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0736" windowHeight="8832"/>
  </bookViews>
  <sheets>
    <sheet name="Gulf" sheetId="3" r:id="rId1"/>
    <sheet name="statewide" sheetId="9" state="hidden" r:id="rId2"/>
    <sheet name="CBECS2012" sheetId="7" r:id="rId3"/>
    <sheet name="MECS2014EndUse" sheetId="11" r:id="rId4"/>
    <sheet name="MECS2014Counts" sheetId="12" r:id="rId5"/>
  </sheets>
  <externalReferences>
    <externalReference r:id="rId6"/>
  </externalReferences>
  <definedNames>
    <definedName name="CENDIV">CBECS2012!$A$1:$A$6721</definedName>
    <definedName name="ELBTU">CBECS2012!$Q$1:$Q$6721</definedName>
    <definedName name="ELCKBTU">CBECS2012!$J$1:$J$6721</definedName>
    <definedName name="ELCLBTU">CBECS2012!$F$1:$F$6721</definedName>
    <definedName name="ELCNS">CBECS2012!$P$1:$P$6721</definedName>
    <definedName name="ELHTBTU">CBECS2012!$E$1:$E$6721</definedName>
    <definedName name="ELLTBTU">CBECS2012!$I$1:$I$6721</definedName>
    <definedName name="ELOFBTU">CBECS2012!$L$1:$L$6721</definedName>
    <definedName name="ELOTBTU">CBECS2012!$N$1:$N$6721</definedName>
    <definedName name="ELPCBTU">CBECS2012!$M$1:$M$6721</definedName>
    <definedName name="ELRFBTU">CBECS2012!$K$1:$K$6721</definedName>
    <definedName name="ELVNBTU">CBECS2012!$G$1:$G$6721</definedName>
    <definedName name="ELWTBTU">CBECS2012!$H$1:$H$6721</definedName>
    <definedName name="FINALWT">CBECS2012!$O$1:$O$6721</definedName>
    <definedName name="PBA">CBECS2012!$B$1:$B$6721</definedName>
    <definedName name="PBAPLUS">CBECS2012!$C$1:$C$6721</definedName>
    <definedName name="SQFT">CBECS2012!$D$1:$D$6721</definedName>
  </definedNames>
  <calcPr calcId="145621"/>
</workbook>
</file>

<file path=xl/calcChain.xml><?xml version="1.0" encoding="utf-8"?>
<calcChain xmlns="http://schemas.openxmlformats.org/spreadsheetml/2006/main">
  <c r="AN49" i="9" l="1"/>
  <c r="AN50" i="9"/>
  <c r="AN51" i="9"/>
  <c r="AN52" i="9"/>
  <c r="AN53" i="9"/>
  <c r="AN54" i="9"/>
  <c r="AN55" i="9"/>
  <c r="AN56" i="9"/>
  <c r="AN57" i="9"/>
  <c r="AN58" i="9"/>
  <c r="AN59" i="9"/>
  <c r="AN60" i="9"/>
  <c r="AN48" i="9"/>
  <c r="AM48" i="9"/>
  <c r="AL48" i="9"/>
  <c r="AK48" i="9"/>
  <c r="AJ48" i="9"/>
  <c r="AI48" i="9"/>
  <c r="AH48" i="9"/>
  <c r="AG48" i="9"/>
  <c r="AF48" i="9"/>
  <c r="AE48" i="9"/>
  <c r="BA48" i="9"/>
  <c r="F136" i="9" l="1"/>
  <c r="G136" i="9"/>
  <c r="H136" i="9"/>
  <c r="I136" i="9"/>
  <c r="J136" i="9"/>
  <c r="K136" i="9"/>
  <c r="L136" i="9"/>
  <c r="M136" i="9"/>
  <c r="N136" i="9"/>
  <c r="O136" i="9"/>
  <c r="F137" i="9"/>
  <c r="G137" i="9"/>
  <c r="H137" i="9"/>
  <c r="I137" i="9"/>
  <c r="J137" i="9"/>
  <c r="K137" i="9"/>
  <c r="L137" i="9"/>
  <c r="M137" i="9"/>
  <c r="N137" i="9"/>
  <c r="O137" i="9"/>
  <c r="F138" i="9"/>
  <c r="G138" i="9"/>
  <c r="H138" i="9"/>
  <c r="I138" i="9"/>
  <c r="J138" i="9"/>
  <c r="K138" i="9"/>
  <c r="L138" i="9"/>
  <c r="M138" i="9"/>
  <c r="N138" i="9"/>
  <c r="O138" i="9"/>
  <c r="F139" i="9"/>
  <c r="G139" i="9"/>
  <c r="H139" i="9"/>
  <c r="I139" i="9"/>
  <c r="J139" i="9"/>
  <c r="K139" i="9"/>
  <c r="L139" i="9"/>
  <c r="M139" i="9"/>
  <c r="N139" i="9"/>
  <c r="O139" i="9"/>
  <c r="F140" i="9"/>
  <c r="G140" i="9"/>
  <c r="H140" i="9"/>
  <c r="I140" i="9"/>
  <c r="J140" i="9"/>
  <c r="K140" i="9"/>
  <c r="L140" i="9"/>
  <c r="M140" i="9"/>
  <c r="N140" i="9"/>
  <c r="O140" i="9"/>
  <c r="F141" i="9"/>
  <c r="G141" i="9"/>
  <c r="H141" i="9"/>
  <c r="I141" i="9"/>
  <c r="J141" i="9"/>
  <c r="K141" i="9"/>
  <c r="L141" i="9"/>
  <c r="M141" i="9"/>
  <c r="N141" i="9"/>
  <c r="O141" i="9"/>
  <c r="F142" i="9"/>
  <c r="G142" i="9"/>
  <c r="H142" i="9"/>
  <c r="I142" i="9"/>
  <c r="J142" i="9"/>
  <c r="K142" i="9"/>
  <c r="L142" i="9"/>
  <c r="M142" i="9"/>
  <c r="N142" i="9"/>
  <c r="O142" i="9"/>
  <c r="F143" i="9"/>
  <c r="G143" i="9"/>
  <c r="H143" i="9"/>
  <c r="I143" i="9"/>
  <c r="J143" i="9"/>
  <c r="K143" i="9"/>
  <c r="L143" i="9"/>
  <c r="M143" i="9"/>
  <c r="N143" i="9"/>
  <c r="O143" i="9"/>
  <c r="F144" i="9"/>
  <c r="G144" i="9"/>
  <c r="H144" i="9"/>
  <c r="I144" i="9"/>
  <c r="J144" i="9"/>
  <c r="K144" i="9"/>
  <c r="L144" i="9"/>
  <c r="M144" i="9"/>
  <c r="N144" i="9"/>
  <c r="O144" i="9"/>
  <c r="F145" i="9"/>
  <c r="G145" i="9"/>
  <c r="H145" i="9"/>
  <c r="I145" i="9"/>
  <c r="J145" i="9"/>
  <c r="K145" i="9"/>
  <c r="L145" i="9"/>
  <c r="M145" i="9"/>
  <c r="N145" i="9"/>
  <c r="O145" i="9"/>
  <c r="F146" i="9"/>
  <c r="G146" i="9"/>
  <c r="H146" i="9"/>
  <c r="I146" i="9"/>
  <c r="J146" i="9"/>
  <c r="K146" i="9"/>
  <c r="L146" i="9"/>
  <c r="M146" i="9"/>
  <c r="N146" i="9"/>
  <c r="O146" i="9"/>
  <c r="G135" i="9"/>
  <c r="H135" i="9"/>
  <c r="I135" i="9"/>
  <c r="J135" i="9"/>
  <c r="K135" i="9"/>
  <c r="L135" i="9"/>
  <c r="M135" i="9"/>
  <c r="N135" i="9"/>
  <c r="O135" i="9"/>
  <c r="F135" i="9"/>
  <c r="O119" i="9"/>
  <c r="O120" i="9"/>
  <c r="O121" i="9"/>
  <c r="O122" i="9"/>
  <c r="O123" i="9"/>
  <c r="O124" i="9"/>
  <c r="O125" i="9"/>
  <c r="O126" i="9"/>
  <c r="O127" i="9"/>
  <c r="O128" i="9"/>
  <c r="O129" i="9"/>
  <c r="O118" i="9"/>
  <c r="L129" i="9"/>
  <c r="L128" i="9"/>
  <c r="L127" i="9"/>
  <c r="L126" i="9"/>
  <c r="L125" i="9"/>
  <c r="L124" i="9"/>
  <c r="L123" i="9"/>
  <c r="L122" i="9"/>
  <c r="L121" i="9"/>
  <c r="L120" i="9"/>
  <c r="L119" i="9"/>
  <c r="L118" i="9"/>
  <c r="G398" i="3"/>
  <c r="H398" i="3"/>
  <c r="I398" i="3"/>
  <c r="J398" i="3"/>
  <c r="K398" i="3"/>
  <c r="L398" i="3"/>
  <c r="M398" i="3"/>
  <c r="N398" i="3"/>
  <c r="O398" i="3"/>
  <c r="G399" i="3"/>
  <c r="H399" i="3"/>
  <c r="I399" i="3"/>
  <c r="J399" i="3"/>
  <c r="K399" i="3"/>
  <c r="L399" i="3"/>
  <c r="M399" i="3"/>
  <c r="N399" i="3"/>
  <c r="O399" i="3"/>
  <c r="G400" i="3"/>
  <c r="H400" i="3"/>
  <c r="I400" i="3"/>
  <c r="J400" i="3"/>
  <c r="K400" i="3"/>
  <c r="L400" i="3"/>
  <c r="M400" i="3"/>
  <c r="N400" i="3"/>
  <c r="O400" i="3"/>
  <c r="G401" i="3"/>
  <c r="H401" i="3"/>
  <c r="I401" i="3"/>
  <c r="J401" i="3"/>
  <c r="K401" i="3"/>
  <c r="L401" i="3"/>
  <c r="M401" i="3"/>
  <c r="N401" i="3"/>
  <c r="O401" i="3"/>
  <c r="G402" i="3"/>
  <c r="H402" i="3"/>
  <c r="I402" i="3"/>
  <c r="J402" i="3"/>
  <c r="K402" i="3"/>
  <c r="L402" i="3"/>
  <c r="M402" i="3"/>
  <c r="N402" i="3"/>
  <c r="O402" i="3"/>
  <c r="G403" i="3"/>
  <c r="H403" i="3"/>
  <c r="I403" i="3"/>
  <c r="J403" i="3"/>
  <c r="K403" i="3"/>
  <c r="L403" i="3"/>
  <c r="M403" i="3"/>
  <c r="N403" i="3"/>
  <c r="O403" i="3"/>
  <c r="G404" i="3"/>
  <c r="H404" i="3"/>
  <c r="I404" i="3"/>
  <c r="J404" i="3"/>
  <c r="K404" i="3"/>
  <c r="L404" i="3"/>
  <c r="M404" i="3"/>
  <c r="N404" i="3"/>
  <c r="O404" i="3"/>
  <c r="G405" i="3"/>
  <c r="H405" i="3"/>
  <c r="I405" i="3"/>
  <c r="J405" i="3"/>
  <c r="K405" i="3"/>
  <c r="L405" i="3"/>
  <c r="M405" i="3"/>
  <c r="N405" i="3"/>
  <c r="O405" i="3"/>
  <c r="G406" i="3"/>
  <c r="H406" i="3"/>
  <c r="I406" i="3"/>
  <c r="J406" i="3"/>
  <c r="K406" i="3"/>
  <c r="L406" i="3"/>
  <c r="M406" i="3"/>
  <c r="N406" i="3"/>
  <c r="O406" i="3"/>
  <c r="G407" i="3"/>
  <c r="H407" i="3"/>
  <c r="I407" i="3"/>
  <c r="J407" i="3"/>
  <c r="K407" i="3"/>
  <c r="L407" i="3"/>
  <c r="M407" i="3"/>
  <c r="N407" i="3"/>
  <c r="O407" i="3"/>
  <c r="G408" i="3"/>
  <c r="H408" i="3"/>
  <c r="I408" i="3"/>
  <c r="J408" i="3"/>
  <c r="K408" i="3"/>
  <c r="L408" i="3"/>
  <c r="M408" i="3"/>
  <c r="N408" i="3"/>
  <c r="O408" i="3"/>
  <c r="G409" i="3"/>
  <c r="H409" i="3"/>
  <c r="I409" i="3"/>
  <c r="J409" i="3"/>
  <c r="K409" i="3"/>
  <c r="L409" i="3"/>
  <c r="M409" i="3"/>
  <c r="N409" i="3"/>
  <c r="O409" i="3"/>
  <c r="F399" i="3"/>
  <c r="F400" i="3"/>
  <c r="F401" i="3"/>
  <c r="F402" i="3"/>
  <c r="F403" i="3"/>
  <c r="F404" i="3"/>
  <c r="F405" i="3"/>
  <c r="F406" i="3"/>
  <c r="F407" i="3"/>
  <c r="F408" i="3"/>
  <c r="F409" i="3"/>
  <c r="F398" i="3"/>
  <c r="O393" i="3"/>
  <c r="O383" i="3"/>
  <c r="O384" i="3"/>
  <c r="O385" i="3"/>
  <c r="O386" i="3"/>
  <c r="O387" i="3"/>
  <c r="O388" i="3"/>
  <c r="O389" i="3"/>
  <c r="O390" i="3"/>
  <c r="O391" i="3"/>
  <c r="O392" i="3"/>
  <c r="O382" i="3"/>
  <c r="L393" i="3"/>
  <c r="L392" i="3"/>
  <c r="L391" i="3"/>
  <c r="L390" i="3"/>
  <c r="L389" i="3"/>
  <c r="L388" i="3"/>
  <c r="L387" i="3"/>
  <c r="L386" i="3"/>
  <c r="L385" i="3"/>
  <c r="L384" i="3"/>
  <c r="L383" i="3"/>
  <c r="L382" i="3"/>
  <c r="T127" i="9"/>
  <c r="N129" i="9" l="1"/>
  <c r="N128" i="9"/>
  <c r="N127" i="9"/>
  <c r="N126" i="9"/>
  <c r="N125" i="9"/>
  <c r="N124" i="9"/>
  <c r="N123" i="9"/>
  <c r="N122" i="9"/>
  <c r="N121" i="9"/>
  <c r="N120" i="9"/>
  <c r="N119" i="9"/>
  <c r="N118" i="9"/>
  <c r="N392" i="3"/>
  <c r="N391" i="3"/>
  <c r="N389" i="3"/>
  <c r="N388" i="3"/>
  <c r="N387" i="3"/>
  <c r="N384" i="3"/>
  <c r="N383" i="3"/>
  <c r="K129" i="9" l="1"/>
  <c r="K128" i="9"/>
  <c r="K127" i="9"/>
  <c r="K126" i="9"/>
  <c r="K125" i="9"/>
  <c r="K124" i="9"/>
  <c r="K123" i="9"/>
  <c r="K122" i="9"/>
  <c r="K121" i="9"/>
  <c r="K120" i="9"/>
  <c r="K119" i="9"/>
  <c r="K118" i="9"/>
  <c r="H129" i="9"/>
  <c r="G129" i="9"/>
  <c r="I129" i="9"/>
  <c r="H128" i="9"/>
  <c r="I128" i="9"/>
  <c r="H127" i="9"/>
  <c r="I127" i="9"/>
  <c r="H126" i="9"/>
  <c r="I126" i="9"/>
  <c r="H125" i="9"/>
  <c r="I125" i="9"/>
  <c r="H124" i="9"/>
  <c r="I124" i="9"/>
  <c r="H123" i="9"/>
  <c r="I123" i="9"/>
  <c r="H122" i="9"/>
  <c r="I122" i="9"/>
  <c r="H121" i="9"/>
  <c r="I121" i="9"/>
  <c r="H120" i="9"/>
  <c r="I120" i="9"/>
  <c r="H119" i="9"/>
  <c r="I119" i="9"/>
  <c r="H118" i="9"/>
  <c r="I118" i="9"/>
  <c r="J129" i="9"/>
  <c r="J128" i="9"/>
  <c r="J127" i="9"/>
  <c r="J126" i="9"/>
  <c r="J125" i="9"/>
  <c r="J124" i="9"/>
  <c r="J123" i="9"/>
  <c r="J122" i="9"/>
  <c r="J121" i="9"/>
  <c r="J120" i="9"/>
  <c r="J119" i="9"/>
  <c r="J118" i="9"/>
  <c r="K392" i="3"/>
  <c r="K391" i="3"/>
  <c r="K389" i="3"/>
  <c r="K388" i="3"/>
  <c r="K387" i="3"/>
  <c r="K384" i="3"/>
  <c r="K383" i="3"/>
  <c r="H392" i="3"/>
  <c r="I392" i="3"/>
  <c r="H391" i="3"/>
  <c r="I391" i="3"/>
  <c r="H389" i="3"/>
  <c r="I389" i="3"/>
  <c r="H388" i="3"/>
  <c r="I388" i="3"/>
  <c r="H387" i="3"/>
  <c r="I387" i="3"/>
  <c r="H384" i="3"/>
  <c r="I384" i="3"/>
  <c r="H383" i="3"/>
  <c r="I383" i="3"/>
  <c r="J392" i="3"/>
  <c r="J391" i="3"/>
  <c r="J389" i="3"/>
  <c r="J388" i="3"/>
  <c r="J387" i="3"/>
  <c r="J384" i="3"/>
  <c r="J383" i="3"/>
  <c r="N164" i="9" l="1"/>
  <c r="N163" i="9"/>
  <c r="N162" i="9"/>
  <c r="N160" i="9"/>
  <c r="N159" i="9"/>
  <c r="N158" i="9"/>
  <c r="N157" i="9"/>
  <c r="N155" i="9"/>
  <c r="L155" i="9"/>
  <c r="N154" i="9"/>
  <c r="M121" i="9" l="1"/>
  <c r="G121" i="9"/>
  <c r="F121" i="9"/>
  <c r="M127" i="9"/>
  <c r="G127" i="9"/>
  <c r="F127" i="9"/>
  <c r="M123" i="9"/>
  <c r="G123" i="9"/>
  <c r="F123" i="9"/>
  <c r="M122" i="9"/>
  <c r="G122" i="9"/>
  <c r="F122" i="9"/>
  <c r="M119" i="9"/>
  <c r="G119" i="9"/>
  <c r="F119" i="9"/>
  <c r="L164" i="9"/>
  <c r="L163" i="9"/>
  <c r="L162" i="9"/>
  <c r="L160" i="9"/>
  <c r="L159" i="9"/>
  <c r="L158" i="9"/>
  <c r="L157" i="9"/>
  <c r="L154" i="9"/>
  <c r="M129" i="9"/>
  <c r="F129" i="9"/>
  <c r="M128" i="9"/>
  <c r="G128" i="9"/>
  <c r="F128" i="9"/>
  <c r="M126" i="9"/>
  <c r="G126" i="9"/>
  <c r="F126" i="9"/>
  <c r="M125" i="9"/>
  <c r="G125" i="9"/>
  <c r="F125" i="9"/>
  <c r="M124" i="9"/>
  <c r="G124" i="9"/>
  <c r="F124" i="9"/>
  <c r="M120" i="9"/>
  <c r="G120" i="9"/>
  <c r="F120" i="9"/>
  <c r="M118" i="9"/>
  <c r="G118" i="9"/>
  <c r="F118" i="9"/>
  <c r="F383" i="3" l="1"/>
  <c r="F392" i="3" l="1"/>
  <c r="F391" i="3"/>
  <c r="F389" i="3"/>
  <c r="F388" i="3"/>
  <c r="F387" i="3"/>
  <c r="F384" i="3"/>
  <c r="U312" i="3"/>
  <c r="U313" i="3"/>
  <c r="U314" i="3"/>
  <c r="U315" i="3"/>
  <c r="U316" i="3"/>
  <c r="U317" i="3"/>
  <c r="U318" i="3"/>
  <c r="U319" i="3"/>
  <c r="U320" i="3"/>
  <c r="U321" i="3"/>
  <c r="U322" i="3"/>
  <c r="U311" i="3"/>
  <c r="S321" i="3"/>
  <c r="S319" i="3"/>
  <c r="S318" i="3"/>
  <c r="S317" i="3"/>
  <c r="S322" i="3"/>
  <c r="S312" i="3"/>
  <c r="S308" i="3"/>
  <c r="Q312" i="3"/>
  <c r="Q313" i="3"/>
  <c r="Q314" i="3"/>
  <c r="Q315" i="3"/>
  <c r="Q316" i="3"/>
  <c r="Q317" i="3"/>
  <c r="Q318" i="3"/>
  <c r="Q319" i="3"/>
  <c r="Q320" i="3"/>
  <c r="Q321" i="3"/>
  <c r="Q322" i="3"/>
  <c r="Q311" i="3"/>
  <c r="M392" i="3"/>
  <c r="G392" i="3"/>
  <c r="M391" i="3"/>
  <c r="G391" i="3"/>
  <c r="M389" i="3"/>
  <c r="G389" i="3"/>
  <c r="M388" i="3"/>
  <c r="G388" i="3"/>
  <c r="M387" i="3"/>
  <c r="G387" i="3"/>
  <c r="M384" i="3"/>
  <c r="G384" i="3"/>
  <c r="M383" i="3"/>
  <c r="G383" i="3"/>
  <c r="S290" i="3"/>
  <c r="J296" i="3"/>
  <c r="R320" i="3" l="1"/>
  <c r="R316" i="3"/>
  <c r="R319" i="3"/>
  <c r="T319" i="3" s="1"/>
  <c r="R315" i="3"/>
  <c r="R322" i="3"/>
  <c r="T322" i="3" s="1"/>
  <c r="R314" i="3"/>
  <c r="R312" i="3"/>
  <c r="T312" i="3" s="1"/>
  <c r="R321" i="3"/>
  <c r="T321" i="3" s="1"/>
  <c r="R317" i="3"/>
  <c r="T317" i="3" s="1"/>
  <c r="R318" i="3"/>
  <c r="T318" i="3" s="1"/>
  <c r="R313" i="3"/>
  <c r="R311" i="3"/>
  <c r="N20" i="12" l="1"/>
  <c r="N24" i="12"/>
  <c r="N28" i="12"/>
  <c r="N32" i="12"/>
  <c r="N36" i="12"/>
  <c r="N16" i="12"/>
  <c r="K36" i="12"/>
  <c r="K35" i="12"/>
  <c r="N35" i="12" s="1"/>
  <c r="K34" i="12"/>
  <c r="N34" i="12" s="1"/>
  <c r="K33" i="12"/>
  <c r="N33" i="12" s="1"/>
  <c r="K32" i="12"/>
  <c r="K31" i="12"/>
  <c r="N31" i="12" s="1"/>
  <c r="K30" i="12"/>
  <c r="N30" i="12" s="1"/>
  <c r="K29" i="12"/>
  <c r="N29" i="12" s="1"/>
  <c r="K28" i="12"/>
  <c r="M28" i="12" s="1"/>
  <c r="K27" i="12"/>
  <c r="N27" i="12" s="1"/>
  <c r="K26" i="12"/>
  <c r="N26" i="12" s="1"/>
  <c r="K25" i="12"/>
  <c r="N25" i="12" s="1"/>
  <c r="K24" i="12"/>
  <c r="M24" i="12" s="1"/>
  <c r="K23" i="12"/>
  <c r="M23" i="12" s="1"/>
  <c r="K22" i="12"/>
  <c r="M22" i="12" s="1"/>
  <c r="K21" i="12"/>
  <c r="N21" i="12" s="1"/>
  <c r="K20" i="12"/>
  <c r="K19" i="12"/>
  <c r="M19" i="12" s="1"/>
  <c r="K18" i="12"/>
  <c r="N18" i="12" s="1"/>
  <c r="K17" i="12"/>
  <c r="N17" i="12" s="1"/>
  <c r="M17" i="12"/>
  <c r="M20" i="12"/>
  <c r="M21" i="12"/>
  <c r="M25" i="12"/>
  <c r="M27" i="12"/>
  <c r="M29" i="12"/>
  <c r="M31" i="12"/>
  <c r="M32" i="12"/>
  <c r="M33" i="12"/>
  <c r="M35" i="12"/>
  <c r="M36" i="12"/>
  <c r="M16" i="12"/>
  <c r="R346" i="3" l="1"/>
  <c r="R341" i="3"/>
  <c r="R334" i="3"/>
  <c r="R336" i="3"/>
  <c r="R349" i="3"/>
  <c r="R345" i="3"/>
  <c r="M26" i="12"/>
  <c r="M18" i="12"/>
  <c r="R333" i="3"/>
  <c r="R337" i="3"/>
  <c r="N385" i="3" s="1"/>
  <c r="N23" i="12"/>
  <c r="N19" i="12"/>
  <c r="M34" i="12"/>
  <c r="M30" i="12"/>
  <c r="R339" i="3"/>
  <c r="R331" i="3"/>
  <c r="R338" i="3"/>
  <c r="R342" i="3"/>
  <c r="N22" i="12"/>
  <c r="R347" i="3"/>
  <c r="R343" i="3"/>
  <c r="R335" i="3"/>
  <c r="R350" i="3"/>
  <c r="P17" i="11"/>
  <c r="N386" i="3" l="1"/>
  <c r="I386" i="3"/>
  <c r="M386" i="3"/>
  <c r="R344" i="3"/>
  <c r="R332" i="3"/>
  <c r="S315" i="3"/>
  <c r="T315" i="3" s="1"/>
  <c r="H385" i="3"/>
  <c r="K385" i="3"/>
  <c r="J385" i="3"/>
  <c r="I385" i="3"/>
  <c r="F385" i="3"/>
  <c r="G385" i="3"/>
  <c r="M385" i="3"/>
  <c r="R348" i="3"/>
  <c r="R340" i="3"/>
  <c r="S311" i="3" s="1"/>
  <c r="T311" i="3" s="1"/>
  <c r="S313" i="3"/>
  <c r="T313" i="3" s="1"/>
  <c r="G382" i="3" l="1"/>
  <c r="H382" i="3"/>
  <c r="F382" i="3"/>
  <c r="I382" i="3"/>
  <c r="F386" i="3"/>
  <c r="K386" i="3"/>
  <c r="J382" i="3"/>
  <c r="N382" i="3"/>
  <c r="S314" i="3"/>
  <c r="T314" i="3" s="1"/>
  <c r="S320" i="3"/>
  <c r="T320" i="3" s="1"/>
  <c r="N390" i="3"/>
  <c r="K390" i="3"/>
  <c r="H390" i="3"/>
  <c r="J390" i="3"/>
  <c r="I390" i="3"/>
  <c r="F390" i="3"/>
  <c r="G390" i="3"/>
  <c r="M390" i="3"/>
  <c r="S316" i="3"/>
  <c r="T316" i="3" s="1"/>
  <c r="J386" i="3"/>
  <c r="M382" i="3"/>
  <c r="K382" i="3"/>
  <c r="G386" i="3"/>
  <c r="H386" i="3"/>
  <c r="M393" i="3" l="1"/>
  <c r="H393" i="3"/>
  <c r="G393" i="3"/>
  <c r="N393" i="3"/>
  <c r="I393" i="3"/>
  <c r="K393" i="3"/>
  <c r="J393" i="3"/>
  <c r="F393" i="3"/>
  <c r="L161" i="9" l="1"/>
  <c r="L156" i="9"/>
  <c r="N165" i="9"/>
  <c r="L165" i="9"/>
  <c r="M165" i="9" s="1"/>
  <c r="N161" i="9"/>
  <c r="N156" i="9"/>
  <c r="M155" i="9" l="1"/>
  <c r="M162" i="9"/>
  <c r="M157" i="9"/>
  <c r="M163" i="9"/>
  <c r="M156" i="9"/>
  <c r="M158" i="9"/>
  <c r="M164" i="9"/>
  <c r="M159" i="9"/>
  <c r="M160" i="9"/>
  <c r="M154" i="9"/>
  <c r="M161" i="9"/>
  <c r="D194" i="3"/>
  <c r="D192" i="3"/>
  <c r="D191" i="3"/>
  <c r="D190" i="3"/>
  <c r="D189" i="3"/>
  <c r="D188" i="3"/>
  <c r="D187" i="3"/>
  <c r="D184" i="3"/>
  <c r="D182" i="3"/>
  <c r="L153" i="3"/>
  <c r="K153" i="3"/>
  <c r="J153" i="3"/>
  <c r="I153" i="3"/>
  <c r="H153" i="3"/>
  <c r="G153" i="3"/>
  <c r="F153" i="3"/>
  <c r="E153" i="3"/>
  <c r="D153" i="3"/>
  <c r="C153" i="3"/>
  <c r="O106" i="3"/>
  <c r="N106" i="3"/>
  <c r="M106" i="3"/>
  <c r="L106" i="3"/>
  <c r="K106" i="3"/>
  <c r="J106" i="3"/>
  <c r="I106" i="3"/>
  <c r="H106" i="3"/>
  <c r="G106" i="3"/>
  <c r="F106" i="3"/>
  <c r="E106" i="3"/>
  <c r="D106" i="3"/>
  <c r="C106" i="3"/>
  <c r="AJ15" i="9" l="1"/>
  <c r="AJ14" i="9"/>
  <c r="AJ12" i="9"/>
  <c r="AJ11" i="9"/>
  <c r="E50" i="9" l="1"/>
  <c r="E60" i="9"/>
  <c r="E56" i="9"/>
  <c r="E58" i="9"/>
  <c r="E57" i="9"/>
  <c r="E54" i="9"/>
  <c r="E51" i="9"/>
  <c r="E52" i="9"/>
  <c r="E59" i="9"/>
  <c r="E49" i="9"/>
  <c r="AE84" i="9"/>
  <c r="O86" i="9"/>
  <c r="AE42" i="9"/>
  <c r="O43" i="9"/>
  <c r="AE20" i="9"/>
  <c r="O15" i="9"/>
  <c r="AF86" i="7" l="1"/>
  <c r="AE86" i="7"/>
  <c r="AD86" i="7"/>
  <c r="AC86" i="7"/>
  <c r="AB86" i="7"/>
  <c r="AA86" i="7"/>
  <c r="Z86" i="7"/>
  <c r="Y86" i="7"/>
  <c r="X86" i="7"/>
  <c r="AF85" i="7"/>
  <c r="AE85" i="7"/>
  <c r="Z104" i="7" s="1"/>
  <c r="AD85" i="7"/>
  <c r="AB104" i="7" s="1"/>
  <c r="AC85" i="7"/>
  <c r="AB85" i="7"/>
  <c r="AA85" i="7"/>
  <c r="AF104" i="7" s="1"/>
  <c r="Z85" i="7"/>
  <c r="AE104" i="7" s="1"/>
  <c r="Y85" i="7"/>
  <c r="X85" i="7"/>
  <c r="AF84" i="7"/>
  <c r="AE84" i="7"/>
  <c r="Z103" i="7" s="1"/>
  <c r="AD84" i="7"/>
  <c r="AB103" i="7" s="1"/>
  <c r="AC84" i="7"/>
  <c r="AA103" i="7" s="1"/>
  <c r="AB84" i="7"/>
  <c r="Y103" i="7" s="1"/>
  <c r="AA84" i="7"/>
  <c r="AF103" i="7" s="1"/>
  <c r="Z84" i="7"/>
  <c r="AE103" i="7" s="1"/>
  <c r="Y84" i="7"/>
  <c r="X84" i="7"/>
  <c r="AF76" i="7"/>
  <c r="AE76" i="7"/>
  <c r="Z95" i="7" s="1"/>
  <c r="AD76" i="7"/>
  <c r="AB95" i="7" s="1"/>
  <c r="AC76" i="7"/>
  <c r="AA95" i="7" s="1"/>
  <c r="AB76" i="7"/>
  <c r="Y95" i="7" s="1"/>
  <c r="AA76" i="7"/>
  <c r="AF95" i="7" s="1"/>
  <c r="Z76" i="7"/>
  <c r="AE95" i="7" s="1"/>
  <c r="Y76" i="7"/>
  <c r="AD95" i="7" s="1"/>
  <c r="X76" i="7"/>
  <c r="AC95" i="7" s="1"/>
  <c r="AF74" i="7"/>
  <c r="AE74" i="7"/>
  <c r="Z93" i="7" s="1"/>
  <c r="AD74" i="7"/>
  <c r="AB93" i="7" s="1"/>
  <c r="AC74" i="7"/>
  <c r="AA93" i="7" s="1"/>
  <c r="AB74" i="7"/>
  <c r="X93" i="7" s="1"/>
  <c r="AA74" i="7"/>
  <c r="AF93" i="7" s="1"/>
  <c r="Z74" i="7"/>
  <c r="AE93" i="7" s="1"/>
  <c r="Y74" i="7"/>
  <c r="AD93" i="7" s="1"/>
  <c r="X74" i="7"/>
  <c r="X75" i="7"/>
  <c r="Y75" i="7"/>
  <c r="AD94" i="7" s="1"/>
  <c r="Z75" i="7"/>
  <c r="AE94" i="7" s="1"/>
  <c r="AA75" i="7"/>
  <c r="AF94" i="7" s="1"/>
  <c r="AB75" i="7"/>
  <c r="X94" i="7" s="1"/>
  <c r="AC75" i="7"/>
  <c r="AA94" i="7" s="1"/>
  <c r="AD75" i="7"/>
  <c r="AB94" i="7" s="1"/>
  <c r="AE75" i="7"/>
  <c r="Z94" i="7" s="1"/>
  <c r="AF75" i="7"/>
  <c r="X77" i="7"/>
  <c r="Y77" i="7"/>
  <c r="AD96" i="7" s="1"/>
  <c r="Z77" i="7"/>
  <c r="AE96" i="7" s="1"/>
  <c r="AA77" i="7"/>
  <c r="AF96" i="7" s="1"/>
  <c r="AB77" i="7"/>
  <c r="X96" i="7" s="1"/>
  <c r="AC77" i="7"/>
  <c r="AA96" i="7" s="1"/>
  <c r="AD77" i="7"/>
  <c r="AB96" i="7" s="1"/>
  <c r="AE77" i="7"/>
  <c r="Z96" i="7" s="1"/>
  <c r="AF77" i="7"/>
  <c r="X78" i="7"/>
  <c r="Y78" i="7"/>
  <c r="AD97" i="7" s="1"/>
  <c r="Z78" i="7"/>
  <c r="AE97" i="7" s="1"/>
  <c r="AA78" i="7"/>
  <c r="AF97" i="7" s="1"/>
  <c r="AB78" i="7"/>
  <c r="AC78" i="7"/>
  <c r="AA97" i="7" s="1"/>
  <c r="AD78" i="7"/>
  <c r="AB97" i="7" s="1"/>
  <c r="AE78" i="7"/>
  <c r="Z97" i="7" s="1"/>
  <c r="AF78" i="7"/>
  <c r="X79" i="7"/>
  <c r="Y79" i="7"/>
  <c r="AD98" i="7" s="1"/>
  <c r="Z79" i="7"/>
  <c r="AE98" i="7" s="1"/>
  <c r="AA79" i="7"/>
  <c r="AF98" i="7" s="1"/>
  <c r="AB79" i="7"/>
  <c r="AC79" i="7"/>
  <c r="AA98" i="7" s="1"/>
  <c r="AD79" i="7"/>
  <c r="AB98" i="7" s="1"/>
  <c r="AE79" i="7"/>
  <c r="Z98" i="7" s="1"/>
  <c r="AF79" i="7"/>
  <c r="X80" i="7"/>
  <c r="Y80" i="7"/>
  <c r="AD99" i="7" s="1"/>
  <c r="Z80" i="7"/>
  <c r="AE99" i="7" s="1"/>
  <c r="AA80" i="7"/>
  <c r="AF99" i="7" s="1"/>
  <c r="AB80" i="7"/>
  <c r="X99" i="7" s="1"/>
  <c r="AC80" i="7"/>
  <c r="AA99" i="7" s="1"/>
  <c r="AD80" i="7"/>
  <c r="AB99" i="7" s="1"/>
  <c r="AE80" i="7"/>
  <c r="Z99" i="7" s="1"/>
  <c r="AF80" i="7"/>
  <c r="X81" i="7"/>
  <c r="Y81" i="7"/>
  <c r="AD100" i="7" s="1"/>
  <c r="Z81" i="7"/>
  <c r="AE100" i="7" s="1"/>
  <c r="AA81" i="7"/>
  <c r="AF100" i="7" s="1"/>
  <c r="AB81" i="7"/>
  <c r="AC81" i="7"/>
  <c r="AA100" i="7" s="1"/>
  <c r="AD81" i="7"/>
  <c r="AB100" i="7" s="1"/>
  <c r="AE81" i="7"/>
  <c r="Z100" i="7" s="1"/>
  <c r="AF81" i="7"/>
  <c r="X82" i="7"/>
  <c r="Y82" i="7"/>
  <c r="AD101" i="7" s="1"/>
  <c r="Z82" i="7"/>
  <c r="AE101" i="7" s="1"/>
  <c r="AA82" i="7"/>
  <c r="AF101" i="7" s="1"/>
  <c r="AB82" i="7"/>
  <c r="AC82" i="7"/>
  <c r="AA101" i="7" s="1"/>
  <c r="AD82" i="7"/>
  <c r="AB101" i="7" s="1"/>
  <c r="AE82" i="7"/>
  <c r="Z101" i="7" s="1"/>
  <c r="AF82" i="7"/>
  <c r="X83" i="7"/>
  <c r="Y83" i="7"/>
  <c r="AD102" i="7" s="1"/>
  <c r="Z83" i="7"/>
  <c r="AE102" i="7" s="1"/>
  <c r="AA83" i="7"/>
  <c r="AF102" i="7" s="1"/>
  <c r="AB83" i="7"/>
  <c r="AC83" i="7"/>
  <c r="AA102" i="7" s="1"/>
  <c r="AD83" i="7"/>
  <c r="AB102" i="7" s="1"/>
  <c r="AE83" i="7"/>
  <c r="Z102" i="7" s="1"/>
  <c r="AF83" i="7"/>
  <c r="AF73" i="7"/>
  <c r="AE73" i="7"/>
  <c r="Z92" i="7" s="1"/>
  <c r="AD73" i="7"/>
  <c r="AB92" i="7" s="1"/>
  <c r="AC73" i="7"/>
  <c r="AA92" i="7" s="1"/>
  <c r="AB73" i="7"/>
  <c r="AA73" i="7"/>
  <c r="AF92" i="7" s="1"/>
  <c r="Z73" i="7"/>
  <c r="AE92" i="7" s="1"/>
  <c r="Y73" i="7"/>
  <c r="AD92" i="7" s="1"/>
  <c r="X73" i="7"/>
  <c r="X67" i="7"/>
  <c r="X68" i="7"/>
  <c r="X59" i="7"/>
  <c r="X57" i="7"/>
  <c r="X58" i="7"/>
  <c r="X60" i="7"/>
  <c r="X61" i="7"/>
  <c r="X62" i="7"/>
  <c r="X63" i="7"/>
  <c r="X64" i="7"/>
  <c r="X65" i="7"/>
  <c r="X66" i="7"/>
  <c r="X56" i="7"/>
  <c r="AD104" i="7" l="1"/>
  <c r="AA104" i="7"/>
  <c r="AG86" i="7"/>
  <c r="J53" i="9"/>
  <c r="J60" i="9"/>
  <c r="X101" i="7"/>
  <c r="Y101" i="7"/>
  <c r="AK56" i="9"/>
  <c r="AI55" i="9"/>
  <c r="AL55" i="9"/>
  <c r="AG54" i="9"/>
  <c r="AM54" i="9"/>
  <c r="X97" i="7"/>
  <c r="Y97" i="7"/>
  <c r="AG78" i="7"/>
  <c r="AC97" i="7"/>
  <c r="AH52" i="9"/>
  <c r="AK52" i="9"/>
  <c r="AL50" i="9"/>
  <c r="AH49" i="9"/>
  <c r="AF51" i="9"/>
  <c r="AM59" i="9"/>
  <c r="AL60" i="9"/>
  <c r="J57" i="9"/>
  <c r="J56" i="9"/>
  <c r="J52" i="9"/>
  <c r="AM58" i="9"/>
  <c r="AG82" i="7"/>
  <c r="AJ57" i="9" s="1"/>
  <c r="AC101" i="7"/>
  <c r="J48" i="9"/>
  <c r="J50" i="9"/>
  <c r="AI58" i="9"/>
  <c r="AL58" i="9"/>
  <c r="AG57" i="9"/>
  <c r="AM57" i="9"/>
  <c r="X100" i="7"/>
  <c r="Y100" i="7"/>
  <c r="AG81" i="7"/>
  <c r="AJ56" i="9" s="1"/>
  <c r="AC100" i="7"/>
  <c r="AH55" i="9"/>
  <c r="AL54" i="9"/>
  <c r="AM53" i="9"/>
  <c r="AH50" i="9"/>
  <c r="AK50" i="9"/>
  <c r="AL49" i="9"/>
  <c r="AI49" i="9"/>
  <c r="AH51" i="9"/>
  <c r="AF59" i="9"/>
  <c r="AG60" i="9"/>
  <c r="AG58" i="9"/>
  <c r="AH56" i="9"/>
  <c r="J55" i="9"/>
  <c r="J59" i="9"/>
  <c r="J58" i="9"/>
  <c r="J54" i="9"/>
  <c r="J49" i="9"/>
  <c r="AG73" i="7"/>
  <c r="AC92" i="7"/>
  <c r="Y92" i="7"/>
  <c r="X92" i="7"/>
  <c r="AH58" i="9"/>
  <c r="AK58" i="9"/>
  <c r="AI57" i="9"/>
  <c r="AL57" i="9"/>
  <c r="AG56" i="9"/>
  <c r="AE55" i="9"/>
  <c r="AH54" i="9"/>
  <c r="AK54" i="9"/>
  <c r="AI53" i="9"/>
  <c r="AL53" i="9"/>
  <c r="AG52" i="9"/>
  <c r="AM49" i="9"/>
  <c r="AL51" i="9"/>
  <c r="AI51" i="9"/>
  <c r="AH59" i="9"/>
  <c r="J51" i="9"/>
  <c r="X102" i="7"/>
  <c r="Y102" i="7"/>
  <c r="AG83" i="7"/>
  <c r="AC102" i="7"/>
  <c r="AH57" i="9"/>
  <c r="AK57" i="9"/>
  <c r="AI56" i="9"/>
  <c r="AL56" i="9"/>
  <c r="AG55" i="9"/>
  <c r="AM55" i="9"/>
  <c r="X98" i="7"/>
  <c r="Y98" i="7"/>
  <c r="AG79" i="7"/>
  <c r="AJ54" i="9" s="1"/>
  <c r="AC98" i="7"/>
  <c r="AH53" i="9"/>
  <c r="AK53" i="9"/>
  <c r="AI52" i="9"/>
  <c r="AL52" i="9"/>
  <c r="AG50" i="9"/>
  <c r="AE49" i="9"/>
  <c r="AM51" i="9"/>
  <c r="AL59" i="9"/>
  <c r="AI59" i="9"/>
  <c r="AK60" i="9"/>
  <c r="AH60" i="9"/>
  <c r="AM56" i="9"/>
  <c r="AG80" i="7"/>
  <c r="AM52" i="9"/>
  <c r="AE50" i="9"/>
  <c r="AG75" i="7"/>
  <c r="AG49" i="9"/>
  <c r="AG84" i="7"/>
  <c r="AD103" i="7"/>
  <c r="AG85" i="7"/>
  <c r="X104" i="7"/>
  <c r="Y104" i="7"/>
  <c r="AC103" i="7"/>
  <c r="X103" i="7"/>
  <c r="Y96" i="7"/>
  <c r="X95" i="7"/>
  <c r="AC94" i="7"/>
  <c r="AM50" i="9"/>
  <c r="AG74" i="7"/>
  <c r="AG51" i="9"/>
  <c r="AC104" i="7"/>
  <c r="Y99" i="7"/>
  <c r="AC96" i="7"/>
  <c r="AI50" i="9"/>
  <c r="AK49" i="9"/>
  <c r="AG76" i="7"/>
  <c r="AJ51" i="9" s="1"/>
  <c r="AG59" i="9"/>
  <c r="AI60" i="9"/>
  <c r="AC99" i="7"/>
  <c r="AJ55" i="9" s="1"/>
  <c r="Y93" i="7"/>
  <c r="AK55" i="9"/>
  <c r="AI54" i="9"/>
  <c r="AG53" i="9"/>
  <c r="AE52" i="9"/>
  <c r="AG77" i="7"/>
  <c r="AK51" i="9"/>
  <c r="AJ59" i="9"/>
  <c r="AM60" i="9"/>
  <c r="Y94" i="7"/>
  <c r="AC93" i="7"/>
  <c r="J257" i="3"/>
  <c r="J258" i="3"/>
  <c r="J259" i="3"/>
  <c r="J260" i="3"/>
  <c r="J261" i="3"/>
  <c r="J262" i="3"/>
  <c r="J263" i="3"/>
  <c r="J264" i="3"/>
  <c r="J265" i="3"/>
  <c r="J266" i="3"/>
  <c r="J267" i="3"/>
  <c r="J268" i="3"/>
  <c r="J256" i="3"/>
  <c r="J237" i="3"/>
  <c r="J238" i="3"/>
  <c r="J239" i="3"/>
  <c r="J240" i="3"/>
  <c r="J241" i="3"/>
  <c r="J242" i="3"/>
  <c r="J243" i="3"/>
  <c r="J244" i="3"/>
  <c r="J245" i="3"/>
  <c r="J246" i="3"/>
  <c r="J247" i="3"/>
  <c r="J248" i="3"/>
  <c r="J236" i="3"/>
  <c r="AJ52" i="9" l="1"/>
  <c r="AF50" i="9"/>
  <c r="AF49" i="9"/>
  <c r="AG95" i="7"/>
  <c r="AJ49" i="9"/>
  <c r="AF53" i="9"/>
  <c r="AG96" i="7"/>
  <c r="AF52" i="9"/>
  <c r="AE60" i="9"/>
  <c r="AG103" i="7"/>
  <c r="AG104" i="7"/>
  <c r="AJ60" i="9"/>
  <c r="AG94" i="7"/>
  <c r="AJ50" i="9"/>
  <c r="AJ58" i="9"/>
  <c r="AG93" i="7"/>
  <c r="AE51" i="9"/>
  <c r="AF60" i="9"/>
  <c r="AG98" i="7"/>
  <c r="AG102" i="7"/>
  <c r="AG92" i="7"/>
  <c r="AG100" i="7"/>
  <c r="AG101" i="7"/>
  <c r="AE53" i="9"/>
  <c r="AF54" i="9"/>
  <c r="AF58" i="9"/>
  <c r="AF56" i="9"/>
  <c r="AJ53" i="9"/>
  <c r="AF57" i="9"/>
  <c r="AF55" i="9"/>
  <c r="AE59" i="9"/>
  <c r="AK59" i="9"/>
  <c r="AG99" i="7"/>
  <c r="AE54" i="9"/>
  <c r="AE58" i="9"/>
  <c r="AE56" i="9"/>
  <c r="AG97" i="7"/>
  <c r="BA53" i="9" s="1"/>
  <c r="AE57" i="9"/>
  <c r="AT52" i="9" l="1"/>
  <c r="AX52" i="9"/>
  <c r="AW52" i="9"/>
  <c r="AZ52" i="9"/>
  <c r="AY52" i="9"/>
  <c r="AU52" i="9"/>
  <c r="AV52" i="9"/>
  <c r="AS52" i="9"/>
  <c r="BA55" i="9"/>
  <c r="AV55" i="9"/>
  <c r="AZ55" i="9"/>
  <c r="AT55" i="9"/>
  <c r="AR55" i="9"/>
  <c r="AY48" i="9"/>
  <c r="AV48" i="9"/>
  <c r="AZ48" i="9"/>
  <c r="BA58" i="9"/>
  <c r="AW58" i="9"/>
  <c r="AT58" i="9"/>
  <c r="BA50" i="9"/>
  <c r="AR50" i="9"/>
  <c r="AZ50" i="9"/>
  <c r="BA49" i="9"/>
  <c r="AV49" i="9"/>
  <c r="AU49" i="9"/>
  <c r="AR49" i="9"/>
  <c r="AX49" i="9"/>
  <c r="AZ49" i="9"/>
  <c r="AT49" i="9"/>
  <c r="BA51" i="9"/>
  <c r="AW51" i="9"/>
  <c r="AU51" i="9"/>
  <c r="AS51" i="9"/>
  <c r="AZ51" i="9"/>
  <c r="AV51" i="9"/>
  <c r="AY51" i="9"/>
  <c r="BA57" i="9"/>
  <c r="AX57" i="9"/>
  <c r="AZ57" i="9"/>
  <c r="AY58" i="9"/>
  <c r="BA59" i="9"/>
  <c r="AY59" i="9"/>
  <c r="AZ53" i="9"/>
  <c r="AR59" i="9"/>
  <c r="BA54" i="9"/>
  <c r="AS50" i="9"/>
  <c r="AR58" i="9"/>
  <c r="AX53" i="9"/>
  <c r="AR57" i="9"/>
  <c r="AT57" i="9"/>
  <c r="AS48" i="9"/>
  <c r="AU57" i="9"/>
  <c r="AU55" i="9"/>
  <c r="AS55" i="9"/>
  <c r="AT48" i="9"/>
  <c r="AU48" i="9"/>
  <c r="AR48" i="9"/>
  <c r="AS58" i="9"/>
  <c r="AY55" i="9"/>
  <c r="AX48" i="9"/>
  <c r="AU58" i="9"/>
  <c r="AX54" i="9"/>
  <c r="AR51" i="9"/>
  <c r="AW57" i="9"/>
  <c r="AW48" i="9"/>
  <c r="AU50" i="9"/>
  <c r="AT51" i="9"/>
  <c r="AW59" i="9"/>
  <c r="AX51" i="9"/>
  <c r="AV50" i="9"/>
  <c r="AY49" i="9"/>
  <c r="AS49" i="9"/>
  <c r="AW55" i="9"/>
  <c r="AW53" i="9"/>
  <c r="AU53" i="9"/>
  <c r="AS53" i="9"/>
  <c r="AV58" i="9"/>
  <c r="AT50" i="9"/>
  <c r="AV59" i="9"/>
  <c r="AS59" i="9"/>
  <c r="AZ54" i="9"/>
  <c r="AR53" i="9"/>
  <c r="AY50" i="9"/>
  <c r="AZ59" i="9"/>
  <c r="AZ58" i="9"/>
  <c r="AX58" i="9"/>
  <c r="AU54" i="9"/>
  <c r="AY53" i="9"/>
  <c r="AW60" i="9"/>
  <c r="AV54" i="9"/>
  <c r="AX50" i="9"/>
  <c r="AW49" i="9"/>
  <c r="AX59" i="9"/>
  <c r="AT54" i="9"/>
  <c r="BA56" i="9"/>
  <c r="AV53" i="9"/>
  <c r="AY57" i="9"/>
  <c r="AS57" i="9"/>
  <c r="AY54" i="9"/>
  <c r="AU59" i="9"/>
  <c r="AS56" i="9"/>
  <c r="AV57" i="9"/>
  <c r="AW50" i="9"/>
  <c r="AT53" i="9"/>
  <c r="AW56" i="9"/>
  <c r="AW54" i="9"/>
  <c r="AX55" i="9"/>
  <c r="AR60" i="9"/>
  <c r="BA52" i="9"/>
  <c r="AT59" i="9"/>
  <c r="AR52" i="9"/>
  <c r="AU56" i="9" l="1"/>
  <c r="AY56" i="9"/>
  <c r="AZ56" i="9"/>
  <c r="AV56" i="9"/>
  <c r="AR56" i="9"/>
  <c r="BA60" i="9"/>
  <c r="AY60" i="9"/>
  <c r="AS60" i="9"/>
  <c r="AT60" i="9"/>
  <c r="AU60" i="9"/>
  <c r="AX60" i="9"/>
  <c r="AR54" i="9"/>
  <c r="AV60" i="9"/>
  <c r="AX56" i="9"/>
  <c r="AT56" i="9"/>
  <c r="AS54" i="9"/>
  <c r="AZ60" i="9"/>
  <c r="X50" i="7"/>
  <c r="X51" i="7"/>
  <c r="X42" i="7"/>
  <c r="X40" i="7"/>
  <c r="X41" i="7"/>
  <c r="X43" i="7"/>
  <c r="X44" i="7"/>
  <c r="X45" i="7"/>
  <c r="X46" i="7"/>
  <c r="X47" i="7"/>
  <c r="X48" i="7"/>
  <c r="X49" i="7"/>
  <c r="X39" i="7"/>
  <c r="X4" i="7"/>
  <c r="X34" i="7"/>
  <c r="X33" i="7"/>
  <c r="X25" i="7"/>
  <c r="D185" i="3" s="1"/>
  <c r="X23" i="7"/>
  <c r="D183" i="3" s="1"/>
  <c r="X24" i="7"/>
  <c r="X26" i="7"/>
  <c r="X27" i="7"/>
  <c r="X28" i="7"/>
  <c r="X29" i="7"/>
  <c r="X30" i="7"/>
  <c r="X31" i="7"/>
  <c r="X32" i="7"/>
  <c r="Y32" i="7" s="1"/>
  <c r="X22" i="7"/>
  <c r="D186" i="3" l="1"/>
  <c r="D193" i="3"/>
  <c r="Y28" i="7"/>
  <c r="Y27" i="7"/>
  <c r="Y25" i="7"/>
  <c r="F55" i="9"/>
  <c r="F50" i="9"/>
  <c r="G50" i="9" s="1"/>
  <c r="F59" i="9"/>
  <c r="G59" i="9" s="1"/>
  <c r="Y31" i="7"/>
  <c r="F48" i="9"/>
  <c r="Y30" i="7"/>
  <c r="Y26" i="7"/>
  <c r="Y33" i="7"/>
  <c r="F58" i="9"/>
  <c r="G58" i="9" s="1"/>
  <c r="F54" i="9"/>
  <c r="G54" i="9" s="1"/>
  <c r="F49" i="9"/>
  <c r="G49" i="9" s="1"/>
  <c r="Y22" i="7"/>
  <c r="Y29" i="7"/>
  <c r="Y24" i="7"/>
  <c r="Y34" i="7"/>
  <c r="F57" i="9"/>
  <c r="G57" i="9" s="1"/>
  <c r="F53" i="9"/>
  <c r="F51" i="9"/>
  <c r="G51" i="9" s="1"/>
  <c r="Y23" i="7"/>
  <c r="F56" i="9"/>
  <c r="G56" i="9" s="1"/>
  <c r="F52" i="9"/>
  <c r="G52" i="9" s="1"/>
  <c r="F60" i="9"/>
  <c r="G60" i="9" s="1"/>
  <c r="X15" i="7"/>
  <c r="X16" i="7"/>
  <c r="X7" i="7"/>
  <c r="X5" i="7"/>
  <c r="X10" i="7"/>
  <c r="X11" i="7"/>
  <c r="X12" i="7"/>
  <c r="X13" i="7"/>
  <c r="X14" i="7"/>
  <c r="X9" i="7"/>
  <c r="X8" i="7"/>
  <c r="X6" i="7"/>
  <c r="U32" i="11"/>
  <c r="P33" i="11"/>
  <c r="Z33" i="11"/>
  <c r="S25" i="11"/>
  <c r="V26" i="11"/>
  <c r="X18" i="11"/>
  <c r="Q34" i="11"/>
  <c r="AD36" i="11"/>
  <c r="AB26" i="11"/>
  <c r="S27" i="11"/>
  <c r="AA18" i="11"/>
  <c r="T17" i="11"/>
  <c r="U20" i="11"/>
  <c r="AB27" i="11"/>
  <c r="Z30" i="11"/>
  <c r="R19" i="11"/>
  <c r="S34" i="11"/>
  <c r="U27" i="11"/>
  <c r="U30" i="11"/>
  <c r="AB22" i="11"/>
  <c r="AC30" i="11"/>
  <c r="Z28" i="11"/>
  <c r="X30" i="11"/>
  <c r="AB29" i="11"/>
  <c r="R20" i="11"/>
  <c r="U36" i="11"/>
  <c r="P34" i="11"/>
  <c r="P18" i="11"/>
  <c r="AB25" i="11"/>
  <c r="Q19" i="11"/>
  <c r="AA27" i="11"/>
  <c r="AC25" i="11"/>
  <c r="AB17" i="11"/>
  <c r="S36" i="11"/>
  <c r="AD30" i="11"/>
  <c r="S30" i="11"/>
  <c r="S31" i="11"/>
  <c r="Z35" i="11"/>
  <c r="R33" i="11"/>
  <c r="W33" i="11"/>
  <c r="V30" i="11"/>
  <c r="Y24" i="11"/>
  <c r="Q21" i="11"/>
  <c r="Z26" i="11"/>
  <c r="W23" i="11"/>
  <c r="AB21" i="11"/>
  <c r="U24" i="11"/>
  <c r="P25" i="11"/>
  <c r="AA20" i="11"/>
  <c r="W32" i="11"/>
  <c r="V36" i="11"/>
  <c r="R34" i="11"/>
  <c r="AC32" i="11"/>
  <c r="X24" i="11"/>
  <c r="AB35" i="11"/>
  <c r="W27" i="11"/>
  <c r="Y29" i="11"/>
  <c r="AC21" i="11"/>
  <c r="Y27" i="11"/>
  <c r="Q37" i="11"/>
  <c r="Y22" i="11"/>
  <c r="P23" i="11"/>
  <c r="AA26" i="11"/>
  <c r="Q20" i="11"/>
  <c r="T29" i="11"/>
  <c r="T27" i="11"/>
  <c r="R27" i="11"/>
  <c r="AC24" i="11"/>
  <c r="AC31" i="11"/>
  <c r="Y37" i="11"/>
  <c r="W30" i="11"/>
  <c r="P35" i="11"/>
  <c r="P22" i="11"/>
  <c r="R29" i="11"/>
  <c r="V33" i="11"/>
  <c r="U21" i="11"/>
  <c r="R17" i="11"/>
  <c r="S26" i="11"/>
  <c r="Q26" i="11"/>
  <c r="Z23" i="11"/>
  <c r="Y31" i="11"/>
  <c r="W20" i="11"/>
  <c r="AA24" i="11"/>
  <c r="V22" i="11"/>
  <c r="AD23" i="11"/>
  <c r="P26" i="11"/>
  <c r="AC28" i="11"/>
  <c r="AD27" i="11"/>
  <c r="AC36" i="11"/>
  <c r="AD33" i="11"/>
  <c r="AB33" i="11"/>
  <c r="W25" i="11"/>
  <c r="X25" i="11"/>
  <c r="AA30" i="11"/>
  <c r="W17" i="11"/>
  <c r="AC29" i="11"/>
  <c r="AC18" i="11"/>
  <c r="AD17" i="11"/>
  <c r="W37" i="11"/>
  <c r="R21" i="11"/>
  <c r="S22" i="11"/>
  <c r="X20" i="11"/>
  <c r="W22" i="11"/>
  <c r="P28" i="11"/>
  <c r="AD18" i="11"/>
  <c r="R18" i="11"/>
  <c r="T32" i="11"/>
  <c r="X33" i="11"/>
  <c r="P32" i="11"/>
  <c r="AB20" i="11"/>
  <c r="Q23" i="11"/>
  <c r="AC22" i="11"/>
  <c r="AA29" i="11"/>
  <c r="T28" i="11"/>
  <c r="T25" i="11"/>
  <c r="Z27" i="11"/>
  <c r="AA21" i="11"/>
  <c r="V17" i="11"/>
  <c r="U34" i="11"/>
  <c r="AB31" i="11"/>
  <c r="X37" i="11"/>
  <c r="X26" i="11"/>
  <c r="AA36" i="11"/>
  <c r="Y18" i="11"/>
  <c r="AD34" i="11"/>
  <c r="X34" i="11"/>
  <c r="T22" i="11"/>
  <c r="AD32" i="11"/>
  <c r="AD20" i="11"/>
  <c r="X32" i="11"/>
  <c r="Q25" i="11"/>
  <c r="S19" i="11"/>
  <c r="V31" i="11"/>
  <c r="S37" i="11"/>
  <c r="Q22" i="11"/>
  <c r="AC19" i="11"/>
  <c r="T19" i="11"/>
  <c r="W18" i="11"/>
  <c r="Q29" i="11"/>
  <c r="W34" i="11"/>
  <c r="AD28" i="11"/>
  <c r="R36" i="11"/>
  <c r="Q27" i="11"/>
  <c r="Y32" i="11"/>
  <c r="Z31" i="11"/>
  <c r="Z36" i="11"/>
  <c r="V32" i="11"/>
  <c r="X27" i="11"/>
  <c r="AC37" i="11"/>
  <c r="AB34" i="11"/>
  <c r="S29" i="11"/>
  <c r="V35" i="11"/>
  <c r="X35" i="11"/>
  <c r="AA34" i="11"/>
  <c r="P24" i="11"/>
  <c r="Y30" i="11"/>
  <c r="P36" i="11"/>
  <c r="Z21" i="11"/>
  <c r="Y34" i="11"/>
  <c r="V21" i="11"/>
  <c r="Y35" i="11"/>
  <c r="V28" i="11"/>
  <c r="P31" i="11"/>
  <c r="Q18" i="11"/>
  <c r="U28" i="11"/>
  <c r="Q17" i="11"/>
  <c r="Q33" i="11"/>
  <c r="AB32" i="11"/>
  <c r="Q30" i="11"/>
  <c r="U29" i="11"/>
  <c r="X23" i="11"/>
  <c r="S32" i="11"/>
  <c r="Z37" i="11"/>
  <c r="Y33" i="11"/>
  <c r="T33" i="11"/>
  <c r="S21" i="11"/>
  <c r="V20" i="11"/>
  <c r="R30" i="11"/>
  <c r="AA25" i="11"/>
  <c r="P30" i="11"/>
  <c r="AA22" i="11"/>
  <c r="AC23" i="11"/>
  <c r="AD31" i="11"/>
  <c r="AD35" i="11"/>
  <c r="AD25" i="11"/>
  <c r="Z25" i="11"/>
  <c r="W36" i="11"/>
  <c r="V19" i="11"/>
  <c r="AC17" i="11"/>
  <c r="T18" i="11"/>
  <c r="R32" i="11"/>
  <c r="Y28" i="11"/>
  <c r="U18" i="11"/>
  <c r="Q28" i="11"/>
  <c r="Z22" i="11"/>
  <c r="AD37" i="11"/>
  <c r="Z34" i="11"/>
  <c r="AD21" i="11"/>
  <c r="R37" i="11"/>
  <c r="AD22" i="11"/>
  <c r="T21" i="11"/>
  <c r="AD29" i="11"/>
  <c r="AB37" i="11"/>
  <c r="S18" i="11"/>
  <c r="X21" i="11"/>
  <c r="R26" i="11"/>
  <c r="U33" i="11"/>
  <c r="AC34" i="11"/>
  <c r="Q35" i="11"/>
  <c r="Y25" i="11"/>
  <c r="X29" i="11"/>
  <c r="W21" i="11"/>
  <c r="Y19" i="11"/>
  <c r="T24" i="11"/>
  <c r="AB24" i="11"/>
  <c r="R31" i="11"/>
  <c r="Q24" i="11"/>
  <c r="X28" i="11"/>
  <c r="Y26" i="11"/>
  <c r="T30" i="11"/>
  <c r="W31" i="11"/>
  <c r="V27" i="11"/>
  <c r="Y21" i="11"/>
  <c r="U25" i="11"/>
  <c r="Z32" i="11"/>
  <c r="Z19" i="11"/>
  <c r="S23" i="11"/>
  <c r="Z20" i="11"/>
  <c r="R35" i="11"/>
  <c r="V34" i="11"/>
  <c r="X19" i="11"/>
  <c r="P29" i="11"/>
  <c r="T35" i="11"/>
  <c r="R28" i="11"/>
  <c r="V25" i="11"/>
  <c r="AA17" i="11"/>
  <c r="U26" i="11"/>
  <c r="X36" i="11"/>
  <c r="V18" i="11"/>
  <c r="AD19" i="11"/>
  <c r="P20" i="11"/>
  <c r="X22" i="11"/>
  <c r="R25" i="11"/>
  <c r="V37" i="11"/>
  <c r="AC20" i="11"/>
  <c r="AB28" i="11"/>
  <c r="X17" i="11"/>
  <c r="R22" i="11"/>
  <c r="W24" i="11"/>
  <c r="V29" i="11"/>
  <c r="AA31" i="11"/>
  <c r="AB19" i="11"/>
  <c r="Y20" i="11"/>
  <c r="X31" i="11"/>
  <c r="T36" i="11"/>
  <c r="Z24" i="11"/>
  <c r="Q36" i="11"/>
  <c r="R24" i="11"/>
  <c r="Q32" i="11"/>
  <c r="T34" i="11"/>
  <c r="Z29" i="11"/>
  <c r="P19" i="11"/>
  <c r="AA28" i="11"/>
  <c r="U22" i="11"/>
  <c r="Z17" i="11"/>
  <c r="S20" i="11"/>
  <c r="AA33" i="11"/>
  <c r="U19" i="11"/>
  <c r="AD24" i="11"/>
  <c r="AA35" i="11"/>
  <c r="AB30" i="11"/>
  <c r="AC35" i="11"/>
  <c r="Y36" i="11"/>
  <c r="AB18" i="11"/>
  <c r="Y23" i="11"/>
  <c r="U31" i="11"/>
  <c r="W26" i="11"/>
  <c r="W19" i="11"/>
  <c r="S24" i="11"/>
  <c r="W28" i="11"/>
  <c r="S17" i="11"/>
  <c r="AA37" i="11"/>
  <c r="S33" i="11"/>
  <c r="R23" i="11"/>
  <c r="Z18" i="11"/>
  <c r="T37" i="11"/>
  <c r="U35" i="11"/>
  <c r="U37" i="11"/>
  <c r="W35" i="11"/>
  <c r="U23" i="11"/>
  <c r="AA19" i="11"/>
  <c r="V23" i="11"/>
  <c r="AC27" i="11"/>
  <c r="T23" i="11"/>
  <c r="AC26" i="11"/>
  <c r="P27" i="11"/>
  <c r="S35" i="11"/>
  <c r="P37" i="11"/>
  <c r="P21" i="11"/>
  <c r="V24" i="11"/>
  <c r="Y17" i="11"/>
  <c r="S28" i="11"/>
  <c r="AA23" i="11"/>
  <c r="AB36" i="11"/>
  <c r="W29" i="11"/>
  <c r="T26" i="11"/>
  <c r="U17" i="11"/>
  <c r="AD26" i="11"/>
  <c r="AC33" i="11"/>
  <c r="T20" i="11"/>
  <c r="AA32" i="11"/>
  <c r="T31" i="11"/>
  <c r="Q31" i="11"/>
  <c r="AB23" i="11"/>
  <c r="Y14" i="7" l="1"/>
  <c r="Y9" i="7"/>
  <c r="Y11" i="7"/>
  <c r="Y16" i="7"/>
  <c r="Y15" i="7"/>
  <c r="Y10" i="7"/>
  <c r="Y6" i="7"/>
  <c r="Y13" i="7"/>
  <c r="Y5" i="7"/>
  <c r="Y8" i="7"/>
  <c r="Y12" i="7"/>
  <c r="Y7" i="7"/>
  <c r="Y4" i="7"/>
  <c r="G11" i="3"/>
  <c r="G10" i="3"/>
  <c r="G9" i="3"/>
  <c r="E48" i="9" l="1"/>
  <c r="G48" i="9" s="1"/>
  <c r="E55" i="9"/>
  <c r="G55" i="9" s="1"/>
  <c r="E53" i="9"/>
  <c r="G53" i="9" s="1"/>
  <c r="H53" i="9" s="1"/>
  <c r="K53" i="9" s="1"/>
  <c r="H9" i="3"/>
  <c r="H10" i="3"/>
  <c r="H11" i="3"/>
  <c r="H48" i="9" l="1"/>
  <c r="K48" i="9" s="1"/>
  <c r="H52" i="9"/>
  <c r="K52" i="9" s="1"/>
  <c r="H51" i="9"/>
  <c r="K51" i="9" s="1"/>
  <c r="H49" i="9"/>
  <c r="K49" i="9" s="1"/>
  <c r="H57" i="9"/>
  <c r="K57" i="9" s="1"/>
  <c r="H58" i="9"/>
  <c r="K58" i="9" s="1"/>
  <c r="H60" i="9"/>
  <c r="K60" i="9" s="1"/>
  <c r="H54" i="9"/>
  <c r="K54" i="9" s="1"/>
  <c r="H50" i="9"/>
  <c r="K50" i="9" s="1"/>
  <c r="H56" i="9"/>
  <c r="K56" i="9" s="1"/>
  <c r="H59" i="9"/>
  <c r="K59" i="9" s="1"/>
  <c r="H55" i="9"/>
  <c r="K55" i="9" s="1"/>
  <c r="I34" i="3" l="1"/>
  <c r="I33" i="3"/>
  <c r="I32" i="3"/>
  <c r="I31" i="3"/>
  <c r="I30" i="3"/>
  <c r="I29" i="3"/>
  <c r="I28" i="3"/>
  <c r="I27" i="3"/>
  <c r="J32" i="3" l="1"/>
  <c r="J34" i="3"/>
  <c r="J31" i="3"/>
  <c r="AJ13" i="9" s="1"/>
  <c r="J27" i="3"/>
  <c r="J29" i="3"/>
  <c r="J33" i="3"/>
  <c r="J28" i="3"/>
  <c r="J30" i="3"/>
  <c r="AJ9" i="9" l="1"/>
  <c r="AJ10" i="9"/>
  <c r="AJ16" i="9"/>
  <c r="J190" i="3" l="1"/>
  <c r="J187" i="3"/>
  <c r="J182" i="3"/>
  <c r="J183" i="3"/>
  <c r="J189" i="3"/>
  <c r="J185" i="3"/>
  <c r="J186" i="3"/>
  <c r="J184" i="3"/>
  <c r="J191" i="3"/>
  <c r="J188" i="3"/>
  <c r="E184" i="3"/>
  <c r="E188" i="3"/>
  <c r="E189" i="3"/>
  <c r="E190" i="3"/>
  <c r="E191" i="3"/>
  <c r="E192" i="3"/>
  <c r="E194" i="3"/>
  <c r="E182" i="3"/>
  <c r="L208" i="3" l="1"/>
  <c r="L206" i="3"/>
  <c r="L198" i="3"/>
  <c r="L200" i="3"/>
  <c r="L202" i="3"/>
  <c r="L204" i="3"/>
  <c r="L197" i="3"/>
  <c r="L207" i="3"/>
  <c r="L201" i="3"/>
  <c r="L199" i="3"/>
  <c r="L205" i="3"/>
  <c r="L209" i="3"/>
  <c r="L203" i="3"/>
  <c r="N209" i="3"/>
  <c r="N207" i="3"/>
  <c r="N199" i="3"/>
  <c r="N201" i="3"/>
  <c r="N203" i="3"/>
  <c r="N205" i="3"/>
  <c r="N208" i="3"/>
  <c r="N198" i="3"/>
  <c r="N202" i="3"/>
  <c r="N197" i="3"/>
  <c r="N206" i="3"/>
  <c r="N200" i="3"/>
  <c r="N204" i="3"/>
  <c r="S209" i="3"/>
  <c r="S207" i="3"/>
  <c r="S199" i="3"/>
  <c r="S201" i="3"/>
  <c r="S203" i="3"/>
  <c r="S205" i="3"/>
  <c r="S197" i="3"/>
  <c r="S208" i="3"/>
  <c r="S206" i="3"/>
  <c r="S200" i="3"/>
  <c r="S204" i="3"/>
  <c r="S198" i="3"/>
  <c r="S202" i="3"/>
  <c r="Q197" i="3"/>
  <c r="Q208" i="3"/>
  <c r="Q206" i="3"/>
  <c r="Q198" i="3"/>
  <c r="Q200" i="3"/>
  <c r="Q202" i="3"/>
  <c r="Q204" i="3"/>
  <c r="Q199" i="3"/>
  <c r="Q203" i="3"/>
  <c r="Q207" i="3"/>
  <c r="Q201" i="3"/>
  <c r="Q205" i="3"/>
  <c r="Q209" i="3"/>
  <c r="R209" i="3"/>
  <c r="R207" i="3"/>
  <c r="R199" i="3"/>
  <c r="R201" i="3"/>
  <c r="R203" i="3"/>
  <c r="R205" i="3"/>
  <c r="R197" i="3"/>
  <c r="R206" i="3"/>
  <c r="R200" i="3"/>
  <c r="R208" i="3"/>
  <c r="R198" i="3"/>
  <c r="R202" i="3"/>
  <c r="R204" i="3"/>
  <c r="E193" i="3"/>
  <c r="E183" i="3"/>
  <c r="K209" i="3"/>
  <c r="K207" i="3"/>
  <c r="K199" i="3"/>
  <c r="K201" i="3"/>
  <c r="K203" i="3"/>
  <c r="K205" i="3"/>
  <c r="K198" i="3"/>
  <c r="K202" i="3"/>
  <c r="K206" i="3"/>
  <c r="K200" i="3"/>
  <c r="K204" i="3"/>
  <c r="K197" i="3"/>
  <c r="K208" i="3"/>
  <c r="J209" i="3"/>
  <c r="J207" i="3"/>
  <c r="J199" i="3"/>
  <c r="J201" i="3"/>
  <c r="J203" i="3"/>
  <c r="J205" i="3"/>
  <c r="J208" i="3"/>
  <c r="J197" i="3"/>
  <c r="J206" i="3"/>
  <c r="J204" i="3"/>
  <c r="J198" i="3"/>
  <c r="J202" i="3"/>
  <c r="J200" i="3"/>
  <c r="E187" i="3"/>
  <c r="E185" i="3"/>
  <c r="E186" i="3"/>
  <c r="P208" i="3"/>
  <c r="P206" i="3"/>
  <c r="P198" i="3"/>
  <c r="P200" i="3"/>
  <c r="P202" i="3"/>
  <c r="P204" i="3"/>
  <c r="P197" i="3"/>
  <c r="P203" i="3"/>
  <c r="P205" i="3"/>
  <c r="P209" i="3"/>
  <c r="P199" i="3"/>
  <c r="P207" i="3"/>
  <c r="P201" i="3"/>
  <c r="M197" i="3"/>
  <c r="M208" i="3"/>
  <c r="M206" i="3"/>
  <c r="M198" i="3"/>
  <c r="M200" i="3"/>
  <c r="M202" i="3"/>
  <c r="M204" i="3"/>
  <c r="M205" i="3"/>
  <c r="M209" i="3"/>
  <c r="M199" i="3"/>
  <c r="M203" i="3"/>
  <c r="M207" i="3"/>
  <c r="M201" i="3"/>
  <c r="O209" i="3"/>
  <c r="O207" i="3"/>
  <c r="O199" i="3"/>
  <c r="O201" i="3"/>
  <c r="O203" i="3"/>
  <c r="O205" i="3"/>
  <c r="O206" i="3"/>
  <c r="O197" i="3"/>
  <c r="O208" i="3"/>
  <c r="O198" i="3"/>
  <c r="O202" i="3"/>
  <c r="O200" i="3"/>
  <c r="O204" i="3"/>
  <c r="O216" i="3" l="1"/>
  <c r="O223" i="3"/>
  <c r="O225" i="3"/>
  <c r="M221" i="3"/>
  <c r="M222" i="3"/>
  <c r="M224" i="3"/>
  <c r="J220" i="3"/>
  <c r="K226" i="3"/>
  <c r="O218" i="3"/>
  <c r="O215" i="3"/>
  <c r="M227" i="3"/>
  <c r="K217" i="3"/>
  <c r="O219" i="3"/>
  <c r="P225" i="3"/>
  <c r="P221" i="3"/>
  <c r="P218" i="3"/>
  <c r="J215" i="3"/>
  <c r="J219" i="3"/>
  <c r="K224" i="3"/>
  <c r="K221" i="3"/>
  <c r="K227" i="3"/>
  <c r="R220" i="3"/>
  <c r="R224" i="3"/>
  <c r="R219" i="3"/>
  <c r="Q227" i="3"/>
  <c r="Q221" i="3"/>
  <c r="Q218" i="3"/>
  <c r="Q215" i="3"/>
  <c r="S218" i="3"/>
  <c r="S223" i="3"/>
  <c r="S225" i="3"/>
  <c r="N224" i="3"/>
  <c r="N226" i="3"/>
  <c r="N217" i="3"/>
  <c r="L227" i="3"/>
  <c r="L225" i="3"/>
  <c r="L218" i="3"/>
  <c r="O222" i="3"/>
  <c r="O226" i="3"/>
  <c r="O221" i="3"/>
  <c r="O227" i="3"/>
  <c r="M217" i="3"/>
  <c r="M220" i="3"/>
  <c r="M226" i="3"/>
  <c r="P217" i="3"/>
  <c r="P215" i="3"/>
  <c r="P216" i="3"/>
  <c r="J216" i="3"/>
  <c r="J226" i="3"/>
  <c r="J217" i="3"/>
  <c r="K215" i="3"/>
  <c r="K220" i="3"/>
  <c r="K219" i="3"/>
  <c r="R216" i="3"/>
  <c r="R215" i="3"/>
  <c r="R217" i="3"/>
  <c r="Q223" i="3"/>
  <c r="Q217" i="3"/>
  <c r="Q216" i="3"/>
  <c r="S220" i="3"/>
  <c r="S224" i="3"/>
  <c r="S221" i="3"/>
  <c r="S227" i="3"/>
  <c r="N215" i="3"/>
  <c r="N223" i="3"/>
  <c r="N225" i="3"/>
  <c r="L223" i="3"/>
  <c r="L215" i="3"/>
  <c r="L216" i="3"/>
  <c r="M219" i="3"/>
  <c r="M218" i="3"/>
  <c r="M215" i="3"/>
  <c r="P227" i="3"/>
  <c r="P222" i="3"/>
  <c r="P224" i="3"/>
  <c r="J222" i="3"/>
  <c r="J223" i="3"/>
  <c r="J225" i="3"/>
  <c r="K222" i="3"/>
  <c r="K216" i="3"/>
  <c r="R226" i="3"/>
  <c r="R223" i="3"/>
  <c r="R225" i="3"/>
  <c r="Q219" i="3"/>
  <c r="Q222" i="3"/>
  <c r="Q224" i="3"/>
  <c r="S216" i="3"/>
  <c r="S226" i="3"/>
  <c r="S219" i="3"/>
  <c r="N222" i="3"/>
  <c r="N220" i="3"/>
  <c r="N221" i="3"/>
  <c r="N227" i="3"/>
  <c r="L217" i="3"/>
  <c r="L222" i="3"/>
  <c r="L224" i="3"/>
  <c r="O220" i="3"/>
  <c r="O224" i="3"/>
  <c r="O217" i="3"/>
  <c r="M225" i="3"/>
  <c r="M223" i="3"/>
  <c r="M216" i="3"/>
  <c r="P219" i="3"/>
  <c r="P223" i="3"/>
  <c r="P220" i="3"/>
  <c r="P226" i="3"/>
  <c r="J218" i="3"/>
  <c r="J224" i="3"/>
  <c r="J221" i="3"/>
  <c r="J227" i="3"/>
  <c r="K218" i="3"/>
  <c r="K223" i="3"/>
  <c r="K225" i="3"/>
  <c r="R222" i="3"/>
  <c r="R218" i="3"/>
  <c r="R221" i="3"/>
  <c r="R227" i="3"/>
  <c r="Q225" i="3"/>
  <c r="Q220" i="3"/>
  <c r="Q226" i="3"/>
  <c r="S222" i="3"/>
  <c r="S215" i="3"/>
  <c r="S217" i="3"/>
  <c r="N218" i="3"/>
  <c r="N216" i="3"/>
  <c r="N219" i="3"/>
  <c r="L221" i="3"/>
  <c r="L219" i="3"/>
  <c r="L220" i="3"/>
  <c r="L226" i="3"/>
  <c r="O158" i="9" l="1"/>
  <c r="O157" i="9"/>
  <c r="O163" i="9"/>
  <c r="O155" i="9"/>
  <c r="O164" i="9"/>
  <c r="O165" i="9"/>
  <c r="O159" i="9"/>
  <c r="O156" i="9"/>
  <c r="O161" i="9"/>
  <c r="O160" i="9"/>
  <c r="O154" i="9"/>
  <c r="O162" i="9"/>
</calcChain>
</file>

<file path=xl/sharedStrings.xml><?xml version="1.0" encoding="utf-8"?>
<sst xmlns="http://schemas.openxmlformats.org/spreadsheetml/2006/main" count="10234" uniqueCount="711">
  <si>
    <t>Count</t>
  </si>
  <si>
    <t>Percent</t>
  </si>
  <si>
    <t>Single Family</t>
  </si>
  <si>
    <t>Mobile Home</t>
  </si>
  <si>
    <t>Office</t>
  </si>
  <si>
    <t>Hospital</t>
  </si>
  <si>
    <t>School</t>
  </si>
  <si>
    <t>Other</t>
  </si>
  <si>
    <t>Retail</t>
  </si>
  <si>
    <t>Warehouse</t>
  </si>
  <si>
    <t>counts</t>
  </si>
  <si>
    <t>%</t>
  </si>
  <si>
    <t>Multi-Family</t>
  </si>
  <si>
    <t>Residential</t>
  </si>
  <si>
    <t>Commercial</t>
  </si>
  <si>
    <t>Construction</t>
  </si>
  <si>
    <t>TECO</t>
  </si>
  <si>
    <t>pg. 3-18</t>
  </si>
  <si>
    <t>HVAC</t>
  </si>
  <si>
    <t>Lighting</t>
  </si>
  <si>
    <t>Refrigerator/Freezer</t>
  </si>
  <si>
    <t>Water Heating</t>
  </si>
  <si>
    <t>Clothes Washer</t>
  </si>
  <si>
    <t>Clothes Dryer</t>
  </si>
  <si>
    <t>Dishwashers</t>
  </si>
  <si>
    <t>Pool Pump</t>
  </si>
  <si>
    <t>Major Electronics</t>
  </si>
  <si>
    <t>Other Misc</t>
  </si>
  <si>
    <t>College</t>
  </si>
  <si>
    <t>Other Health</t>
  </si>
  <si>
    <t>Lodging</t>
  </si>
  <si>
    <t>Restaurant</t>
  </si>
  <si>
    <t>Grocery</t>
  </si>
  <si>
    <t>pg. 3-21</t>
  </si>
  <si>
    <t>Cooling</t>
  </si>
  <si>
    <t>Ventilation</t>
  </si>
  <si>
    <t>Refrigeration</t>
  </si>
  <si>
    <t>Office Equip</t>
  </si>
  <si>
    <t>Com Cooking</t>
  </si>
  <si>
    <t>Vending</t>
  </si>
  <si>
    <t>Miscellaneous</t>
  </si>
  <si>
    <t>Indoor Light</t>
  </si>
  <si>
    <t>Outdoor Light</t>
  </si>
  <si>
    <t>Industrial</t>
  </si>
  <si>
    <t>Rubber-Plastics</t>
  </si>
  <si>
    <t>Petroleum</t>
  </si>
  <si>
    <t>Chemicals</t>
  </si>
  <si>
    <t>Printing</t>
  </si>
  <si>
    <t>Paper</t>
  </si>
  <si>
    <t>Lumber</t>
  </si>
  <si>
    <t>Textiles</t>
  </si>
  <si>
    <t>Food</t>
  </si>
  <si>
    <t>Misc Ind</t>
  </si>
  <si>
    <t>Instruments</t>
  </si>
  <si>
    <t>Transp Equip</t>
  </si>
  <si>
    <t>Electronics</t>
  </si>
  <si>
    <t>Ind Machinery</t>
  </si>
  <si>
    <t>Fab Metals</t>
  </si>
  <si>
    <t>Primary Metals</t>
  </si>
  <si>
    <t>Stone-Clay-Glass</t>
  </si>
  <si>
    <t>Proc Cool</t>
  </si>
  <si>
    <t>Proc Heat</t>
  </si>
  <si>
    <t>Proc Other</t>
  </si>
  <si>
    <t>Comp Air</t>
  </si>
  <si>
    <t>Fans</t>
  </si>
  <si>
    <t>Pumps</t>
  </si>
  <si>
    <t>Proc Drives</t>
  </si>
  <si>
    <t>H:\CSPA Projects\610025 - FEECA Potential Study\Model input and market research\Forecasts and segments\Billing data_res.xlsx</t>
  </si>
  <si>
    <t>* Approach 1:</t>
  </si>
  <si>
    <t>average annual kwhs by housetype * # of accounts by housetype = the total load by housetype</t>
  </si>
  <si>
    <t>calculate the distribution of electricity sales (kwh) by housetype</t>
  </si>
  <si>
    <t>(year 2018)</t>
  </si>
  <si>
    <t>avg. annual_kwh</t>
  </si>
  <si>
    <t>total # of res customers</t>
  </si>
  <si>
    <t>% segmentation</t>
  </si>
  <si>
    <t>totals kwh</t>
  </si>
  <si>
    <t>Data derived from Gulf billing dataset, detailed info available through the following file:</t>
  </si>
  <si>
    <t>tx_prem_group</t>
  </si>
  <si>
    <t>Mobile</t>
  </si>
  <si>
    <t>Multi Family</t>
  </si>
  <si>
    <t>* Approach 2:</t>
  </si>
  <si>
    <t>collapse sum by housetype, then calculate share of load by housetype</t>
  </si>
  <si>
    <t>(year 2016 data)</t>
  </si>
  <si>
    <t>annual_kwh</t>
  </si>
  <si>
    <t>H:\CSPA Projects\610025 - FEECA Potential Study\Data Requests\1. Load Forecasts (10-year site plans)\Gulf\2017-10-27 - B17 Gulf LoadMap Commercial Results.xlsx</t>
  </si>
  <si>
    <t>"B2017 - Energy by Segment" tab</t>
  </si>
  <si>
    <t>B2017 Annual Commercial Energy by Segment in GWh</t>
  </si>
  <si>
    <t>Values</t>
  </si>
  <si>
    <t>Amusement</t>
  </si>
  <si>
    <t>Datacenter</t>
  </si>
  <si>
    <t>Education</t>
  </si>
  <si>
    <t>Health</t>
  </si>
  <si>
    <t>Public</t>
  </si>
  <si>
    <t>Religious</t>
  </si>
  <si>
    <t>Total</t>
  </si>
  <si>
    <t>Sum of 2007</t>
  </si>
  <si>
    <t>Sum of 2008</t>
  </si>
  <si>
    <t>Sum of 2009</t>
  </si>
  <si>
    <t>Sum of 2010</t>
  </si>
  <si>
    <t>Sum of 2011</t>
  </si>
  <si>
    <t>Sum of 2012</t>
  </si>
  <si>
    <t>Sum of 2013</t>
  </si>
  <si>
    <t>Sum of 2014</t>
  </si>
  <si>
    <t>Sum of 2015</t>
  </si>
  <si>
    <t>Sum of 2016</t>
  </si>
  <si>
    <t>Sum of 2017</t>
  </si>
  <si>
    <t>Sum of 2018</t>
  </si>
  <si>
    <t>Sum of 2019</t>
  </si>
  <si>
    <t>Sum of 2020</t>
  </si>
  <si>
    <t>Sum of 2021</t>
  </si>
  <si>
    <t>Sum of 2022</t>
  </si>
  <si>
    <t>Sum of 2023</t>
  </si>
  <si>
    <t>Sum of 2024</t>
  </si>
  <si>
    <t>Sum of 2025</t>
  </si>
  <si>
    <t>Sum of 2026</t>
  </si>
  <si>
    <t>Sum of 2027</t>
  </si>
  <si>
    <t>Sum of 2028</t>
  </si>
  <si>
    <t>Sum of 2029</t>
  </si>
  <si>
    <t>Sum of 2030</t>
  </si>
  <si>
    <t>Sum of 2031</t>
  </si>
  <si>
    <t>Sum of 2032</t>
  </si>
  <si>
    <t>Sum of 2033</t>
  </si>
  <si>
    <t>Sum of 2034</t>
  </si>
  <si>
    <t>Sum of 2035</t>
  </si>
  <si>
    <t>Sum of 2036</t>
  </si>
  <si>
    <t>Sum of 2037</t>
  </si>
  <si>
    <t>Sum of 2038</t>
  </si>
  <si>
    <t>Sum of 2039</t>
  </si>
  <si>
    <t>Sum of 2040</t>
  </si>
  <si>
    <t>Sum of 2041</t>
  </si>
  <si>
    <t>"B2017 - Energy by End-use" tab</t>
  </si>
  <si>
    <t>B2017 Annual Commercial Energy by End-use in GWh</t>
  </si>
  <si>
    <t>Heating</t>
  </si>
  <si>
    <t>Interior Lighting</t>
  </si>
  <si>
    <t>Exterior Lighting</t>
  </si>
  <si>
    <t>Food Preparation</t>
  </si>
  <si>
    <t>Office Equipment</t>
  </si>
  <si>
    <t>Miscellaneous NEC</t>
  </si>
  <si>
    <t>"B2017 - Commercial Sqft" tab</t>
  </si>
  <si>
    <t>B2017 Annual Commercial Square Feet by Segment (millions square feet)</t>
  </si>
  <si>
    <t>Segment</t>
  </si>
  <si>
    <t>pg. 3-19</t>
  </si>
  <si>
    <t>pg. 3-22</t>
  </si>
  <si>
    <t>pg. 3-24</t>
  </si>
  <si>
    <t>Freezer</t>
  </si>
  <si>
    <t>Misc</t>
  </si>
  <si>
    <t>Refrigerator</t>
  </si>
  <si>
    <t>Dishwasher</t>
  </si>
  <si>
    <t>Microwave</t>
  </si>
  <si>
    <t>Model Inputs:</t>
  </si>
  <si>
    <t>StartYearSalesDist_Segment1_EndUse1</t>
  </si>
  <si>
    <t>StartYearSalesDist_Segment1_EndUse2</t>
  </si>
  <si>
    <t>StartYearSalesDist_Segment1_EndUse3</t>
  </si>
  <si>
    <t>StartYearSalesDist_Segment1_EndUse4</t>
  </si>
  <si>
    <t>StartYearSalesDist_Segment1_EndUse5</t>
  </si>
  <si>
    <t>StartYearSalesDist_Segment1_EndUse6</t>
  </si>
  <si>
    <t>StartYearSalesDist_Segment1_EndUse7</t>
  </si>
  <si>
    <t>StartYearSalesDist_Segment1_EndUse8</t>
  </si>
  <si>
    <t>Space Heating</t>
  </si>
  <si>
    <t>Space Cooling</t>
  </si>
  <si>
    <t>Domestic Hot Water</t>
  </si>
  <si>
    <t>Cooking</t>
  </si>
  <si>
    <t>Appliances</t>
  </si>
  <si>
    <t>H:\CSPA Projects\610025 - FEECA Potential Study\Data Requests\1. Load Forecasts (10-year site plans)\Gulf\2017-10-27 - B17 Gulf LoadMap Residential Results.xlsx</t>
  </si>
  <si>
    <t>End Use</t>
  </si>
  <si>
    <t>Technology</t>
  </si>
  <si>
    <t>Central AC</t>
  </si>
  <si>
    <t>Room AC</t>
  </si>
  <si>
    <t>Air-Source Heat Pump</t>
  </si>
  <si>
    <t>Geothermal Heat Pump</t>
  </si>
  <si>
    <t>Furnace</t>
  </si>
  <si>
    <t>Room Heating</t>
  </si>
  <si>
    <t>Secondary</t>
  </si>
  <si>
    <t>Water Heater</t>
  </si>
  <si>
    <t>Screw-in</t>
  </si>
  <si>
    <t>Specialty</t>
  </si>
  <si>
    <t>Linear Fluorescent</t>
  </si>
  <si>
    <t>Second Refrigerator</t>
  </si>
  <si>
    <t>Oven</t>
  </si>
  <si>
    <t>Cooktop</t>
  </si>
  <si>
    <t>Personal Computer</t>
  </si>
  <si>
    <t>Monitor</t>
  </si>
  <si>
    <t>DVR</t>
  </si>
  <si>
    <t>Television</t>
  </si>
  <si>
    <t>Ceiling Fan</t>
  </si>
  <si>
    <t>Well Pump</t>
  </si>
  <si>
    <t>Grand Total</t>
  </si>
  <si>
    <t>Segment1</t>
  </si>
  <si>
    <t>Segment2</t>
  </si>
  <si>
    <t>Segment3</t>
  </si>
  <si>
    <t>Segment4</t>
  </si>
  <si>
    <t>Segment5</t>
  </si>
  <si>
    <t>Segment6</t>
  </si>
  <si>
    <t>Segment7</t>
  </si>
  <si>
    <t>Segment8</t>
  </si>
  <si>
    <t>Segment9</t>
  </si>
  <si>
    <t>Segment10</t>
  </si>
  <si>
    <t>Segment11</t>
  </si>
  <si>
    <t>Segment12</t>
  </si>
  <si>
    <t>Segment13</t>
  </si>
  <si>
    <t xml:space="preserve"> Assembly </t>
  </si>
  <si>
    <t xml:space="preserve"> College and University </t>
  </si>
  <si>
    <t xml:space="preserve"> Grocery </t>
  </si>
  <si>
    <t xml:space="preserve"> Healthcare </t>
  </si>
  <si>
    <t xml:space="preserve"> Hospitals </t>
  </si>
  <si>
    <t xml:space="preserve"> Institutional </t>
  </si>
  <si>
    <t xml:space="preserve"> Lodging/Hospitality </t>
  </si>
  <si>
    <t xml:space="preserve"> Miscellaneous </t>
  </si>
  <si>
    <t xml:space="preserve"> Offices </t>
  </si>
  <si>
    <t xml:space="preserve"> Restaurants </t>
  </si>
  <si>
    <t xml:space="preserve"> Retail </t>
  </si>
  <si>
    <t xml:space="preserve"> Schools K-12 </t>
  </si>
  <si>
    <t xml:space="preserve"> Warehouse </t>
  </si>
  <si>
    <t>CENDIV</t>
  </si>
  <si>
    <t>PBA</t>
  </si>
  <si>
    <t>PBAPLUS</t>
  </si>
  <si>
    <t>ELHTBTU</t>
  </si>
  <si>
    <t>ELCLBTU</t>
  </si>
  <si>
    <t>ELVNBTU</t>
  </si>
  <si>
    <t>ELWTBTU</t>
  </si>
  <si>
    <t>ELLTBTU</t>
  </si>
  <si>
    <t>ELCKBTU</t>
  </si>
  <si>
    <t>ELRFBTU</t>
  </si>
  <si>
    <t>ELOFBTU</t>
  </si>
  <si>
    <t>ELPCBTU</t>
  </si>
  <si>
    <t>ELOTBTU</t>
  </si>
  <si>
    <t>FINALWT</t>
  </si>
  <si>
    <t>PBA_no</t>
  </si>
  <si>
    <t>14(PBAPLUS=27)</t>
  </si>
  <si>
    <t>8&amp;17</t>
  </si>
  <si>
    <t>14(PBAPLUS=28/29)</t>
  </si>
  <si>
    <t>5&amp;11</t>
  </si>
  <si>
    <t>ELCNS</t>
  </si>
  <si>
    <t>ELBTU</t>
  </si>
  <si>
    <t>Adj. %</t>
  </si>
  <si>
    <t>distribution of energy consumption</t>
  </si>
  <si>
    <t>distribution of segments</t>
  </si>
  <si>
    <t>Avg. annual energy consumption</t>
  </si>
  <si>
    <t>Please refer to this .do file for sales distribution and customer segmentation:</t>
  </si>
  <si>
    <t>H:\CSPA Projects\610025 - FEECA Potential Study\Model input and market research\Forecasts and segments\billing data_com.do</t>
  </si>
  <si>
    <t>segment</t>
  </si>
  <si>
    <t>Assembly</t>
  </si>
  <si>
    <t>College and University</t>
  </si>
  <si>
    <t>Healthcare</t>
  </si>
  <si>
    <t>Hospitals</t>
  </si>
  <si>
    <t>Institutional</t>
  </si>
  <si>
    <t>Lodging/Hospitality</t>
  </si>
  <si>
    <t>Schools K-12</t>
  </si>
  <si>
    <t>Freq.</t>
  </si>
  <si>
    <t>sum(totalgwh)</t>
  </si>
  <si>
    <t>Restaurants</t>
  </si>
  <si>
    <t>% load</t>
  </si>
  <si>
    <t>Cum.</t>
  </si>
  <si>
    <t>% Load</t>
  </si>
  <si>
    <t>% Segmentation</t>
  </si>
  <si>
    <t>mean sq.ft</t>
  </si>
  <si>
    <t>SQFT</t>
  </si>
  <si>
    <t>Distribution Inputs in model</t>
  </si>
  <si>
    <t xml:space="preserve">College and University </t>
  </si>
  <si>
    <t xml:space="preserve">Restaurants </t>
  </si>
  <si>
    <t>TOTAL STOCK</t>
  </si>
  <si>
    <t>Ventilation and Circulation</t>
  </si>
  <si>
    <t>EndUse1</t>
  </si>
  <si>
    <t>EndUse2</t>
  </si>
  <si>
    <t>EndUse3</t>
  </si>
  <si>
    <t>EndUse4</t>
  </si>
  <si>
    <t>EndUse5</t>
  </si>
  <si>
    <t>EndUse6</t>
  </si>
  <si>
    <t>EndUse7</t>
  </si>
  <si>
    <t>EndUse8</t>
  </si>
  <si>
    <t>EndUse9</t>
  </si>
  <si>
    <t>EndUse10</t>
  </si>
  <si>
    <t>Average</t>
  </si>
  <si>
    <t>Adj.(scale to 100%)</t>
  </si>
  <si>
    <t>(Scale to 100%)</t>
  </si>
  <si>
    <t>StartYearStock</t>
  </si>
  <si>
    <t>H:\CSPA Projects\610025 - FEECA Potential Study\Data Requests\7. Relevant Utility Studies\OUC\Statewide tech potential final report.pdf</t>
  </si>
  <si>
    <t>Figure 3-8: Estimated Breakdown of Total Annual Residential Electricity Sales (Excluding losses) by Building Type (94,745 GWh)</t>
  </si>
  <si>
    <t>Figure 3-9: Estimated Breakdown of Total Annual Residential Electricity Sales (Excluding losses) by End Use (94,745 GWh)</t>
  </si>
  <si>
    <t>Figure 3-12: Estimated Breakdown of Total Annual Commercial Electricity Sales (Excluding losses) by Building Type (65,051 GWh)</t>
  </si>
  <si>
    <t>Figure 3-13: Estimated Breakdown of Total Annual Commercial Electricity Sales (Excluding losses) by End Use (65,051 GWh)</t>
  </si>
  <si>
    <t>Figure 3-16: Estimated Breakdown of Total Annual Industrial Electricity Sales (Excluding losses) by Subsector (11,877 GWh)</t>
  </si>
  <si>
    <t>Figure 3-17: Estimated Breakdown of Total Annual Industrial Electricity Sales (Excluding losses) by End Use (11,877 GWh)</t>
  </si>
  <si>
    <t>avg. kwh from CBECS</t>
  </si>
  <si>
    <t>E/F</t>
  </si>
  <si>
    <t>total # com customers</t>
  </si>
  <si>
    <t>2020 sq.ft</t>
  </si>
  <si>
    <t>2020 % Load</t>
  </si>
  <si>
    <t>Apparel</t>
  </si>
  <si>
    <t>Machinery</t>
  </si>
  <si>
    <t>Agriculture and Assembly</t>
  </si>
  <si>
    <t>Chemicals and Plastics</t>
  </si>
  <si>
    <t>Electrical and Electronic Equip.</t>
  </si>
  <si>
    <t>Lumber/Furniture/Pulp/Paper</t>
  </si>
  <si>
    <t>Metal Products and Machinery</t>
  </si>
  <si>
    <t>Miscellaneous Manufacturing</t>
  </si>
  <si>
    <t>Primary Resources Industries</t>
  </si>
  <si>
    <t>Stone/Clay/Glass/Concrete</t>
  </si>
  <si>
    <t>Textiles and Leather</t>
  </si>
  <si>
    <t>Transportation Equipment</t>
  </si>
  <si>
    <t>Water and Wastewater</t>
  </si>
  <si>
    <t>H:\CSPA Projects\610025 - FEECA Potential Study\Model input and market research\Forecasts and segments\billing data_nonres.do</t>
  </si>
  <si>
    <t>Large Commercial</t>
  </si>
  <si>
    <t>Floorspace source: EIA 2016 MECS Table 9.1 Enclosed Floorspace and Number of Establishment Buildings, 2014</t>
  </si>
  <si>
    <t>https://www.eia.gov/consumption/manufacturing/data/2014/pdf/table9_1.pdf</t>
  </si>
  <si>
    <t>Subsector and Industry</t>
  </si>
  <si>
    <t>NAICS Code</t>
  </si>
  <si>
    <t>Avg. sq ft</t>
  </si>
  <si>
    <t>Textile Mills</t>
  </si>
  <si>
    <t>Textile Product Mills</t>
  </si>
  <si>
    <t>Leather and Allied Products</t>
  </si>
  <si>
    <t>Wood Products</t>
  </si>
  <si>
    <t>Printing and Related Support</t>
  </si>
  <si>
    <t>Petroleum and Coal Products</t>
  </si>
  <si>
    <t>Plastics and Rubber Products</t>
  </si>
  <si>
    <t>Nonmetallic Mineral Products</t>
  </si>
  <si>
    <t>Fabricated Metal Products</t>
  </si>
  <si>
    <t>Computer and Electronic Products</t>
  </si>
  <si>
    <t>Electrical Equip., Appliances, and Components</t>
  </si>
  <si>
    <t>Furniture and Related Products</t>
  </si>
  <si>
    <t>Process Heating</t>
  </si>
  <si>
    <t>Process Cooling</t>
  </si>
  <si>
    <t>Compressed Air</t>
  </si>
  <si>
    <t>Motors Pumps</t>
  </si>
  <si>
    <t>Motors Fans Blowers</t>
  </si>
  <si>
    <t>Process Specific</t>
  </si>
  <si>
    <t>Industrial Lighting</t>
  </si>
  <si>
    <t>Industry</t>
  </si>
  <si>
    <t>This tab comes from MECS2014 Table 5.1 End Uses of Fuel Consumption, 2014</t>
  </si>
  <si>
    <t>Released: October 2017</t>
  </si>
  <si>
    <t>Next MECS will be fielded in 2019</t>
  </si>
  <si>
    <t>Table 5.1    End Uses of  Fuel Consumption, 2014;</t>
  </si>
  <si>
    <t xml:space="preserve">                        Level: National Data; </t>
  </si>
  <si>
    <t xml:space="preserve">                        Row: End Uses within NAICS Codes;</t>
  </si>
  <si>
    <t xml:space="preserve">                        Column: Energy Sources, including Net Electricity;</t>
  </si>
  <si>
    <t xml:space="preserve">                        Unit: Physical Units or Btu.</t>
  </si>
  <si>
    <t xml:space="preserve"> </t>
  </si>
  <si>
    <t>Distillate</t>
  </si>
  <si>
    <t>Fuel Oil</t>
  </si>
  <si>
    <t>Coal</t>
  </si>
  <si>
    <t>Net</t>
  </si>
  <si>
    <t>Residual</t>
  </si>
  <si>
    <t>and</t>
  </si>
  <si>
    <t xml:space="preserve">Natural </t>
  </si>
  <si>
    <t>HGL (excluding</t>
  </si>
  <si>
    <t>(excluding Coal</t>
  </si>
  <si>
    <t>NAICS</t>
  </si>
  <si>
    <t>Electricity(b)</t>
  </si>
  <si>
    <t>Diesel Fuel(c)</t>
  </si>
  <si>
    <t>Gas(d)</t>
  </si>
  <si>
    <t>natural gasoline)(e)</t>
  </si>
  <si>
    <t>Coke and Breeze)</t>
  </si>
  <si>
    <t>Other(f)</t>
  </si>
  <si>
    <t>Code(a)</t>
  </si>
  <si>
    <t>(trillion Btu)</t>
  </si>
  <si>
    <t>(million kWh)</t>
  </si>
  <si>
    <t>(million bbl)</t>
  </si>
  <si>
    <t>(billion cu ft)</t>
  </si>
  <si>
    <t>(million short tons)</t>
  </si>
  <si>
    <t/>
  </si>
  <si>
    <t>Total United States</t>
  </si>
  <si>
    <t xml:space="preserve">  311 - 339</t>
  </si>
  <si>
    <t>ALL MANUFACTURING INDUSTRIES</t>
  </si>
  <si>
    <t>TOTAL FUEL CONSUMPTION</t>
  </si>
  <si>
    <t>Indirect Uses-Boiler Fuel</t>
  </si>
  <si>
    <t>--</t>
  </si>
  <si>
    <t xml:space="preserve">  Conventional Boiler Use</t>
  </si>
  <si>
    <t xml:space="preserve">  CHP and/or Cogeneration Process</t>
  </si>
  <si>
    <t>Direct Uses-Total Process</t>
  </si>
  <si>
    <t xml:space="preserve">  Process Heating</t>
  </si>
  <si>
    <t xml:space="preserve">  Process Cooling and Refrigeration</t>
  </si>
  <si>
    <t>*</t>
  </si>
  <si>
    <t xml:space="preserve">  Machine Drive</t>
  </si>
  <si>
    <t xml:space="preserve">  Electro-Chemical Processes</t>
  </si>
  <si>
    <t xml:space="preserve">  Other Process Use</t>
  </si>
  <si>
    <t>Direct Uses-Total Nonprocess</t>
  </si>
  <si>
    <t xml:space="preserve">  Facility HVAC (g)</t>
  </si>
  <si>
    <t xml:space="preserve">  Facility Lighting</t>
  </si>
  <si>
    <t xml:space="preserve">  Other Facility Support</t>
  </si>
  <si>
    <t xml:space="preserve">  Onsite Transportation</t>
  </si>
  <si>
    <t xml:space="preserve">  Conventional Electricity Generation</t>
  </si>
  <si>
    <t xml:space="preserve">  Other Nonprocess Use</t>
  </si>
  <si>
    <t>End Use Not Reported</t>
  </si>
  <si>
    <t xml:space="preserve">  311</t>
  </si>
  <si>
    <t>FOOD</t>
  </si>
  <si>
    <t xml:space="preserve">    3112</t>
  </si>
  <si>
    <t xml:space="preserve">  Grain and Oilseed Milling</t>
  </si>
  <si>
    <t>Q</t>
  </si>
  <si>
    <t xml:space="preserve">      311221</t>
  </si>
  <si>
    <t xml:space="preserve">  Wet Corn Milling</t>
  </si>
  <si>
    <t xml:space="preserve">     31131</t>
  </si>
  <si>
    <t xml:space="preserve">  Sugar</t>
  </si>
  <si>
    <t xml:space="preserve">    3114</t>
  </si>
  <si>
    <t xml:space="preserve">  Fruit and Vegetable Preserving and Specialty Foods</t>
  </si>
  <si>
    <t xml:space="preserve">    3115</t>
  </si>
  <si>
    <t xml:space="preserve">  Dairy Products</t>
  </si>
  <si>
    <t xml:space="preserve">    3116</t>
  </si>
  <si>
    <t xml:space="preserve">  Animal Slaughtering and Processing</t>
  </si>
  <si>
    <t xml:space="preserve">  312</t>
  </si>
  <si>
    <t>BEVERAGE AND TOBACCO PRODUCTS</t>
  </si>
  <si>
    <t xml:space="preserve">    3121</t>
  </si>
  <si>
    <t xml:space="preserve">  Beverages</t>
  </si>
  <si>
    <t xml:space="preserve">    3122</t>
  </si>
  <si>
    <t xml:space="preserve">  Tobacco</t>
  </si>
  <si>
    <t xml:space="preserve">  313</t>
  </si>
  <si>
    <t>TEXTILE MILLS</t>
  </si>
  <si>
    <t xml:space="preserve">  314</t>
  </si>
  <si>
    <t>TEXTILE PRODUCT MILLS</t>
  </si>
  <si>
    <t xml:space="preserve">  315</t>
  </si>
  <si>
    <t>APPAREL</t>
  </si>
  <si>
    <t xml:space="preserve">  316</t>
  </si>
  <si>
    <t>LEATHER AND ALLIED PRODUCTS</t>
  </si>
  <si>
    <t xml:space="preserve">  321</t>
  </si>
  <si>
    <t>WOOD PRODUCTS</t>
  </si>
  <si>
    <t xml:space="preserve">      321113</t>
  </si>
  <si>
    <t xml:space="preserve">  Sawmills</t>
  </si>
  <si>
    <t xml:space="preserve">    3212</t>
  </si>
  <si>
    <t xml:space="preserve">  Veneer, Plywood, and Engineered Woods</t>
  </si>
  <si>
    <t xml:space="preserve">      321219</t>
  </si>
  <si>
    <t xml:space="preserve">  Reconstituted Wood Products</t>
  </si>
  <si>
    <t xml:space="preserve">    3219</t>
  </si>
  <si>
    <t xml:space="preserve">  Other Wood Products</t>
  </si>
  <si>
    <t xml:space="preserve">  322</t>
  </si>
  <si>
    <t>PAPER</t>
  </si>
  <si>
    <t xml:space="preserve">      322110</t>
  </si>
  <si>
    <t xml:space="preserve">  Pulp Mills</t>
  </si>
  <si>
    <t xml:space="preserve">      322121</t>
  </si>
  <si>
    <t xml:space="preserve">  Paper Mills, except Newsprint</t>
  </si>
  <si>
    <t xml:space="preserve">      322122</t>
  </si>
  <si>
    <t xml:space="preserve">  Newsprint Mills</t>
  </si>
  <si>
    <t xml:space="preserve">      322130</t>
  </si>
  <si>
    <t xml:space="preserve">  Paperboard Mills</t>
  </si>
  <si>
    <t xml:space="preserve">  323</t>
  </si>
  <si>
    <t>PRINTING AND RELATED SUPPORT</t>
  </si>
  <si>
    <t xml:space="preserve">  324</t>
  </si>
  <si>
    <t>PETROLEUM AND COAL PRODUCTS</t>
  </si>
  <si>
    <t xml:space="preserve">      324110</t>
  </si>
  <si>
    <t xml:space="preserve">  Petroleum Refineries</t>
  </si>
  <si>
    <t xml:space="preserve">      324121</t>
  </si>
  <si>
    <t xml:space="preserve">  Asphalt Paving Mixture and Block</t>
  </si>
  <si>
    <t xml:space="preserve">   324122</t>
  </si>
  <si>
    <t xml:space="preserve">   Asphalt Shingle and Coating Materials</t>
  </si>
  <si>
    <t xml:space="preserve">      324199</t>
  </si>
  <si>
    <t xml:space="preserve">  Other Petroleum and Coal Products</t>
  </si>
  <si>
    <t xml:space="preserve">  325</t>
  </si>
  <si>
    <t>CHEMICALS</t>
  </si>
  <si>
    <t xml:space="preserve">      325110</t>
  </si>
  <si>
    <t xml:space="preserve">  Petrochemicals</t>
  </si>
  <si>
    <t>C</t>
  </si>
  <si>
    <t>W</t>
  </si>
  <si>
    <t xml:space="preserve">      325120</t>
  </si>
  <si>
    <t xml:space="preserve">  Industrial Gases</t>
  </si>
  <si>
    <t xml:space="preserve">      325180</t>
  </si>
  <si>
    <t xml:space="preserve">  Other Basic Inorganic Chemicals</t>
  </si>
  <si>
    <t xml:space="preserve">      325193</t>
  </si>
  <si>
    <t xml:space="preserve">  Ethyl Alcohol</t>
  </si>
  <si>
    <t xml:space="preserve">      325194</t>
  </si>
  <si>
    <t xml:space="preserve">  Cyclic Crudes, Intermediate and Gum and Wood Chemicals</t>
  </si>
  <si>
    <t xml:space="preserve">      325199</t>
  </si>
  <si>
    <t xml:space="preserve">  Other Basic Organic Chemicals</t>
  </si>
  <si>
    <t xml:space="preserve">      325211</t>
  </si>
  <si>
    <t xml:space="preserve">  Plastics Materials and Resins</t>
  </si>
  <si>
    <t xml:space="preserve">      325212</t>
  </si>
  <si>
    <t xml:space="preserve">  Synthetic Rubber</t>
  </si>
  <si>
    <t xml:space="preserve">      325220</t>
  </si>
  <si>
    <t xml:space="preserve">  Artificial and Synthetic Fibers and Filaments</t>
  </si>
  <si>
    <t xml:space="preserve">      325311</t>
  </si>
  <si>
    <t xml:space="preserve">  Nitrogenous Fertilizers</t>
  </si>
  <si>
    <t xml:space="preserve">      325312</t>
  </si>
  <si>
    <t xml:space="preserve">  Phosphatic Fertilizers</t>
  </si>
  <si>
    <t xml:space="preserve">    3254</t>
  </si>
  <si>
    <t xml:space="preserve">  Pharmaceuticals and Medicines</t>
  </si>
  <si>
    <t xml:space="preserve">      325412</t>
  </si>
  <si>
    <t xml:space="preserve">  Pharmaceutical Preparation</t>
  </si>
  <si>
    <t xml:space="preserve">      325992</t>
  </si>
  <si>
    <t xml:space="preserve">  Photographic Film, Paper, Plate, and Chemicals</t>
  </si>
  <si>
    <t xml:space="preserve">  326</t>
  </si>
  <si>
    <t>PLASTICS AND RUBBER PRODUCTS</t>
  </si>
  <si>
    <t xml:space="preserve">  327</t>
  </si>
  <si>
    <t>NONMETALLIC MINERAL PRODUCTS</t>
  </si>
  <si>
    <t xml:space="preserve">      327120</t>
  </si>
  <si>
    <t xml:space="preserve">  Clay Building Material and Refractories</t>
  </si>
  <si>
    <t xml:space="preserve">    327211</t>
  </si>
  <si>
    <t xml:space="preserve">  Flat Glass</t>
  </si>
  <si>
    <t xml:space="preserve">      327212</t>
  </si>
  <si>
    <t xml:space="preserve">  Other Pressed and Blown Glass and Glassware</t>
  </si>
  <si>
    <t xml:space="preserve">      327213</t>
  </si>
  <si>
    <t xml:space="preserve">  Glass Containers</t>
  </si>
  <si>
    <t xml:space="preserve">      327215</t>
  </si>
  <si>
    <t xml:space="preserve">  Glass Products from Purchased Glass</t>
  </si>
  <si>
    <t xml:space="preserve">      327310</t>
  </si>
  <si>
    <t xml:space="preserve">  Cements</t>
  </si>
  <si>
    <t xml:space="preserve">      327410</t>
  </si>
  <si>
    <t xml:space="preserve">  Lime</t>
  </si>
  <si>
    <t xml:space="preserve">      327420</t>
  </si>
  <si>
    <t xml:space="preserve">  Gypsum</t>
  </si>
  <si>
    <t xml:space="preserve">      327993</t>
  </si>
  <si>
    <t xml:space="preserve">  Mineral Wool</t>
  </si>
  <si>
    <t xml:space="preserve">  331</t>
  </si>
  <si>
    <t>PRIMARY METALS</t>
  </si>
  <si>
    <t xml:space="preserve">      331110</t>
  </si>
  <si>
    <t xml:space="preserve">  Iron and Steel Mills and Ferroalloys</t>
  </si>
  <si>
    <t xml:space="preserve">    3312</t>
  </si>
  <si>
    <t xml:space="preserve">  Steel Products from Purchased Steel</t>
  </si>
  <si>
    <t xml:space="preserve">    3313</t>
  </si>
  <si>
    <t xml:space="preserve">  Alumina and Aluminum</t>
  </si>
  <si>
    <t xml:space="preserve">      331314</t>
  </si>
  <si>
    <t xml:space="preserve">  Secondary Smelting and Alloying of Aluminum</t>
  </si>
  <si>
    <t xml:space="preserve">      331315</t>
  </si>
  <si>
    <t xml:space="preserve">  Aluminum Sheet, Plate and Foils</t>
  </si>
  <si>
    <t xml:space="preserve">      331318</t>
  </si>
  <si>
    <t xml:space="preserve">  Other Aluminum Rolling, Drawing and Extruding</t>
  </si>
  <si>
    <t xml:space="preserve">    3314</t>
  </si>
  <si>
    <t xml:space="preserve">  Nonferrous Metals, except Aluminum</t>
  </si>
  <si>
    <t xml:space="preserve">      331410</t>
  </si>
  <si>
    <t xml:space="preserve">  Nonferrous Metal (except Aluminum) Smelting and Refining</t>
  </si>
  <si>
    <t xml:space="preserve">    3315</t>
  </si>
  <si>
    <t xml:space="preserve">  Foundries</t>
  </si>
  <si>
    <t xml:space="preserve">      331511</t>
  </si>
  <si>
    <t xml:space="preserve">  Iron Foundries</t>
  </si>
  <si>
    <t xml:space="preserve">      331523</t>
  </si>
  <si>
    <t xml:space="preserve">  Nonferrous Metal Die-Casting Foundries</t>
  </si>
  <si>
    <t xml:space="preserve">      331524</t>
  </si>
  <si>
    <t xml:space="preserve">  Aluminum Foundries, except Die-Casting</t>
  </si>
  <si>
    <t xml:space="preserve">  332</t>
  </si>
  <si>
    <t>FABRICATED METAL PRODUCTS</t>
  </si>
  <si>
    <t xml:space="preserve">  333</t>
  </si>
  <si>
    <t>MACHINERY</t>
  </si>
  <si>
    <t xml:space="preserve">  334</t>
  </si>
  <si>
    <t>COMPUTER AND ELECTRONIC PRODUCTS</t>
  </si>
  <si>
    <t xml:space="preserve">      334413</t>
  </si>
  <si>
    <t xml:space="preserve">  Semiconductors and Related Devices</t>
  </si>
  <si>
    <t xml:space="preserve">  335</t>
  </si>
  <si>
    <t>ELEC. EQUIP., APPLIANCES, COMPONENTS</t>
  </si>
  <si>
    <t xml:space="preserve">  336</t>
  </si>
  <si>
    <t>TRANSPORTATION EQUIPMENT</t>
  </si>
  <si>
    <t xml:space="preserve">      336111</t>
  </si>
  <si>
    <t xml:space="preserve">  Automobiles</t>
  </si>
  <si>
    <t xml:space="preserve">      336112</t>
  </si>
  <si>
    <t xml:space="preserve">  Light Trucks and Utility Vehicles</t>
  </si>
  <si>
    <t xml:space="preserve">    3364</t>
  </si>
  <si>
    <t xml:space="preserve">  Aerospace Products</t>
  </si>
  <si>
    <t xml:space="preserve">      336411</t>
  </si>
  <si>
    <t xml:space="preserve">  Aircraft</t>
  </si>
  <si>
    <t xml:space="preserve">  337</t>
  </si>
  <si>
    <t>FURNITURE AND RELATED PRODUCTS</t>
  </si>
  <si>
    <t xml:space="preserve">  339</t>
  </si>
  <si>
    <t>MISCELLANEOUS</t>
  </si>
  <si>
    <t xml:space="preserve">    (a) The Bureau of the Census classifies establishments using the 2012 North American Industry Classification System (NAICS). </t>
  </si>
  <si>
    <t xml:space="preserve">    (b) 'Net Electricity' is obtained by summing purchases, transfers in, and generation from noncombustible renewable resources, minus quantities sold and transferred out. It does not include electricity inputs from onsite cogeneration or generation from combustible fuels because that energy has already been included as generating fuel (for example, coal).</t>
  </si>
  <si>
    <t xml:space="preserve">    (c) 'Distillate Fuel Oil' includes Nos. 1, 2, and 4 fuel oils and Nos. 1, 2, and 4 diesel fuels.</t>
  </si>
  <si>
    <t xml:space="preserve">    (d) 'Natural Gas' includes natural gas obtained from utilities, local distribution companies, and any other supplier(s), such as independent gas producers, gas brokers, marketers, and any marketing subsidiaries of utilities.</t>
  </si>
  <si>
    <t xml:space="preserve">    (e) Hydrocarbon Gas Liquids '(HGL)' include ethane, ethylene, propane, propylene, normal butane, butylene, ethane-propane mixtures, propane-butane mixtures, and isobutane produced at refineries or natural gas processing plants, including plants that fractionate raw Natural Gas Liquids (NGL). </t>
  </si>
  <si>
    <t xml:space="preserve">    (f) 'Other' includes net steam (the sum of purchases, generation from renewables, and net transfers), and other energy that respondents indicated was used to produce heat and power.</t>
  </si>
  <si>
    <t xml:space="preserve">    (g) Facility Heating, Ventilation, and Air Conditioning '(Facility HVAC)' excludes steam and hot water.</t>
  </si>
  <si>
    <t xml:space="preserve">    * Estimate less than 0.5.</t>
  </si>
  <si>
    <t xml:space="preserve">    W=Withheld to avoid disclosing data for individual establishments.</t>
  </si>
  <si>
    <t xml:space="preserve">    Q=Withheld because Relative Standard Error is greater than 50 percent.</t>
  </si>
  <si>
    <t xml:space="preserve">    NA=Not available.</t>
  </si>
  <si>
    <t xml:space="preserve">    -- Estimation is not applicable.</t>
  </si>
  <si>
    <t xml:space="preserve">    S=Negative value.</t>
  </si>
  <si>
    <t xml:space="preserve">    Notes: Totals may not equal sum of components because of independent rounding. The estimates presented in this table are for the total consumption of energy (formerly total inputs of energy) for the production of heat, power, and electricity generation, regardless of where the energy was produced.  Specifically, the estimates include the quantities of energy that were originally produced offsite and purchased by or transferred to the establishment, plus those that were produced onsite from other energy or input materials not classified as energy, or were extracted from captive (onsite) mines or wells. Allocations to specific end uses are made on the basis of reasonable approximations by respondents.</t>
  </si>
  <si>
    <t xml:space="preserve">    Source: U.S. Energy Information Administration, Office of Energy Consumption and Efficiency Statistics, Form EIA-846, '2014 Manufacturing Energy Consumption Survey.' </t>
  </si>
  <si>
    <t>Standardized as a total of 100%</t>
  </si>
  <si>
    <t>2020Count</t>
  </si>
  <si>
    <t>2020TotalComCustomer</t>
  </si>
  <si>
    <t>Released: February 2018</t>
  </si>
  <si>
    <t>Table 9.1  Enclosed Floorspace and Number of Establishment Buildings, 2014;</t>
  </si>
  <si>
    <t xml:space="preserve">                        Row: NAICS Codes;</t>
  </si>
  <si>
    <t xml:space="preserve">                        Column: Floorspace and Buildings;</t>
  </si>
  <si>
    <t xml:space="preserve">                        Unit: Floorspace Square Footage and Building Counts.</t>
  </si>
  <si>
    <t>Approximate</t>
  </si>
  <si>
    <t>Enclosed Floorspace</t>
  </si>
  <si>
    <t>Number</t>
  </si>
  <si>
    <t>of All Buildings</t>
  </si>
  <si>
    <t>of Buildings Onsite</t>
  </si>
  <si>
    <t>Onsite</t>
  </si>
  <si>
    <t>Establishments(b)</t>
  </si>
  <si>
    <t>per Establishment</t>
  </si>
  <si>
    <t>(million sq ft)</t>
  </si>
  <si>
    <t>(counts)</t>
  </si>
  <si>
    <t>(sq ft)</t>
  </si>
  <si>
    <t>311</t>
  </si>
  <si>
    <t xml:space="preserve"> 3112</t>
  </si>
  <si>
    <t>Grain and Oilseed Milling</t>
  </si>
  <si>
    <t xml:space="preserve">   311221</t>
  </si>
  <si>
    <t>Wet Corn Milling</t>
  </si>
  <si>
    <t xml:space="preserve">  31131</t>
  </si>
  <si>
    <t>Sugar Manufacturing</t>
  </si>
  <si>
    <t xml:space="preserve"> 3114</t>
  </si>
  <si>
    <t xml:space="preserve">Fruit and Vegetable Preserving and Specialty Food </t>
  </si>
  <si>
    <t xml:space="preserve"> 3115</t>
  </si>
  <si>
    <t>Dairy Product</t>
  </si>
  <si>
    <t xml:space="preserve"> 3116</t>
  </si>
  <si>
    <t>Animal Slaughtering and Processing</t>
  </si>
  <si>
    <t>312</t>
  </si>
  <si>
    <t>Beverage and Tobacco Products</t>
  </si>
  <si>
    <t xml:space="preserve"> 3121</t>
  </si>
  <si>
    <t xml:space="preserve"> 3122</t>
  </si>
  <si>
    <t xml:space="preserve">  Tobacco </t>
  </si>
  <si>
    <t>313</t>
  </si>
  <si>
    <t>314</t>
  </si>
  <si>
    <t>315</t>
  </si>
  <si>
    <t>316</t>
  </si>
  <si>
    <t>321</t>
  </si>
  <si>
    <t xml:space="preserve">   321113</t>
  </si>
  <si>
    <t xml:space="preserve"> 3212</t>
  </si>
  <si>
    <t xml:space="preserve">   321219</t>
  </si>
  <si>
    <t xml:space="preserve">   Reconstituted Wood Products</t>
  </si>
  <si>
    <t xml:space="preserve"> 3219</t>
  </si>
  <si>
    <t>322</t>
  </si>
  <si>
    <t xml:space="preserve">   322110</t>
  </si>
  <si>
    <t xml:space="preserve">   322121</t>
  </si>
  <si>
    <t xml:space="preserve">   322122</t>
  </si>
  <si>
    <t xml:space="preserve">   322130</t>
  </si>
  <si>
    <t>323</t>
  </si>
  <si>
    <t>324</t>
  </si>
  <si>
    <t xml:space="preserve">   324110</t>
  </si>
  <si>
    <t xml:space="preserve">   324121</t>
  </si>
  <si>
    <t xml:space="preserve">   Asphalt Paving Mixture and Block</t>
  </si>
  <si>
    <t xml:space="preserve">   324199</t>
  </si>
  <si>
    <t>325</t>
  </si>
  <si>
    <t xml:space="preserve">   325110</t>
  </si>
  <si>
    <t xml:space="preserve">   325120</t>
  </si>
  <si>
    <t xml:space="preserve">   325180</t>
  </si>
  <si>
    <t xml:space="preserve">   325193</t>
  </si>
  <si>
    <t xml:space="preserve">  Ethyl Alcohol </t>
  </si>
  <si>
    <t xml:space="preserve">   325194</t>
  </si>
  <si>
    <t xml:space="preserve">   325199</t>
  </si>
  <si>
    <t xml:space="preserve">   325211</t>
  </si>
  <si>
    <t xml:space="preserve">   325212</t>
  </si>
  <si>
    <t xml:space="preserve">   325220</t>
  </si>
  <si>
    <t xml:space="preserve">   325311</t>
  </si>
  <si>
    <t xml:space="preserve">   325312</t>
  </si>
  <si>
    <t xml:space="preserve"> 3254</t>
  </si>
  <si>
    <t xml:space="preserve">   325412</t>
  </si>
  <si>
    <t xml:space="preserve">   325992</t>
  </si>
  <si>
    <t>326</t>
  </si>
  <si>
    <t>327</t>
  </si>
  <si>
    <t xml:space="preserve">   327120 </t>
  </si>
  <si>
    <t xml:space="preserve">   Clay Building Material and Refractories</t>
  </si>
  <si>
    <t xml:space="preserve">   327211</t>
  </si>
  <si>
    <t xml:space="preserve">   327212</t>
  </si>
  <si>
    <t xml:space="preserve">   327213</t>
  </si>
  <si>
    <t xml:space="preserve">   327215</t>
  </si>
  <si>
    <t xml:space="preserve">   327310</t>
  </si>
  <si>
    <t xml:space="preserve">   327410</t>
  </si>
  <si>
    <t xml:space="preserve">   327420</t>
  </si>
  <si>
    <t xml:space="preserve"> Gypsum</t>
  </si>
  <si>
    <t xml:space="preserve">   327993</t>
  </si>
  <si>
    <t>331</t>
  </si>
  <si>
    <t xml:space="preserve">   331110</t>
  </si>
  <si>
    <t xml:space="preserve"> 3312</t>
  </si>
  <si>
    <t xml:space="preserve"> Steel Products from Purchased Steel</t>
  </si>
  <si>
    <t xml:space="preserve"> 3313</t>
  </si>
  <si>
    <t xml:space="preserve"> Alumina and Aluminum</t>
  </si>
  <si>
    <t xml:space="preserve">   331314</t>
  </si>
  <si>
    <t xml:space="preserve">   331315</t>
  </si>
  <si>
    <t xml:space="preserve">   331318</t>
  </si>
  <si>
    <t xml:space="preserve"> 3314</t>
  </si>
  <si>
    <t xml:space="preserve"> Nonferrous Metals, except Aluminum</t>
  </si>
  <si>
    <t xml:space="preserve">   331410</t>
  </si>
  <si>
    <t xml:space="preserve">   Nonferrous Metal (except Aluminum) Smelting and Refining</t>
  </si>
  <si>
    <t xml:space="preserve"> 3315</t>
  </si>
  <si>
    <t xml:space="preserve"> Foundries</t>
  </si>
  <si>
    <t xml:space="preserve">   331511</t>
  </si>
  <si>
    <t xml:space="preserve">   Iron Foundries</t>
  </si>
  <si>
    <t xml:space="preserve">   331523</t>
  </si>
  <si>
    <t xml:space="preserve">   Nonferrous Metal Die-Casting Foundaries</t>
  </si>
  <si>
    <t xml:space="preserve">   331524</t>
  </si>
  <si>
    <t>332</t>
  </si>
  <si>
    <t>333</t>
  </si>
  <si>
    <t>334</t>
  </si>
  <si>
    <t xml:space="preserve">   334413</t>
  </si>
  <si>
    <t>335</t>
  </si>
  <si>
    <t>336</t>
  </si>
  <si>
    <t xml:space="preserve">   336111</t>
  </si>
  <si>
    <t>Automobiles</t>
  </si>
  <si>
    <t xml:space="preserve">   336112</t>
  </si>
  <si>
    <t xml:space="preserve"> 3364</t>
  </si>
  <si>
    <t>Aerospace Product and Parts</t>
  </si>
  <si>
    <t xml:space="preserve">   336411</t>
  </si>
  <si>
    <t>Aircraft</t>
  </si>
  <si>
    <t>337</t>
  </si>
  <si>
    <t>339</t>
  </si>
  <si>
    <t xml:space="preserve">   (a) The Bureau of the Census classifies establishments using the 2012 North American Industry Classification System (NAICS). </t>
  </si>
  <si>
    <t xml:space="preserve">   (b) The 'Establishments (counts)' column is the total number of manufacturing establishments in the frame minus the number of ineligible establishments for poststratification. It includes those units which reported floorspace, plus those units where floorspace was not ascertained.  To obtain the number of reporting establishments for any NAICS, divide the entry in the 'Approximate Enclosed Floorspace' column by the corresponding entry in the 'Average Enclosed Floorspace' column.  For example, in the 'Total' row, (11,722 million sq ft) divided by (73,191.6 sq ft) equals 160,155, which is the number of reporting establishments (weighted) of the 226,813 total establishments.</t>
  </si>
  <si>
    <t xml:space="preserve">    Notes:  Totals may not equal sum of components because of independent rounding.</t>
  </si>
  <si>
    <t xml:space="preserve">    Source: U.S. Energy Information Administration, Office of Energy Consumption and Efficiency Statistics, Form EIA-846, '2014 Manufacturing Energy Consumption Survey.'</t>
  </si>
  <si>
    <t>This tab comes from MECS2014 Table 9.1 Enclosed Floorspace and Number of Establishment Buildings, 2014</t>
  </si>
  <si>
    <t>average</t>
  </si>
  <si>
    <t>Model Inputs</t>
  </si>
  <si>
    <t>H:\CSPA Projects\610025 - FEECA Potential Study\Data Requests\7. Relevant Utility Studies\Gulf\2009 TPS\Gulf tech potential final report.pdf</t>
  </si>
  <si>
    <t>Figure 3-17: Estimated Breakdown of Total Annual Industrial Electricity Sales in FPL (Excluding losses) by End Use (886 GWh)</t>
  </si>
  <si>
    <t>Figure 3-16: Estimated Breakdown of Total Annual Industrial Electricity Sales in FPL (Excluding losses) by Subsector (886 GWh)</t>
  </si>
  <si>
    <t>N(total)</t>
  </si>
  <si>
    <t xml:space="preserve">mean(total) </t>
  </si>
  <si>
    <t>MECS 2014, Table 3.1 Fuel Consumption, 2014</t>
  </si>
  <si>
    <t>https://www.eia.gov/consumption/manufacturing/data/2014/pdf/table3_1.pdf</t>
  </si>
  <si>
    <t>Net Electricity (b) (million kwh)</t>
  </si>
  <si>
    <t>Load</t>
  </si>
  <si>
    <t>Establishments(b) counts</t>
  </si>
  <si>
    <t># counts</t>
  </si>
  <si>
    <t>Splitting between Industrial Lighting and Street Lighting</t>
  </si>
  <si>
    <t>https://www1.eere.energy.gov/buildings/publications/pdfs/ssl/lmc_vol1_final.pdf</t>
  </si>
  <si>
    <t>https://www.pnnl.gov/main/publications/external/technical_reports/PNNL-20579.pdf</t>
  </si>
  <si>
    <t>https://www.energy.gov/sites/prod/files/2017/12/f46/lmc2015_nov17.pdf</t>
  </si>
  <si>
    <t>Lighting Electricity Consumed (TWh)</t>
  </si>
  <si>
    <t>Com</t>
  </si>
  <si>
    <t>Ind</t>
  </si>
  <si>
    <t>Building Ext: C&amp;I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</si>
</sst>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5" formatCode="_(* #,##0_);_(* \(#,##0\);_(* &quot;-&quot;??_);_(@_)"/>
    <numFmt numFmtId="166" formatCode="0.0"/>
    <numFmt numFmtId="168" formatCode="_(* #,##0.0_);_(* \(#,##0.0\);_(* &quot;-&quot;??_);_(@_)"/>
  </numFmts>
  <fonts count="10" x14ac:knownFonts="1">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b/>
      <u/>
      <sz val="11"/>
      <color theme="1"/>
      <name val="Calibri"/>
      <family val="2"/>
      <scheme val="minor"/>
    </font>
    <font>
      <sz val="9"/>
      <color theme="1"/>
      <name val="Calibri"/>
      <family val="2"/>
      <scheme val="minor"/>
    </font>
    <font>
      <b/>
      <sz val="12"/>
      <color theme="4"/>
      <name val="Calibri"/>
      <family val="2"/>
      <scheme val="minor"/>
    </font>
    <font>
      <b/>
      <sz val="9"/>
      <color theme="1"/>
      <name val="Calibri"/>
      <family val="2"/>
      <scheme val="minor"/>
    </font>
    <font>
      <sz val="9"/>
      <color rgb="FFFF0000"/>
      <name val="Calibri"/>
      <family val="2"/>
      <scheme val="minor"/>
    </font>
    <font>
      <sz val="9"/>
      <color theme="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9" tint="0.79998168889431442"/>
        <bgColor indexed="64"/>
      </patternFill>
    </fill>
    <fill>
      <patternFill patternType="solid">
        <fgColor theme="0"/>
        <bgColor indexed="64"/>
      </patternFill>
    </fill>
  </fills>
  <borders count="7">
    <border>
      <left/>
      <right/>
      <top/>
      <bottom/>
      <diagonal/>
    </border>
    <border>
      <left/>
      <right/>
      <top/>
      <bottom style="thin">
        <color indexed="64"/>
      </bottom>
      <diagonal/>
    </border>
    <border>
      <left/>
      <right/>
      <top style="thick">
        <color rgb="FF0096D7"/>
      </top>
      <bottom/>
      <diagonal/>
    </border>
    <border>
      <left/>
      <right/>
      <top/>
      <bottom style="thin">
        <color theme="0" tint="-0.249977111117893"/>
      </bottom>
      <diagonal/>
    </border>
    <border>
      <left/>
      <right/>
      <top/>
      <bottom style="dashed">
        <color theme="0" tint="-0.24994659260841701"/>
      </bottom>
      <diagonal/>
    </border>
    <border>
      <left/>
      <right/>
      <top style="medium">
        <color theme="4"/>
      </top>
      <bottom/>
      <diagonal/>
    </border>
    <border>
      <left/>
      <right/>
      <top/>
      <bottom style="thick">
        <color theme="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Protection="0">
      <alignment horizontal="left"/>
    </xf>
    <xf numFmtId="0" fontId="7" fillId="0" borderId="3" applyNumberFormat="0" applyProtection="0">
      <alignment wrapText="1"/>
    </xf>
    <xf numFmtId="0" fontId="5" fillId="0" borderId="4" applyNumberFormat="0" applyFont="0" applyProtection="0">
      <alignment wrapText="1"/>
    </xf>
    <xf numFmtId="0" fontId="5" fillId="0" borderId="5" applyNumberFormat="0" applyProtection="0">
      <alignment vertical="top" wrapText="1"/>
    </xf>
    <xf numFmtId="0" fontId="7" fillId="0" borderId="6" applyNumberFormat="0" applyProtection="0">
      <alignment wrapText="1"/>
    </xf>
  </cellStyleXfs>
  <cellXfs count="111">
    <xf numFmtId="0" fontId="0" fillId="0" borderId="0" xfId="0"/>
    <xf numFmtId="3" fontId="0" fillId="0" borderId="0" xfId="0" applyNumberFormat="1"/>
    <xf numFmtId="9" fontId="0" fillId="0" borderId="0" xfId="0" applyNumberFormat="1"/>
    <xf numFmtId="10" fontId="0" fillId="0" borderId="0" xfId="0" applyNumberFormat="1"/>
    <xf numFmtId="0" fontId="0" fillId="0" borderId="1" xfId="0" applyBorder="1"/>
    <xf numFmtId="4" fontId="0" fillId="0" borderId="0" xfId="0" applyNumberFormat="1"/>
    <xf numFmtId="0" fontId="0" fillId="0" borderId="0" xfId="0" applyBorder="1"/>
    <xf numFmtId="9" fontId="0" fillId="0" borderId="0" xfId="0" applyNumberFormat="1" applyBorder="1"/>
    <xf numFmtId="11" fontId="0" fillId="0" borderId="0" xfId="0" applyNumberFormat="1"/>
    <xf numFmtId="0" fontId="0" fillId="0" borderId="0" xfId="0"/>
    <xf numFmtId="0" fontId="0" fillId="0" borderId="0" xfId="0"/>
    <xf numFmtId="2" fontId="0" fillId="0" borderId="0" xfId="0" applyNumberFormat="1"/>
    <xf numFmtId="0" fontId="0" fillId="2" borderId="0" xfId="0" applyFill="1"/>
    <xf numFmtId="2" fontId="0" fillId="2" borderId="0" xfId="0" applyNumberFormat="1" applyFill="1"/>
    <xf numFmtId="10" fontId="0" fillId="0" borderId="0" xfId="2" applyNumberFormat="1" applyFont="1"/>
    <xf numFmtId="0" fontId="0" fillId="0" borderId="0" xfId="0"/>
    <xf numFmtId="0" fontId="0" fillId="0" borderId="0" xfId="0"/>
    <xf numFmtId="166" fontId="0" fillId="0" borderId="0" xfId="0" applyNumberFormat="1"/>
    <xf numFmtId="0" fontId="0" fillId="0" borderId="0" xfId="0"/>
    <xf numFmtId="0" fontId="0" fillId="0" borderId="0" xfId="0"/>
    <xf numFmtId="0" fontId="3" fillId="0" borderId="0" xfId="0" applyFont="1"/>
    <xf numFmtId="165" fontId="0" fillId="0" borderId="0" xfId="1" applyNumberFormat="1" applyFont="1"/>
    <xf numFmtId="165" fontId="0" fillId="0" borderId="0" xfId="0" applyNumberFormat="1"/>
    <xf numFmtId="0" fontId="3" fillId="2" borderId="0" xfId="0" applyFont="1" applyFill="1"/>
    <xf numFmtId="165" fontId="0" fillId="2" borderId="0" xfId="1" applyNumberFormat="1" applyFont="1" applyFill="1"/>
    <xf numFmtId="165" fontId="0" fillId="2" borderId="0" xfId="0" applyNumberFormat="1" applyFill="1"/>
    <xf numFmtId="43" fontId="0" fillId="0" borderId="0" xfId="1" applyFont="1"/>
    <xf numFmtId="0" fontId="0" fillId="0" borderId="0" xfId="0"/>
    <xf numFmtId="0" fontId="4" fillId="0" borderId="0" xfId="0" applyFont="1"/>
    <xf numFmtId="4" fontId="0" fillId="0" borderId="0" xfId="2" applyNumberFormat="1" applyFont="1"/>
    <xf numFmtId="1" fontId="0" fillId="0" borderId="0" xfId="0" applyNumberFormat="1"/>
    <xf numFmtId="43" fontId="0" fillId="0" borderId="0" xfId="0" applyNumberFormat="1"/>
    <xf numFmtId="0" fontId="0" fillId="0" borderId="0" xfId="0" applyFill="1"/>
    <xf numFmtId="165" fontId="0" fillId="0" borderId="0" xfId="0" applyNumberFormat="1" applyFill="1"/>
    <xf numFmtId="10" fontId="0" fillId="0" borderId="0" xfId="2" applyNumberFormat="1" applyFont="1" applyFill="1"/>
    <xf numFmtId="9" fontId="0" fillId="0" borderId="0" xfId="2" applyNumberFormat="1" applyFont="1"/>
    <xf numFmtId="2" fontId="0" fillId="0" borderId="0" xfId="0" applyNumberFormat="1" applyFill="1"/>
    <xf numFmtId="0" fontId="3" fillId="0" borderId="0" xfId="0" applyFont="1" applyFill="1"/>
    <xf numFmtId="165" fontId="0" fillId="0" borderId="0" xfId="1" applyNumberFormat="1" applyFont="1" applyFill="1"/>
    <xf numFmtId="0" fontId="5" fillId="0" borderId="0" xfId="6"/>
    <xf numFmtId="0" fontId="6" fillId="0" borderId="0" xfId="7" applyProtection="1">
      <alignment horizontal="left"/>
    </xf>
    <xf numFmtId="0" fontId="6" fillId="0" borderId="0" xfId="7">
      <alignment horizontal="left"/>
    </xf>
    <xf numFmtId="0" fontId="7" fillId="0" borderId="0" xfId="6" applyFont="1" applyAlignment="1" applyProtection="1">
      <alignment horizontal="left" indent="2"/>
    </xf>
    <xf numFmtId="0" fontId="7" fillId="0" borderId="0" xfId="6" applyFont="1" applyAlignment="1">
      <alignment horizontal="left" indent="2"/>
    </xf>
    <xf numFmtId="0" fontId="5" fillId="0" borderId="0" xfId="6" applyAlignment="1" applyProtection="1">
      <alignment horizontal="left"/>
    </xf>
    <xf numFmtId="0" fontId="7" fillId="0" borderId="0" xfId="6" applyFont="1" applyAlignment="1">
      <alignment horizontal="right"/>
    </xf>
    <xf numFmtId="0" fontId="7" fillId="0" borderId="0" xfId="6" applyFont="1" applyAlignment="1" applyProtection="1">
      <alignment horizontal="right"/>
    </xf>
    <xf numFmtId="0" fontId="7" fillId="0" borderId="0" xfId="6" applyFont="1" applyAlignment="1" applyProtection="1">
      <alignment horizontal="left"/>
    </xf>
    <xf numFmtId="49" fontId="5" fillId="0" borderId="2" xfId="6" applyNumberFormat="1" applyFill="1" applyBorder="1"/>
    <xf numFmtId="0" fontId="5" fillId="0" borderId="2" xfId="6" applyFill="1" applyBorder="1" applyProtection="1">
      <protection locked="0"/>
    </xf>
    <xf numFmtId="0" fontId="5" fillId="0" borderId="2" xfId="6" applyFill="1" applyBorder="1"/>
    <xf numFmtId="49" fontId="7" fillId="0" borderId="3" xfId="8" applyNumberFormat="1" applyAlignment="1" applyProtection="1"/>
    <xf numFmtId="0" fontId="7" fillId="0" borderId="3" xfId="8" applyAlignment="1" applyProtection="1"/>
    <xf numFmtId="0" fontId="7" fillId="0" borderId="3" xfId="8" applyAlignment="1"/>
    <xf numFmtId="49" fontId="5" fillId="0" borderId="4" xfId="9" applyNumberFormat="1">
      <alignment wrapText="1"/>
    </xf>
    <xf numFmtId="0" fontId="5" fillId="0" borderId="4" xfId="9">
      <alignment wrapText="1"/>
    </xf>
    <xf numFmtId="49" fontId="7" fillId="0" borderId="4" xfId="9" applyNumberFormat="1" applyFont="1" applyAlignment="1" applyProtection="1">
      <alignment horizontal="left" wrapText="1"/>
    </xf>
    <xf numFmtId="37" fontId="7" fillId="0" borderId="4" xfId="9" applyNumberFormat="1" applyFont="1" applyAlignment="1" applyProtection="1">
      <alignment horizontal="left" wrapText="1"/>
    </xf>
    <xf numFmtId="37" fontId="7" fillId="0" borderId="4" xfId="9" applyNumberFormat="1" applyFont="1" applyAlignment="1" applyProtection="1">
      <alignment horizontal="right" wrapText="1"/>
    </xf>
    <xf numFmtId="0" fontId="7" fillId="0" borderId="0" xfId="6" applyFont="1"/>
    <xf numFmtId="49" fontId="5" fillId="0" borderId="4" xfId="9" applyNumberFormat="1" applyAlignment="1" applyProtection="1">
      <alignment horizontal="left" wrapText="1"/>
    </xf>
    <xf numFmtId="37" fontId="5" fillId="0" borderId="4" xfId="9" applyNumberFormat="1" applyAlignment="1" applyProtection="1">
      <alignment horizontal="left" wrapText="1"/>
    </xf>
    <xf numFmtId="37" fontId="5" fillId="0" borderId="4" xfId="9" applyNumberFormat="1" applyAlignment="1" applyProtection="1">
      <alignment horizontal="right" wrapText="1"/>
    </xf>
    <xf numFmtId="0" fontId="5" fillId="0" borderId="4" xfId="9" applyAlignment="1">
      <alignment horizontal="left" wrapText="1"/>
    </xf>
    <xf numFmtId="0" fontId="5" fillId="0" borderId="4" xfId="9" applyAlignment="1">
      <alignment horizontal="right" wrapText="1"/>
    </xf>
    <xf numFmtId="3" fontId="5" fillId="0" borderId="4" xfId="9" applyNumberFormat="1" applyAlignment="1">
      <alignment horizontal="left" wrapText="1"/>
    </xf>
    <xf numFmtId="3" fontId="5" fillId="0" borderId="4" xfId="9" applyNumberFormat="1" applyAlignment="1">
      <alignment horizontal="right" wrapText="1"/>
    </xf>
    <xf numFmtId="0" fontId="7" fillId="0" borderId="4" xfId="9" applyFont="1" applyAlignment="1">
      <alignment horizontal="left" wrapText="1"/>
    </xf>
    <xf numFmtId="0" fontId="7" fillId="0" borderId="4" xfId="9" applyFont="1" applyAlignment="1">
      <alignment horizontal="right" wrapText="1"/>
    </xf>
    <xf numFmtId="3" fontId="7" fillId="0" borderId="4" xfId="9" applyNumberFormat="1" applyFont="1" applyAlignment="1">
      <alignment horizontal="left" wrapText="1"/>
    </xf>
    <xf numFmtId="3" fontId="7" fillId="0" borderId="4" xfId="9" applyNumberFormat="1" applyFont="1" applyAlignment="1">
      <alignment horizontal="right" wrapText="1"/>
    </xf>
    <xf numFmtId="49" fontId="5" fillId="0" borderId="4" xfId="9" applyNumberFormat="1" applyFont="1" applyAlignment="1" applyProtection="1">
      <alignment horizontal="left" wrapText="1"/>
    </xf>
    <xf numFmtId="49" fontId="5" fillId="0" borderId="4" xfId="9" applyNumberFormat="1" applyAlignment="1">
      <alignment horizontal="left" wrapText="1"/>
    </xf>
    <xf numFmtId="49" fontId="7" fillId="0" borderId="4" xfId="9" applyNumberFormat="1" applyFont="1" applyAlignment="1">
      <alignment horizontal="left" wrapText="1"/>
    </xf>
    <xf numFmtId="0" fontId="5" fillId="0" borderId="0" xfId="6" applyBorder="1"/>
    <xf numFmtId="0" fontId="8" fillId="0" borderId="0" xfId="6" applyFont="1"/>
    <xf numFmtId="0" fontId="9" fillId="4" borderId="0" xfId="6" applyFont="1" applyFill="1"/>
    <xf numFmtId="0" fontId="0" fillId="5" borderId="0" xfId="0" applyFill="1"/>
    <xf numFmtId="0" fontId="7" fillId="0" borderId="0" xfId="6" applyFont="1" applyAlignment="1" applyProtection="1">
      <alignment horizontal="left" indent="1"/>
    </xf>
    <xf numFmtId="0" fontId="7" fillId="0" borderId="0" xfId="6" applyFont="1" applyAlignment="1">
      <alignment horizontal="left" indent="1"/>
    </xf>
    <xf numFmtId="0" fontId="7" fillId="0" borderId="6" xfId="11" applyProtection="1">
      <alignment wrapText="1"/>
    </xf>
    <xf numFmtId="0" fontId="7" fillId="0" borderId="6" xfId="11" applyAlignment="1">
      <alignment horizontal="right" wrapText="1"/>
    </xf>
    <xf numFmtId="0" fontId="7" fillId="0" borderId="6" xfId="11" applyAlignment="1" applyProtection="1">
      <alignment horizontal="right" wrapText="1"/>
    </xf>
    <xf numFmtId="49" fontId="5" fillId="0" borderId="0" xfId="6" applyNumberFormat="1"/>
    <xf numFmtId="0" fontId="5" fillId="0" borderId="0" xfId="6" applyProtection="1">
      <protection locked="0"/>
    </xf>
    <xf numFmtId="49" fontId="7" fillId="0" borderId="3" xfId="8" applyNumberFormat="1" applyProtection="1">
      <alignment wrapText="1"/>
    </xf>
    <xf numFmtId="0" fontId="7" fillId="0" borderId="3" xfId="8" applyProtection="1">
      <alignment wrapText="1"/>
    </xf>
    <xf numFmtId="0" fontId="7" fillId="0" borderId="3" xfId="8">
      <alignment wrapText="1"/>
    </xf>
    <xf numFmtId="0" fontId="5" fillId="6" borderId="0" xfId="6" applyFill="1"/>
    <xf numFmtId="49" fontId="5" fillId="6" borderId="0" xfId="6" applyNumberFormat="1" applyFill="1"/>
    <xf numFmtId="49" fontId="5" fillId="0" borderId="0" xfId="6" applyNumberFormat="1" applyAlignment="1" applyProtection="1">
      <alignment horizontal="left"/>
    </xf>
    <xf numFmtId="0" fontId="5" fillId="0" borderId="0" xfId="6" applyAlignment="1"/>
    <xf numFmtId="0" fontId="5" fillId="0" borderId="0" xfId="6" applyNumberFormat="1" applyBorder="1" applyAlignment="1">
      <alignment horizontal="center"/>
    </xf>
    <xf numFmtId="0" fontId="5" fillId="0" borderId="0" xfId="6" applyBorder="1" applyAlignment="1"/>
    <xf numFmtId="49" fontId="5" fillId="0" borderId="4" xfId="9" applyNumberFormat="1" applyProtection="1">
      <alignment wrapText="1"/>
    </xf>
    <xf numFmtId="168" fontId="5" fillId="0" borderId="4" xfId="9" applyNumberFormat="1" applyAlignment="1">
      <alignment horizontal="right" wrapText="1"/>
    </xf>
    <xf numFmtId="166" fontId="5" fillId="0" borderId="4" xfId="9" applyNumberFormat="1" applyAlignment="1">
      <alignment horizontal="right" wrapText="1"/>
    </xf>
    <xf numFmtId="0" fontId="5" fillId="0" borderId="0" xfId="6" applyFill="1"/>
    <xf numFmtId="49" fontId="5" fillId="0" borderId="5" xfId="10" applyNumberFormat="1" applyAlignment="1">
      <alignment vertical="top"/>
    </xf>
    <xf numFmtId="0" fontId="5" fillId="0" borderId="5" xfId="10" applyAlignment="1">
      <alignment vertical="top"/>
    </xf>
    <xf numFmtId="37" fontId="5" fillId="0" borderId="5" xfId="10" applyNumberFormat="1" applyAlignment="1" applyProtection="1">
      <alignment vertical="top"/>
    </xf>
    <xf numFmtId="3" fontId="5" fillId="0" borderId="0" xfId="6" applyNumberFormat="1" applyAlignment="1">
      <alignment horizontal="right"/>
    </xf>
    <xf numFmtId="49" fontId="7" fillId="0" borderId="0" xfId="6" applyNumberFormat="1" applyFont="1"/>
    <xf numFmtId="0" fontId="5" fillId="0" borderId="0" xfId="6" applyAlignment="1">
      <alignment wrapText="1"/>
    </xf>
    <xf numFmtId="49" fontId="5" fillId="0" borderId="5" xfId="10" applyNumberFormat="1">
      <alignment vertical="top" wrapText="1"/>
    </xf>
    <xf numFmtId="49" fontId="5" fillId="0" borderId="0" xfId="6" applyNumberFormat="1" applyAlignment="1">
      <alignment wrapText="1"/>
    </xf>
    <xf numFmtId="49" fontId="5" fillId="0" borderId="0" xfId="6" applyNumberFormat="1" applyAlignment="1" applyProtection="1">
      <alignment horizontal="left" wrapText="1"/>
    </xf>
    <xf numFmtId="0" fontId="9" fillId="3" borderId="0" xfId="6" applyFont="1" applyFill="1" applyAlignment="1">
      <alignment horizontal="center"/>
    </xf>
    <xf numFmtId="0" fontId="9" fillId="4" borderId="0" xfId="6" applyFont="1" applyFill="1" applyAlignment="1">
      <alignment horizontal="center"/>
    </xf>
    <xf numFmtId="49" fontId="5" fillId="0" borderId="0" xfId="6" quotePrefix="1" applyNumberFormat="1" applyAlignment="1" applyProtection="1">
      <alignment horizontal="left" wrapText="1"/>
    </xf>
    <xf numFmtId="49" fontId="5" fillId="0" borderId="0" xfId="6" quotePrefix="1" applyNumberFormat="1" applyAlignment="1" applyProtection="1">
      <alignment wrapText="1"/>
    </xf>
  </cellXfs>
  <cellStyles count="12">
    <cellStyle name="Body: normal cell" xfId="9"/>
    <cellStyle name="Comma" xfId="1" builtinId="3"/>
    <cellStyle name="Comma 2" xfId="4"/>
    <cellStyle name="Font: Calibri, 9pt regular" xfId="6"/>
    <cellStyle name="Footnotes: top row" xfId="10"/>
    <cellStyle name="Header: bottom row" xfId="11"/>
    <cellStyle name="Normal" xfId="0" builtinId="0"/>
    <cellStyle name="Normal 2" xfId="3"/>
    <cellStyle name="Parent row" xfId="8"/>
    <cellStyle name="Percent" xfId="2" builtinId="5"/>
    <cellStyle name="Percent 2" xfId="5"/>
    <cellStyle name="Table title"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1099457</xdr:colOff>
      <xdr:row>275</xdr:row>
      <xdr:rowOff>163286</xdr:rowOff>
    </xdr:from>
    <xdr:to>
      <xdr:col>7</xdr:col>
      <xdr:colOff>1180208</xdr:colOff>
      <xdr:row>301</xdr:row>
      <xdr:rowOff>54429</xdr:rowOff>
    </xdr:to>
    <xdr:pic>
      <xdr:nvPicPr>
        <xdr:cNvPr id="2" name="Picture 1"/>
        <xdr:cNvPicPr>
          <a:picLocks noChangeAspect="1"/>
        </xdr:cNvPicPr>
      </xdr:nvPicPr>
      <xdr:blipFill>
        <a:blip xmlns:r="http://schemas.openxmlformats.org/officeDocument/2006/relationships" r:embed="rId1"/>
        <a:stretch>
          <a:fillRect/>
        </a:stretch>
      </xdr:blipFill>
      <xdr:spPr>
        <a:xfrm>
          <a:off x="1709057" y="51054000"/>
          <a:ext cx="7167351" cy="4702629"/>
        </a:xfrm>
        <a:prstGeom prst="rect">
          <a:avLst/>
        </a:prstGeom>
      </xdr:spPr>
    </xdr:pic>
    <xdr:clientData/>
  </xdr:twoCellAnchor>
  <xdr:twoCellAnchor editAs="oneCell">
    <xdr:from>
      <xdr:col>13</xdr:col>
      <xdr:colOff>0</xdr:colOff>
      <xdr:row>275</xdr:row>
      <xdr:rowOff>0</xdr:rowOff>
    </xdr:from>
    <xdr:to>
      <xdr:col>16</xdr:col>
      <xdr:colOff>1319052</xdr:colOff>
      <xdr:row>297</xdr:row>
      <xdr:rowOff>163286</xdr:rowOff>
    </xdr:to>
    <xdr:pic>
      <xdr:nvPicPr>
        <xdr:cNvPr id="3" name="Picture 2"/>
        <xdr:cNvPicPr>
          <a:picLocks noChangeAspect="1"/>
        </xdr:cNvPicPr>
      </xdr:nvPicPr>
      <xdr:blipFill>
        <a:blip xmlns:r="http://schemas.openxmlformats.org/officeDocument/2006/relationships" r:embed="rId2"/>
        <a:stretch>
          <a:fillRect/>
        </a:stretch>
      </xdr:blipFill>
      <xdr:spPr>
        <a:xfrm>
          <a:off x="18277114" y="50890714"/>
          <a:ext cx="6609509" cy="42345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1057276</xdr:colOff>
      <xdr:row>5</xdr:row>
      <xdr:rowOff>38099</xdr:rowOff>
    </xdr:from>
    <xdr:to>
      <xdr:col>8</xdr:col>
      <xdr:colOff>93889</xdr:colOff>
      <xdr:row>20</xdr:row>
      <xdr:rowOff>40483</xdr:rowOff>
    </xdr:to>
    <xdr:pic>
      <xdr:nvPicPr>
        <xdr:cNvPr id="2" name="Picture 1"/>
        <xdr:cNvPicPr>
          <a:picLocks noChangeAspect="1"/>
        </xdr:cNvPicPr>
      </xdr:nvPicPr>
      <xdr:blipFill rotWithShape="1">
        <a:blip xmlns:r="http://schemas.openxmlformats.org/officeDocument/2006/relationships" r:embed="rId1"/>
        <a:srcRect l="18231" t="25466" r="58058" b="31473"/>
        <a:stretch/>
      </xdr:blipFill>
      <xdr:spPr>
        <a:xfrm>
          <a:off x="1666876" y="990599"/>
          <a:ext cx="4791074" cy="2859884"/>
        </a:xfrm>
        <a:prstGeom prst="rect">
          <a:avLst/>
        </a:prstGeom>
      </xdr:spPr>
    </xdr:pic>
    <xdr:clientData/>
  </xdr:twoCellAnchor>
  <xdr:twoCellAnchor editAs="oneCell">
    <xdr:from>
      <xdr:col>17</xdr:col>
      <xdr:colOff>590551</xdr:colOff>
      <xdr:row>5</xdr:row>
      <xdr:rowOff>19051</xdr:rowOff>
    </xdr:from>
    <xdr:to>
      <xdr:col>25</xdr:col>
      <xdr:colOff>361534</xdr:colOff>
      <xdr:row>20</xdr:row>
      <xdr:rowOff>47625</xdr:rowOff>
    </xdr:to>
    <xdr:pic>
      <xdr:nvPicPr>
        <xdr:cNvPr id="3" name="Picture 2"/>
        <xdr:cNvPicPr>
          <a:picLocks noChangeAspect="1"/>
        </xdr:cNvPicPr>
      </xdr:nvPicPr>
      <xdr:blipFill rotWithShape="1">
        <a:blip xmlns:r="http://schemas.openxmlformats.org/officeDocument/2006/relationships" r:embed="rId2"/>
        <a:srcRect l="18262" t="26948" r="58211" b="28603"/>
        <a:stretch/>
      </xdr:blipFill>
      <xdr:spPr>
        <a:xfrm>
          <a:off x="11839576" y="971551"/>
          <a:ext cx="4647782" cy="2886074"/>
        </a:xfrm>
        <a:prstGeom prst="rect">
          <a:avLst/>
        </a:prstGeom>
      </xdr:spPr>
    </xdr:pic>
    <xdr:clientData/>
  </xdr:twoCellAnchor>
  <xdr:twoCellAnchor editAs="oneCell">
    <xdr:from>
      <xdr:col>1</xdr:col>
      <xdr:colOff>1057275</xdr:colOff>
      <xdr:row>27</xdr:row>
      <xdr:rowOff>19051</xdr:rowOff>
    </xdr:from>
    <xdr:to>
      <xdr:col>8</xdr:col>
      <xdr:colOff>115914</xdr:colOff>
      <xdr:row>43</xdr:row>
      <xdr:rowOff>9525</xdr:rowOff>
    </xdr:to>
    <xdr:pic>
      <xdr:nvPicPr>
        <xdr:cNvPr id="4" name="Picture 3"/>
        <xdr:cNvPicPr>
          <a:picLocks noChangeAspect="1"/>
        </xdr:cNvPicPr>
      </xdr:nvPicPr>
      <xdr:blipFill rotWithShape="1">
        <a:blip xmlns:r="http://schemas.openxmlformats.org/officeDocument/2006/relationships" r:embed="rId3"/>
        <a:srcRect l="18413" t="30560" r="59217" b="26471"/>
        <a:stretch/>
      </xdr:blipFill>
      <xdr:spPr>
        <a:xfrm>
          <a:off x="1666875" y="5162551"/>
          <a:ext cx="4813100" cy="3038474"/>
        </a:xfrm>
        <a:prstGeom prst="rect">
          <a:avLst/>
        </a:prstGeom>
      </xdr:spPr>
    </xdr:pic>
    <xdr:clientData/>
  </xdr:twoCellAnchor>
  <xdr:twoCellAnchor editAs="oneCell">
    <xdr:from>
      <xdr:col>18</xdr:col>
      <xdr:colOff>0</xdr:colOff>
      <xdr:row>27</xdr:row>
      <xdr:rowOff>0</xdr:rowOff>
    </xdr:from>
    <xdr:to>
      <xdr:col>25</xdr:col>
      <xdr:colOff>228599</xdr:colOff>
      <xdr:row>43</xdr:row>
      <xdr:rowOff>33253</xdr:rowOff>
    </xdr:to>
    <xdr:pic>
      <xdr:nvPicPr>
        <xdr:cNvPr id="5" name="Picture 4"/>
        <xdr:cNvPicPr>
          <a:picLocks noChangeAspect="1"/>
        </xdr:cNvPicPr>
      </xdr:nvPicPr>
      <xdr:blipFill rotWithShape="1">
        <a:blip xmlns:r="http://schemas.openxmlformats.org/officeDocument/2006/relationships" r:embed="rId4"/>
        <a:srcRect l="18383" t="22595" r="59368" b="31010"/>
        <a:stretch/>
      </xdr:blipFill>
      <xdr:spPr>
        <a:xfrm>
          <a:off x="11858625" y="5143500"/>
          <a:ext cx="4495799" cy="3081253"/>
        </a:xfrm>
        <a:prstGeom prst="rect">
          <a:avLst/>
        </a:prstGeom>
      </xdr:spPr>
    </xdr:pic>
    <xdr:clientData/>
  </xdr:twoCellAnchor>
  <xdr:twoCellAnchor editAs="oneCell">
    <xdr:from>
      <xdr:col>1</xdr:col>
      <xdr:colOff>1047750</xdr:colOff>
      <xdr:row>67</xdr:row>
      <xdr:rowOff>1</xdr:rowOff>
    </xdr:from>
    <xdr:to>
      <xdr:col>9</xdr:col>
      <xdr:colOff>122466</xdr:colOff>
      <xdr:row>85</xdr:row>
      <xdr:rowOff>135316</xdr:rowOff>
    </xdr:to>
    <xdr:pic>
      <xdr:nvPicPr>
        <xdr:cNvPr id="6" name="Picture 5"/>
        <xdr:cNvPicPr>
          <a:picLocks noChangeAspect="1"/>
        </xdr:cNvPicPr>
      </xdr:nvPicPr>
      <xdr:blipFill rotWithShape="1">
        <a:blip xmlns:r="http://schemas.openxmlformats.org/officeDocument/2006/relationships" r:embed="rId5"/>
        <a:srcRect l="18353" t="23337" r="58334" b="30177"/>
        <a:stretch/>
      </xdr:blipFill>
      <xdr:spPr>
        <a:xfrm>
          <a:off x="1657350" y="15049501"/>
          <a:ext cx="5438776" cy="3564315"/>
        </a:xfrm>
        <a:prstGeom prst="rect">
          <a:avLst/>
        </a:prstGeom>
      </xdr:spPr>
    </xdr:pic>
    <xdr:clientData/>
  </xdr:twoCellAnchor>
  <xdr:twoCellAnchor editAs="oneCell">
    <xdr:from>
      <xdr:col>17</xdr:col>
      <xdr:colOff>590550</xdr:colOff>
      <xdr:row>67</xdr:row>
      <xdr:rowOff>1</xdr:rowOff>
    </xdr:from>
    <xdr:to>
      <xdr:col>27</xdr:col>
      <xdr:colOff>455658</xdr:colOff>
      <xdr:row>86</xdr:row>
      <xdr:rowOff>28575</xdr:rowOff>
    </xdr:to>
    <xdr:pic>
      <xdr:nvPicPr>
        <xdr:cNvPr id="7" name="Picture 6"/>
        <xdr:cNvPicPr>
          <a:picLocks noChangeAspect="1"/>
        </xdr:cNvPicPr>
      </xdr:nvPicPr>
      <xdr:blipFill rotWithShape="1">
        <a:blip xmlns:r="http://schemas.openxmlformats.org/officeDocument/2006/relationships" r:embed="rId6"/>
        <a:srcRect l="18354" t="33245" r="58272" b="23231"/>
        <a:stretch/>
      </xdr:blipFill>
      <xdr:spPr>
        <a:xfrm>
          <a:off x="11839575" y="15049501"/>
          <a:ext cx="5961108" cy="3648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PA%20Projects/610025%20-%20FEECA%20Potential%20Study/Model%20input%20and%20market%20research/Forecasts%20and%20segments/Load%20Foreca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sheetName val="FPL"/>
      <sheetName val="Gulf"/>
      <sheetName val="JEA"/>
      <sheetName val="OUC"/>
      <sheetName val="TECO"/>
      <sheetName val="FPU"/>
    </sheetNames>
    <sheetDataSet>
      <sheetData sheetId="0">
        <row r="18">
          <cell r="H18">
            <v>183944</v>
          </cell>
        </row>
      </sheetData>
      <sheetData sheetId="1">
        <row r="17">
          <cell r="H17">
            <v>566026</v>
          </cell>
        </row>
      </sheetData>
      <sheetData sheetId="2">
        <row r="36">
          <cell r="C36">
            <v>252</v>
          </cell>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415"/>
  <sheetViews>
    <sheetView tabSelected="1" zoomScale="70" zoomScaleNormal="70" workbookViewId="0">
      <selection activeCell="C8" sqref="C8"/>
    </sheetView>
  </sheetViews>
  <sheetFormatPr defaultRowHeight="14.4" x14ac:dyDescent="0.3"/>
  <cols>
    <col min="2" max="2" width="16.44140625" customWidth="1"/>
    <col min="3" max="3" width="14.6640625" customWidth="1"/>
    <col min="4" max="4" width="25" customWidth="1"/>
    <col min="5" max="5" width="17.109375" customWidth="1"/>
    <col min="6" max="6" width="14.6640625" customWidth="1"/>
    <col min="7" max="7" width="15.33203125" customWidth="1"/>
    <col min="8" max="37" width="25.6640625" bestFit="1" customWidth="1"/>
  </cols>
  <sheetData>
    <row r="2" spans="2:9" x14ac:dyDescent="0.3">
      <c r="B2" t="s">
        <v>13</v>
      </c>
      <c r="C2" t="s">
        <v>76</v>
      </c>
    </row>
    <row r="3" spans="2:9" x14ac:dyDescent="0.3">
      <c r="C3" t="s">
        <v>67</v>
      </c>
    </row>
    <row r="5" spans="2:9" x14ac:dyDescent="0.3">
      <c r="B5" t="s">
        <v>68</v>
      </c>
      <c r="C5" t="s">
        <v>69</v>
      </c>
    </row>
    <row r="6" spans="2:9" x14ac:dyDescent="0.3">
      <c r="C6" t="s">
        <v>70</v>
      </c>
    </row>
    <row r="7" spans="2:9" x14ac:dyDescent="0.3">
      <c r="E7" t="s">
        <v>71</v>
      </c>
    </row>
    <row r="8" spans="2:9" x14ac:dyDescent="0.3">
      <c r="C8" t="s">
        <v>77</v>
      </c>
      <c r="D8" t="s">
        <v>72</v>
      </c>
      <c r="E8" t="s">
        <v>73</v>
      </c>
      <c r="F8" t="s">
        <v>74</v>
      </c>
      <c r="G8" t="s">
        <v>75</v>
      </c>
      <c r="H8" t="s">
        <v>11</v>
      </c>
    </row>
    <row r="9" spans="2:9" x14ac:dyDescent="0.3">
      <c r="C9" t="s">
        <v>78</v>
      </c>
      <c r="D9" s="5">
        <v>12909.88</v>
      </c>
      <c r="E9" s="1">
        <v>406255</v>
      </c>
      <c r="F9" s="2">
        <v>5.9474574941438867E-2</v>
      </c>
      <c r="G9" s="1">
        <f>D9*E9*F9</f>
        <v>311926499.42577696</v>
      </c>
      <c r="H9" s="2">
        <f>G9/SUM($G$9:$G$11)</f>
        <v>5.582309871327467E-2</v>
      </c>
    </row>
    <row r="10" spans="2:9" x14ac:dyDescent="0.3">
      <c r="C10" t="s">
        <v>79</v>
      </c>
      <c r="D10" s="5">
        <v>9743.74</v>
      </c>
      <c r="E10" s="1">
        <v>406255</v>
      </c>
      <c r="F10" s="2">
        <v>0.21610459186532621</v>
      </c>
      <c r="G10" s="1">
        <f>D10*E10*F10</f>
        <v>855437729.1861577</v>
      </c>
      <c r="H10" s="2">
        <f t="shared" ref="H10:H11" si="0">G10/SUM($G$9:$G$11)</f>
        <v>0.15309114450784678</v>
      </c>
      <c r="I10" s="27"/>
    </row>
    <row r="11" spans="2:9" x14ac:dyDescent="0.3">
      <c r="C11" t="s">
        <v>2</v>
      </c>
      <c r="D11" s="5">
        <v>15020.08</v>
      </c>
      <c r="E11" s="1">
        <v>406255</v>
      </c>
      <c r="F11" s="2">
        <v>0.72442083319323491</v>
      </c>
      <c r="G11" s="1">
        <f>D11*E11*F11</f>
        <v>4420403319.5123901</v>
      </c>
      <c r="H11" s="2">
        <f t="shared" si="0"/>
        <v>0.7910857567788786</v>
      </c>
      <c r="I11" s="27"/>
    </row>
    <row r="15" spans="2:9" x14ac:dyDescent="0.3">
      <c r="B15" t="s">
        <v>80</v>
      </c>
      <c r="C15" t="s">
        <v>81</v>
      </c>
    </row>
    <row r="16" spans="2:9" x14ac:dyDescent="0.3">
      <c r="D16" t="s">
        <v>82</v>
      </c>
    </row>
    <row r="17" spans="3:10" x14ac:dyDescent="0.3">
      <c r="C17" t="s">
        <v>77</v>
      </c>
      <c r="D17" t="s">
        <v>83</v>
      </c>
      <c r="E17" t="s">
        <v>11</v>
      </c>
    </row>
    <row r="18" spans="3:10" x14ac:dyDescent="0.3">
      <c r="C18" t="s">
        <v>78</v>
      </c>
      <c r="D18" s="8">
        <v>250000000</v>
      </c>
      <c r="E18" s="2">
        <v>7.0000000000000007E-2</v>
      </c>
    </row>
    <row r="19" spans="3:10" x14ac:dyDescent="0.3">
      <c r="C19" t="s">
        <v>79</v>
      </c>
      <c r="D19" s="8">
        <v>635000000</v>
      </c>
      <c r="E19" s="2">
        <v>0.17</v>
      </c>
    </row>
    <row r="20" spans="3:10" x14ac:dyDescent="0.3">
      <c r="C20" t="s">
        <v>2</v>
      </c>
      <c r="D20" s="8">
        <v>2750000000</v>
      </c>
      <c r="E20" s="2">
        <v>0.76</v>
      </c>
    </row>
    <row r="24" spans="3:10" s="27" customFormat="1" x14ac:dyDescent="0.3">
      <c r="C24" s="27" t="s">
        <v>163</v>
      </c>
    </row>
    <row r="25" spans="3:10" s="27" customFormat="1" x14ac:dyDescent="0.3"/>
    <row r="26" spans="3:10" s="27" customFormat="1" x14ac:dyDescent="0.3">
      <c r="C26" s="27" t="s">
        <v>164</v>
      </c>
      <c r="D26" s="27" t="s">
        <v>165</v>
      </c>
      <c r="E26" s="27">
        <v>2018</v>
      </c>
      <c r="J26" s="27" t="s">
        <v>11</v>
      </c>
    </row>
    <row r="27" spans="3:10" s="27" customFormat="1" x14ac:dyDescent="0.3">
      <c r="C27" s="27" t="s">
        <v>34</v>
      </c>
      <c r="D27" s="27" t="s">
        <v>166</v>
      </c>
      <c r="E27" s="17">
        <v>538.79999999999995</v>
      </c>
      <c r="H27" s="27" t="s">
        <v>158</v>
      </c>
      <c r="I27" s="17">
        <f>SUM(E31:E35)</f>
        <v>577.29999999999995</v>
      </c>
      <c r="J27" s="14">
        <f>I27/SUM($I$27:$I$34)</f>
        <v>0.10436590436590436</v>
      </c>
    </row>
    <row r="28" spans="3:10" s="27" customFormat="1" x14ac:dyDescent="0.3">
      <c r="C28" s="27" t="s">
        <v>34</v>
      </c>
      <c r="D28" s="27" t="s">
        <v>167</v>
      </c>
      <c r="E28" s="17">
        <v>11.6</v>
      </c>
      <c r="H28" s="27" t="s">
        <v>159</v>
      </c>
      <c r="I28" s="17">
        <f>SUM(E27:E30)</f>
        <v>1267</v>
      </c>
      <c r="J28" s="14">
        <f t="shared" ref="J28:J34" si="1">I28/SUM($I$27:$I$34)</f>
        <v>0.22905179426918557</v>
      </c>
    </row>
    <row r="29" spans="3:10" s="27" customFormat="1" x14ac:dyDescent="0.3">
      <c r="C29" s="27" t="s">
        <v>34</v>
      </c>
      <c r="D29" s="27" t="s">
        <v>168</v>
      </c>
      <c r="E29" s="17">
        <v>702.5</v>
      </c>
      <c r="H29" s="27" t="s">
        <v>160</v>
      </c>
      <c r="I29" s="17">
        <f>E36</f>
        <v>802.3</v>
      </c>
      <c r="J29" s="14">
        <f t="shared" si="1"/>
        <v>0.14504203199855373</v>
      </c>
    </row>
    <row r="30" spans="3:10" s="27" customFormat="1" x14ac:dyDescent="0.3">
      <c r="C30" s="27" t="s">
        <v>34</v>
      </c>
      <c r="D30" s="27" t="s">
        <v>169</v>
      </c>
      <c r="E30" s="17">
        <v>14.1</v>
      </c>
      <c r="H30" s="27" t="s">
        <v>19</v>
      </c>
      <c r="I30" s="17">
        <f>SUM(E37:E40)</f>
        <v>164.4</v>
      </c>
      <c r="J30" s="14">
        <f t="shared" si="1"/>
        <v>2.9720690590255807E-2</v>
      </c>
    </row>
    <row r="31" spans="3:10" s="27" customFormat="1" x14ac:dyDescent="0.3">
      <c r="C31" s="27" t="s">
        <v>132</v>
      </c>
      <c r="D31" s="27" t="s">
        <v>170</v>
      </c>
      <c r="E31" s="17">
        <v>295.7</v>
      </c>
      <c r="H31" s="27" t="s">
        <v>161</v>
      </c>
      <c r="I31" s="17">
        <f>SUM(E44:E46)</f>
        <v>420.4</v>
      </c>
      <c r="J31" s="14">
        <f t="shared" si="1"/>
        <v>7.6001084696736873E-2</v>
      </c>
    </row>
    <row r="32" spans="3:10" s="27" customFormat="1" x14ac:dyDescent="0.3">
      <c r="C32" s="27" t="s">
        <v>132</v>
      </c>
      <c r="D32" s="27" t="s">
        <v>171</v>
      </c>
      <c r="E32" s="17">
        <v>0</v>
      </c>
      <c r="H32" s="27" t="s">
        <v>162</v>
      </c>
      <c r="I32" s="17">
        <f>SUM(E41:E43,E47:E49)</f>
        <v>1126</v>
      </c>
      <c r="J32" s="14">
        <f t="shared" si="1"/>
        <v>0.20356142095272531</v>
      </c>
    </row>
    <row r="33" spans="3:10" s="27" customFormat="1" x14ac:dyDescent="0.3">
      <c r="C33" s="27" t="s">
        <v>132</v>
      </c>
      <c r="D33" s="27" t="s">
        <v>172</v>
      </c>
      <c r="E33" s="17">
        <v>0</v>
      </c>
      <c r="H33" s="27" t="s">
        <v>55</v>
      </c>
      <c r="I33" s="17">
        <f>SUM(E50:E53)</f>
        <v>292.60000000000002</v>
      </c>
      <c r="J33" s="14">
        <f t="shared" si="1"/>
        <v>5.2897044201392032E-2</v>
      </c>
    </row>
    <row r="34" spans="3:10" s="27" customFormat="1" x14ac:dyDescent="0.3">
      <c r="C34" s="27" t="s">
        <v>132</v>
      </c>
      <c r="D34" s="27" t="s">
        <v>168</v>
      </c>
      <c r="E34" s="17">
        <v>276.10000000000002</v>
      </c>
      <c r="H34" s="27" t="s">
        <v>40</v>
      </c>
      <c r="I34" s="17">
        <f>SUM(E54:E57)</f>
        <v>881.5</v>
      </c>
      <c r="J34" s="14">
        <f t="shared" si="1"/>
        <v>0.15936002892524631</v>
      </c>
    </row>
    <row r="35" spans="3:10" s="27" customFormat="1" x14ac:dyDescent="0.3">
      <c r="C35" s="27" t="s">
        <v>132</v>
      </c>
      <c r="D35" s="27" t="s">
        <v>169</v>
      </c>
      <c r="E35" s="17">
        <v>5.5</v>
      </c>
    </row>
    <row r="36" spans="3:10" s="27" customFormat="1" x14ac:dyDescent="0.3">
      <c r="C36" s="27" t="s">
        <v>21</v>
      </c>
      <c r="D36" s="27" t="s">
        <v>173</v>
      </c>
      <c r="E36" s="17">
        <v>802.3</v>
      </c>
    </row>
    <row r="37" spans="3:10" s="27" customFormat="1" x14ac:dyDescent="0.3">
      <c r="C37" s="27" t="s">
        <v>133</v>
      </c>
      <c r="D37" s="27" t="s">
        <v>174</v>
      </c>
      <c r="E37" s="17">
        <v>60.9</v>
      </c>
    </row>
    <row r="38" spans="3:10" s="27" customFormat="1" x14ac:dyDescent="0.3">
      <c r="C38" s="27" t="s">
        <v>133</v>
      </c>
      <c r="D38" s="27" t="s">
        <v>175</v>
      </c>
      <c r="E38" s="17">
        <v>17.8</v>
      </c>
    </row>
    <row r="39" spans="3:10" s="27" customFormat="1" x14ac:dyDescent="0.3">
      <c r="C39" s="27" t="s">
        <v>133</v>
      </c>
      <c r="D39" s="27" t="s">
        <v>176</v>
      </c>
      <c r="E39" s="17">
        <v>69.3</v>
      </c>
    </row>
    <row r="40" spans="3:10" s="27" customFormat="1" x14ac:dyDescent="0.3">
      <c r="C40" s="27" t="s">
        <v>134</v>
      </c>
      <c r="D40" s="27" t="s">
        <v>174</v>
      </c>
      <c r="E40" s="17">
        <v>16.399999999999999</v>
      </c>
    </row>
    <row r="41" spans="3:10" s="27" customFormat="1" x14ac:dyDescent="0.3">
      <c r="C41" s="27" t="s">
        <v>162</v>
      </c>
      <c r="D41" s="27" t="s">
        <v>146</v>
      </c>
      <c r="E41" s="17">
        <v>428.2</v>
      </c>
    </row>
    <row r="42" spans="3:10" s="27" customFormat="1" x14ac:dyDescent="0.3">
      <c r="C42" s="27" t="s">
        <v>162</v>
      </c>
      <c r="D42" s="27" t="s">
        <v>144</v>
      </c>
      <c r="E42" s="17">
        <v>131.1</v>
      </c>
    </row>
    <row r="43" spans="3:10" s="27" customFormat="1" x14ac:dyDescent="0.3">
      <c r="C43" s="27" t="s">
        <v>162</v>
      </c>
      <c r="D43" s="27" t="s">
        <v>177</v>
      </c>
      <c r="E43" s="17">
        <v>94.6</v>
      </c>
    </row>
    <row r="44" spans="3:10" s="27" customFormat="1" x14ac:dyDescent="0.3">
      <c r="C44" s="27" t="s">
        <v>162</v>
      </c>
      <c r="D44" s="27" t="s">
        <v>178</v>
      </c>
      <c r="E44" s="17">
        <v>167</v>
      </c>
    </row>
    <row r="45" spans="3:10" s="27" customFormat="1" x14ac:dyDescent="0.3">
      <c r="C45" s="27" t="s">
        <v>162</v>
      </c>
      <c r="D45" s="27" t="s">
        <v>179</v>
      </c>
      <c r="E45" s="17">
        <v>174.7</v>
      </c>
    </row>
    <row r="46" spans="3:10" s="27" customFormat="1" x14ac:dyDescent="0.3">
      <c r="C46" s="27" t="s">
        <v>162</v>
      </c>
      <c r="D46" s="27" t="s">
        <v>148</v>
      </c>
      <c r="E46" s="17">
        <v>78.7</v>
      </c>
    </row>
    <row r="47" spans="3:10" s="27" customFormat="1" x14ac:dyDescent="0.3">
      <c r="C47" s="27" t="s">
        <v>162</v>
      </c>
      <c r="D47" s="27" t="s">
        <v>147</v>
      </c>
      <c r="E47" s="17">
        <v>120.1</v>
      </c>
    </row>
    <row r="48" spans="3:10" s="27" customFormat="1" x14ac:dyDescent="0.3">
      <c r="C48" s="27" t="s">
        <v>162</v>
      </c>
      <c r="D48" s="27" t="s">
        <v>22</v>
      </c>
      <c r="E48" s="17">
        <v>28.8</v>
      </c>
    </row>
    <row r="49" spans="2:5" s="27" customFormat="1" x14ac:dyDescent="0.3">
      <c r="C49" s="27" t="s">
        <v>162</v>
      </c>
      <c r="D49" s="27" t="s">
        <v>23</v>
      </c>
      <c r="E49" s="17">
        <v>323.2</v>
      </c>
    </row>
    <row r="50" spans="2:5" s="27" customFormat="1" x14ac:dyDescent="0.3">
      <c r="C50" s="27" t="s">
        <v>55</v>
      </c>
      <c r="D50" s="27" t="s">
        <v>180</v>
      </c>
      <c r="E50" s="17">
        <v>90.9</v>
      </c>
    </row>
    <row r="51" spans="2:5" s="27" customFormat="1" x14ac:dyDescent="0.3">
      <c r="C51" s="27" t="s">
        <v>55</v>
      </c>
      <c r="D51" s="27" t="s">
        <v>181</v>
      </c>
      <c r="E51" s="17">
        <v>28.2</v>
      </c>
    </row>
    <row r="52" spans="2:5" s="27" customFormat="1" x14ac:dyDescent="0.3">
      <c r="C52" s="27" t="s">
        <v>55</v>
      </c>
      <c r="D52" s="27" t="s">
        <v>182</v>
      </c>
      <c r="E52" s="17">
        <v>48.1</v>
      </c>
    </row>
    <row r="53" spans="2:5" s="27" customFormat="1" x14ac:dyDescent="0.3">
      <c r="C53" s="27" t="s">
        <v>55</v>
      </c>
      <c r="D53" s="27" t="s">
        <v>183</v>
      </c>
      <c r="E53" s="17">
        <v>125.4</v>
      </c>
    </row>
    <row r="54" spans="2:5" s="27" customFormat="1" x14ac:dyDescent="0.3">
      <c r="C54" s="27" t="s">
        <v>40</v>
      </c>
      <c r="D54" s="27" t="s">
        <v>184</v>
      </c>
      <c r="E54" s="17">
        <v>78.3</v>
      </c>
    </row>
    <row r="55" spans="2:5" s="27" customFormat="1" x14ac:dyDescent="0.3">
      <c r="C55" s="27" t="s">
        <v>40</v>
      </c>
      <c r="D55" s="27" t="s">
        <v>25</v>
      </c>
      <c r="E55" s="17">
        <v>68.5</v>
      </c>
    </row>
    <row r="56" spans="2:5" s="27" customFormat="1" x14ac:dyDescent="0.3">
      <c r="C56" s="27" t="s">
        <v>40</v>
      </c>
      <c r="D56" s="27" t="s">
        <v>185</v>
      </c>
      <c r="E56" s="17">
        <v>24.1</v>
      </c>
    </row>
    <row r="57" spans="2:5" s="27" customFormat="1" x14ac:dyDescent="0.3">
      <c r="C57" s="27" t="s">
        <v>137</v>
      </c>
      <c r="D57" s="27" t="s">
        <v>7</v>
      </c>
      <c r="E57" s="17">
        <v>710.6</v>
      </c>
    </row>
    <row r="58" spans="2:5" s="27" customFormat="1" x14ac:dyDescent="0.3">
      <c r="C58" s="27" t="s">
        <v>186</v>
      </c>
      <c r="E58" s="17">
        <v>5531.8</v>
      </c>
    </row>
    <row r="59" spans="2:5" s="27" customFormat="1" x14ac:dyDescent="0.3"/>
    <row r="60" spans="2:5" s="27" customFormat="1" x14ac:dyDescent="0.3"/>
    <row r="61" spans="2:5" s="27" customFormat="1" x14ac:dyDescent="0.3"/>
    <row r="62" spans="2:5" x14ac:dyDescent="0.3">
      <c r="B62" t="s">
        <v>14</v>
      </c>
      <c r="C62" t="s">
        <v>84</v>
      </c>
    </row>
    <row r="63" spans="2:5" x14ac:dyDescent="0.3">
      <c r="C63" t="s">
        <v>85</v>
      </c>
    </row>
    <row r="65" spans="2:16" x14ac:dyDescent="0.3">
      <c r="B65" s="9" t="s">
        <v>86</v>
      </c>
    </row>
    <row r="67" spans="2:16" x14ac:dyDescent="0.3">
      <c r="B67" s="10" t="s">
        <v>87</v>
      </c>
      <c r="C67" s="10" t="s">
        <v>88</v>
      </c>
      <c r="D67" s="10" t="s">
        <v>89</v>
      </c>
      <c r="E67" s="10" t="s">
        <v>90</v>
      </c>
      <c r="F67" s="10" t="s">
        <v>32</v>
      </c>
      <c r="G67" s="10" t="s">
        <v>91</v>
      </c>
      <c r="H67" s="10" t="s">
        <v>30</v>
      </c>
      <c r="I67" s="10" t="s">
        <v>40</v>
      </c>
      <c r="J67" s="10" t="s">
        <v>4</v>
      </c>
      <c r="K67" s="10" t="s">
        <v>92</v>
      </c>
      <c r="L67" s="10" t="s">
        <v>93</v>
      </c>
      <c r="M67" s="10" t="s">
        <v>31</v>
      </c>
      <c r="N67" s="10" t="s">
        <v>8</v>
      </c>
      <c r="O67" s="10" t="s">
        <v>9</v>
      </c>
      <c r="P67" s="10" t="s">
        <v>94</v>
      </c>
    </row>
    <row r="68" spans="2:16" x14ac:dyDescent="0.3">
      <c r="B68" s="10" t="s">
        <v>95</v>
      </c>
      <c r="C68" s="11">
        <v>80.27497259620678</v>
      </c>
      <c r="D68" s="11">
        <v>0</v>
      </c>
      <c r="E68" s="11">
        <v>418.57761123048505</v>
      </c>
      <c r="F68" s="11">
        <v>193.61750682611114</v>
      </c>
      <c r="G68" s="11">
        <v>348.31437764248733</v>
      </c>
      <c r="H68" s="11">
        <v>200.83838188285156</v>
      </c>
      <c r="I68" s="11">
        <v>507.97671214019454</v>
      </c>
      <c r="J68" s="11">
        <v>708.96238032589281</v>
      </c>
      <c r="K68" s="11">
        <v>222.07251388336806</v>
      </c>
      <c r="L68" s="11">
        <v>122.94732104778303</v>
      </c>
      <c r="M68" s="11">
        <v>317.98511452978096</v>
      </c>
      <c r="N68" s="11">
        <v>681.72402125352346</v>
      </c>
      <c r="O68" s="11">
        <v>69.901164291456851</v>
      </c>
      <c r="P68" s="11">
        <v>3873.1920776501424</v>
      </c>
    </row>
    <row r="69" spans="2:16" x14ac:dyDescent="0.3">
      <c r="B69" s="10" t="s">
        <v>96</v>
      </c>
      <c r="C69" s="11">
        <v>86.433959359199193</v>
      </c>
      <c r="D69" s="11">
        <v>0</v>
      </c>
      <c r="E69" s="11">
        <v>410.39903404710742</v>
      </c>
      <c r="F69" s="11">
        <v>201.88177824846477</v>
      </c>
      <c r="G69" s="11">
        <v>359.54030910634083</v>
      </c>
      <c r="H69" s="11">
        <v>204.19483916849472</v>
      </c>
      <c r="I69" s="11">
        <v>450.03886668859923</v>
      </c>
      <c r="J69" s="11">
        <v>707.91042813666638</v>
      </c>
      <c r="K69" s="11">
        <v>219.4890481775283</v>
      </c>
      <c r="L69" s="11">
        <v>130.54798469935074</v>
      </c>
      <c r="M69" s="11">
        <v>332.61158819306979</v>
      </c>
      <c r="N69" s="11">
        <v>685.25494656023261</v>
      </c>
      <c r="O69" s="11">
        <v>69.453454183999398</v>
      </c>
      <c r="P69" s="11">
        <v>3857.7562365690537</v>
      </c>
    </row>
    <row r="70" spans="2:16" x14ac:dyDescent="0.3">
      <c r="B70" s="10" t="s">
        <v>97</v>
      </c>
      <c r="C70" s="11">
        <v>86.183728661321595</v>
      </c>
      <c r="D70" s="11">
        <v>0</v>
      </c>
      <c r="E70" s="11">
        <v>384.31744818713651</v>
      </c>
      <c r="F70" s="11">
        <v>223.41312336845053</v>
      </c>
      <c r="G70" s="11">
        <v>359.88795590461257</v>
      </c>
      <c r="H70" s="11">
        <v>203.66937567431819</v>
      </c>
      <c r="I70" s="11">
        <v>426.04969190681913</v>
      </c>
      <c r="J70" s="11">
        <v>681.0817561992975</v>
      </c>
      <c r="K70" s="11">
        <v>213.65747436680061</v>
      </c>
      <c r="L70" s="11">
        <v>132.83480131977424</v>
      </c>
      <c r="M70" s="11">
        <v>338.52980794586273</v>
      </c>
      <c r="N70" s="11">
        <v>648.89453100610706</v>
      </c>
      <c r="O70" s="11">
        <v>66.873504568725494</v>
      </c>
      <c r="P70" s="11">
        <v>3765.3931991092259</v>
      </c>
    </row>
    <row r="71" spans="2:16" x14ac:dyDescent="0.3">
      <c r="B71" s="10" t="s">
        <v>98</v>
      </c>
      <c r="C71" s="11">
        <v>85.682338207835528</v>
      </c>
      <c r="D71" s="11">
        <v>0</v>
      </c>
      <c r="E71" s="11">
        <v>417.722629632321</v>
      </c>
      <c r="F71" s="11">
        <v>232.66152462092151</v>
      </c>
      <c r="G71" s="11">
        <v>370.62669343319925</v>
      </c>
      <c r="H71" s="11">
        <v>218.30784033495405</v>
      </c>
      <c r="I71" s="11">
        <v>459.45829843955903</v>
      </c>
      <c r="J71" s="11">
        <v>677.83205526281074</v>
      </c>
      <c r="K71" s="11">
        <v>220.07294481937564</v>
      </c>
      <c r="L71" s="11">
        <v>140.101151915549</v>
      </c>
      <c r="M71" s="11">
        <v>336.97992509627676</v>
      </c>
      <c r="N71" s="11">
        <v>651.73409588705715</v>
      </c>
      <c r="O71" s="11">
        <v>68.732350813708265</v>
      </c>
      <c r="P71" s="11">
        <v>3879.9118484635683</v>
      </c>
    </row>
    <row r="72" spans="2:16" x14ac:dyDescent="0.3">
      <c r="B72" s="10" t="s">
        <v>99</v>
      </c>
      <c r="C72" s="11">
        <v>84.287622461048045</v>
      </c>
      <c r="D72" s="11">
        <v>0</v>
      </c>
      <c r="E72" s="11">
        <v>406.74029453175802</v>
      </c>
      <c r="F72" s="11">
        <v>233.99211119588841</v>
      </c>
      <c r="G72" s="11">
        <v>371.79300465892067</v>
      </c>
      <c r="H72" s="11">
        <v>220.24646265544786</v>
      </c>
      <c r="I72" s="11">
        <v>460.27972061772169</v>
      </c>
      <c r="J72" s="11">
        <v>666.40182649857729</v>
      </c>
      <c r="K72" s="11">
        <v>218.16822356309532</v>
      </c>
      <c r="L72" s="11">
        <v>136.43219279240546</v>
      </c>
      <c r="M72" s="11">
        <v>333.51382602488519</v>
      </c>
      <c r="N72" s="11">
        <v>647.28242710566735</v>
      </c>
      <c r="O72" s="11">
        <v>66.779062288038858</v>
      </c>
      <c r="P72" s="11">
        <v>3845.916774393454</v>
      </c>
    </row>
    <row r="73" spans="2:16" x14ac:dyDescent="0.3">
      <c r="B73" s="10" t="s">
        <v>100</v>
      </c>
      <c r="C73" s="11">
        <v>82.278932074991502</v>
      </c>
      <c r="D73" s="11">
        <v>0</v>
      </c>
      <c r="E73" s="11">
        <v>391.17465011909007</v>
      </c>
      <c r="F73" s="11">
        <v>226.60041197505353</v>
      </c>
      <c r="G73" s="11">
        <v>364.92931034183755</v>
      </c>
      <c r="H73" s="11">
        <v>209.3992206869269</v>
      </c>
      <c r="I73" s="11">
        <v>460.39890058206953</v>
      </c>
      <c r="J73" s="11">
        <v>630.28358612923648</v>
      </c>
      <c r="K73" s="11">
        <v>210.31492731207845</v>
      </c>
      <c r="L73" s="11">
        <v>127.46680990732759</v>
      </c>
      <c r="M73" s="11">
        <v>327.2472729378232</v>
      </c>
      <c r="N73" s="11">
        <v>636.38843378028946</v>
      </c>
      <c r="O73" s="11">
        <v>64.517146362536053</v>
      </c>
      <c r="P73" s="11">
        <v>3730.9996022092596</v>
      </c>
    </row>
    <row r="74" spans="2:16" x14ac:dyDescent="0.3">
      <c r="B74" s="10" t="s">
        <v>101</v>
      </c>
      <c r="C74" s="11">
        <v>89.732344534513842</v>
      </c>
      <c r="D74" s="11">
        <v>0</v>
      </c>
      <c r="E74" s="11">
        <v>384.72904903931811</v>
      </c>
      <c r="F74" s="11">
        <v>220.04348374419175</v>
      </c>
      <c r="G74" s="11">
        <v>365.37415471233913</v>
      </c>
      <c r="H74" s="11">
        <v>201.67735297758085</v>
      </c>
      <c r="I74" s="11">
        <v>490.8191164552839</v>
      </c>
      <c r="J74" s="11">
        <v>611.6657795532908</v>
      </c>
      <c r="K74" s="11">
        <v>212.3108198591456</v>
      </c>
      <c r="L74" s="11">
        <v>127.85622669177963</v>
      </c>
      <c r="M74" s="11">
        <v>319.53573427558183</v>
      </c>
      <c r="N74" s="11">
        <v>622.01136569010862</v>
      </c>
      <c r="O74" s="11">
        <v>60.425937818493622</v>
      </c>
      <c r="P74" s="11">
        <v>3706.1813653516278</v>
      </c>
    </row>
    <row r="75" spans="2:16" x14ac:dyDescent="0.3">
      <c r="B75" s="10" t="s">
        <v>102</v>
      </c>
      <c r="C75" s="11">
        <v>93.194141449473548</v>
      </c>
      <c r="D75" s="11">
        <v>0</v>
      </c>
      <c r="E75" s="11">
        <v>382.76348893278612</v>
      </c>
      <c r="F75" s="11">
        <v>211.67778198928713</v>
      </c>
      <c r="G75" s="11">
        <v>369.55216601233224</v>
      </c>
      <c r="H75" s="11">
        <v>209.66726777400868</v>
      </c>
      <c r="I75" s="11">
        <v>501.73648557513349</v>
      </c>
      <c r="J75" s="11">
        <v>606.03780625959291</v>
      </c>
      <c r="K75" s="11">
        <v>209.49742468295193</v>
      </c>
      <c r="L75" s="11">
        <v>133.373708340468</v>
      </c>
      <c r="M75" s="11">
        <v>331.31277992703059</v>
      </c>
      <c r="N75" s="11">
        <v>630.11111121788781</v>
      </c>
      <c r="O75" s="11">
        <v>59.701846680078248</v>
      </c>
      <c r="P75" s="11">
        <v>3738.6260088410309</v>
      </c>
    </row>
    <row r="76" spans="2:16" x14ac:dyDescent="0.3">
      <c r="B76" s="10" t="s">
        <v>103</v>
      </c>
      <c r="C76" s="11">
        <v>94.539764822255449</v>
      </c>
      <c r="D76" s="11">
        <v>0</v>
      </c>
      <c r="E76" s="11">
        <v>383.39216103324088</v>
      </c>
      <c r="F76" s="11">
        <v>214.38376247941608</v>
      </c>
      <c r="G76" s="11">
        <v>372.88960335115064</v>
      </c>
      <c r="H76" s="11">
        <v>206.27825934818577</v>
      </c>
      <c r="I76" s="11">
        <v>527.16617515915277</v>
      </c>
      <c r="J76" s="11">
        <v>603.94191862178081</v>
      </c>
      <c r="K76" s="11">
        <v>209.96478049936459</v>
      </c>
      <c r="L76" s="11">
        <v>134.07284858897825</v>
      </c>
      <c r="M76" s="11">
        <v>339.76553272423774</v>
      </c>
      <c r="N76" s="11">
        <v>640.94173956295117</v>
      </c>
      <c r="O76" s="11">
        <v>58.449416806619915</v>
      </c>
      <c r="P76" s="11">
        <v>3785.7859629973336</v>
      </c>
    </row>
    <row r="77" spans="2:16" x14ac:dyDescent="0.3">
      <c r="B77" s="10" t="s">
        <v>104</v>
      </c>
      <c r="C77" s="11">
        <v>74.241506559404101</v>
      </c>
      <c r="D77" s="11">
        <v>0</v>
      </c>
      <c r="E77" s="11">
        <v>387.96042115448762</v>
      </c>
      <c r="F77" s="11">
        <v>181.42253330098302</v>
      </c>
      <c r="G77" s="11">
        <v>315.61284459038677</v>
      </c>
      <c r="H77" s="11">
        <v>200.78585415886093</v>
      </c>
      <c r="I77" s="11">
        <v>432.43694817549186</v>
      </c>
      <c r="J77" s="11">
        <v>652.83795026582948</v>
      </c>
      <c r="K77" s="11">
        <v>295.11318063842594</v>
      </c>
      <c r="L77" s="11">
        <v>109.15545766311465</v>
      </c>
      <c r="M77" s="11">
        <v>300.31850376550142</v>
      </c>
      <c r="N77" s="11">
        <v>634.11769105646488</v>
      </c>
      <c r="O77" s="11">
        <v>63.120701624314144</v>
      </c>
      <c r="P77" s="11">
        <v>3647.1235929532654</v>
      </c>
    </row>
    <row r="78" spans="2:16" x14ac:dyDescent="0.3">
      <c r="B78" s="10" t="s">
        <v>105</v>
      </c>
      <c r="C78" s="11">
        <v>74.691706102206268</v>
      </c>
      <c r="D78" s="11">
        <v>0</v>
      </c>
      <c r="E78" s="11">
        <v>390.20529310889452</v>
      </c>
      <c r="F78" s="11">
        <v>179.59197546940325</v>
      </c>
      <c r="G78" s="11">
        <v>316.69896760656843</v>
      </c>
      <c r="H78" s="11">
        <v>203.82156934995947</v>
      </c>
      <c r="I78" s="11">
        <v>414.45378585063634</v>
      </c>
      <c r="J78" s="11">
        <v>653.03742693946401</v>
      </c>
      <c r="K78" s="11">
        <v>296.70995323526387</v>
      </c>
      <c r="L78" s="11">
        <v>108.89513027252322</v>
      </c>
      <c r="M78" s="11">
        <v>298.99945900071975</v>
      </c>
      <c r="N78" s="11">
        <v>638.85422423646833</v>
      </c>
      <c r="O78" s="11">
        <v>63.642090618808155</v>
      </c>
      <c r="P78" s="11">
        <v>3639.6015817909151</v>
      </c>
    </row>
    <row r="79" spans="2:16" s="32" customFormat="1" x14ac:dyDescent="0.3">
      <c r="B79" s="32" t="s">
        <v>106</v>
      </c>
      <c r="C79" s="36">
        <v>76.008350868952164</v>
      </c>
      <c r="D79" s="36">
        <v>0</v>
      </c>
      <c r="E79" s="36">
        <v>395.61033099227859</v>
      </c>
      <c r="F79" s="36">
        <v>182.8547631843262</v>
      </c>
      <c r="G79" s="36">
        <v>322.09698903328388</v>
      </c>
      <c r="H79" s="36">
        <v>210.56016948273177</v>
      </c>
      <c r="I79" s="36">
        <v>402.61760415959873</v>
      </c>
      <c r="J79" s="36">
        <v>668.16577108963565</v>
      </c>
      <c r="K79" s="36">
        <v>303.35652365634871</v>
      </c>
      <c r="L79" s="36">
        <v>110.02011925622594</v>
      </c>
      <c r="M79" s="36">
        <v>304.56322498399084</v>
      </c>
      <c r="N79" s="36">
        <v>653.59872575588702</v>
      </c>
      <c r="O79" s="36">
        <v>64.888570794767119</v>
      </c>
      <c r="P79" s="36">
        <v>3694.3411432580265</v>
      </c>
    </row>
    <row r="80" spans="2:16" x14ac:dyDescent="0.3">
      <c r="B80" s="10" t="s">
        <v>107</v>
      </c>
      <c r="C80" s="11">
        <v>76.773629308594408</v>
      </c>
      <c r="D80" s="11">
        <v>0</v>
      </c>
      <c r="E80" s="11">
        <v>399.23484514724544</v>
      </c>
      <c r="F80" s="11">
        <v>185.00099396174588</v>
      </c>
      <c r="G80" s="11">
        <v>325.3908750384312</v>
      </c>
      <c r="H80" s="11">
        <v>215.42696550589935</v>
      </c>
      <c r="I80" s="11">
        <v>390.26059515726695</v>
      </c>
      <c r="J80" s="11">
        <v>680.22778094974024</v>
      </c>
      <c r="K80" s="11">
        <v>306.01963130762397</v>
      </c>
      <c r="L80" s="11">
        <v>110.25997350980036</v>
      </c>
      <c r="M80" s="11">
        <v>308.52531128732772</v>
      </c>
      <c r="N80" s="11">
        <v>661.10422918247866</v>
      </c>
      <c r="O80" s="11">
        <v>65.532556039916074</v>
      </c>
      <c r="P80" s="11">
        <v>3723.7573863960706</v>
      </c>
    </row>
    <row r="81" spans="2:16" s="12" customFormat="1" x14ac:dyDescent="0.3">
      <c r="B81" s="12" t="s">
        <v>108</v>
      </c>
      <c r="C81" s="13">
        <v>77.745582692693418</v>
      </c>
      <c r="D81" s="13">
        <v>0</v>
      </c>
      <c r="E81" s="13">
        <v>404.40011096190915</v>
      </c>
      <c r="F81" s="13">
        <v>187.46883255750612</v>
      </c>
      <c r="G81" s="13">
        <v>330.07938311057512</v>
      </c>
      <c r="H81" s="13">
        <v>220.83555614217462</v>
      </c>
      <c r="I81" s="13">
        <v>379.92471098773018</v>
      </c>
      <c r="J81" s="13">
        <v>696.83421799249879</v>
      </c>
      <c r="K81" s="13">
        <v>309.22327161544536</v>
      </c>
      <c r="L81" s="13">
        <v>110.79197487994469</v>
      </c>
      <c r="M81" s="13">
        <v>313.00714547253489</v>
      </c>
      <c r="N81" s="13">
        <v>668.30368478125683</v>
      </c>
      <c r="O81" s="13">
        <v>66.24094894698429</v>
      </c>
      <c r="P81" s="13">
        <v>3764.855420141253</v>
      </c>
    </row>
    <row r="82" spans="2:16" x14ac:dyDescent="0.3">
      <c r="B82" s="10" t="s">
        <v>109</v>
      </c>
      <c r="C82" s="11">
        <v>78.835195158487608</v>
      </c>
      <c r="D82" s="11">
        <v>0</v>
      </c>
      <c r="E82" s="11">
        <v>408.5009281415231</v>
      </c>
      <c r="F82" s="11">
        <v>189.92944458901678</v>
      </c>
      <c r="G82" s="11">
        <v>333.99054055119569</v>
      </c>
      <c r="H82" s="11">
        <v>225.33522023433417</v>
      </c>
      <c r="I82" s="11">
        <v>368.71655756702512</v>
      </c>
      <c r="J82" s="11">
        <v>709.68880403807339</v>
      </c>
      <c r="K82" s="11">
        <v>312.22165962262255</v>
      </c>
      <c r="L82" s="11">
        <v>111.371606245835</v>
      </c>
      <c r="M82" s="11">
        <v>317.65250523788114</v>
      </c>
      <c r="N82" s="11">
        <v>674.823878219319</v>
      </c>
      <c r="O82" s="11">
        <v>66.821226618783172</v>
      </c>
      <c r="P82" s="11">
        <v>3797.8875662240971</v>
      </c>
    </row>
    <row r="83" spans="2:16" x14ac:dyDescent="0.3">
      <c r="B83" s="10" t="s">
        <v>110</v>
      </c>
      <c r="C83" s="11">
        <v>80.00670911197669</v>
      </c>
      <c r="D83" s="11">
        <v>0</v>
      </c>
      <c r="E83" s="11">
        <v>411.65514099848292</v>
      </c>
      <c r="F83" s="11">
        <v>192.24901082484072</v>
      </c>
      <c r="G83" s="11">
        <v>336.95379812593376</v>
      </c>
      <c r="H83" s="11">
        <v>228.77052775986465</v>
      </c>
      <c r="I83" s="11">
        <v>356.40365021916642</v>
      </c>
      <c r="J83" s="11">
        <v>718.4466695299534</v>
      </c>
      <c r="K83" s="11">
        <v>315.25210404178046</v>
      </c>
      <c r="L83" s="11">
        <v>111.94025073160176</v>
      </c>
      <c r="M83" s="11">
        <v>322.14582287050717</v>
      </c>
      <c r="N83" s="11">
        <v>681.54138856476618</v>
      </c>
      <c r="O83" s="11">
        <v>67.253106645700399</v>
      </c>
      <c r="P83" s="11">
        <v>3822.6181794245749</v>
      </c>
    </row>
    <row r="84" spans="2:16" x14ac:dyDescent="0.3">
      <c r="B84" s="10" t="s">
        <v>111</v>
      </c>
      <c r="C84" s="11">
        <v>81.651508621308494</v>
      </c>
      <c r="D84" s="11">
        <v>0</v>
      </c>
      <c r="E84" s="11">
        <v>415.60624459412873</v>
      </c>
      <c r="F84" s="11">
        <v>195.29865211188755</v>
      </c>
      <c r="G84" s="11">
        <v>340.46669952520369</v>
      </c>
      <c r="H84" s="11">
        <v>232.42387158785468</v>
      </c>
      <c r="I84" s="11">
        <v>345.33523862078493</v>
      </c>
      <c r="J84" s="11">
        <v>726.07277446615501</v>
      </c>
      <c r="K84" s="11">
        <v>319.54375852310784</v>
      </c>
      <c r="L84" s="11">
        <v>113.02376846451328</v>
      </c>
      <c r="M84" s="11">
        <v>328.11749304689903</v>
      </c>
      <c r="N84" s="11">
        <v>691.00934455941183</v>
      </c>
      <c r="O84" s="11">
        <v>67.839515201784209</v>
      </c>
      <c r="P84" s="11">
        <v>3856.3888693230388</v>
      </c>
    </row>
    <row r="85" spans="2:16" x14ac:dyDescent="0.3">
      <c r="B85" s="10" t="s">
        <v>112</v>
      </c>
      <c r="C85" s="11">
        <v>83.615471015965156</v>
      </c>
      <c r="D85" s="11">
        <v>0</v>
      </c>
      <c r="E85" s="11">
        <v>419.78157580134746</v>
      </c>
      <c r="F85" s="11">
        <v>198.78663381896757</v>
      </c>
      <c r="G85" s="11">
        <v>344.01626984746309</v>
      </c>
      <c r="H85" s="11">
        <v>235.50568162203962</v>
      </c>
      <c r="I85" s="11">
        <v>334.73436002762855</v>
      </c>
      <c r="J85" s="11">
        <v>731.47941655685452</v>
      </c>
      <c r="K85" s="11">
        <v>324.02734368864799</v>
      </c>
      <c r="L85" s="11">
        <v>114.41857957193115</v>
      </c>
      <c r="M85" s="11">
        <v>334.84047298343114</v>
      </c>
      <c r="N85" s="11">
        <v>700.78417229954243</v>
      </c>
      <c r="O85" s="11">
        <v>68.476755330915168</v>
      </c>
      <c r="P85" s="11">
        <v>3890.4667325647347</v>
      </c>
    </row>
    <row r="86" spans="2:16" x14ac:dyDescent="0.3">
      <c r="B86" s="10" t="s">
        <v>113</v>
      </c>
      <c r="C86" s="11">
        <v>85.494527958818253</v>
      </c>
      <c r="D86" s="11">
        <v>0</v>
      </c>
      <c r="E86" s="11">
        <v>423.15070062460637</v>
      </c>
      <c r="F86" s="11">
        <v>202.239369351269</v>
      </c>
      <c r="G86" s="11">
        <v>347.18755908861721</v>
      </c>
      <c r="H86" s="11">
        <v>238.2205225833595</v>
      </c>
      <c r="I86" s="11">
        <v>324.13920253680112</v>
      </c>
      <c r="J86" s="11">
        <v>735.74060065905189</v>
      </c>
      <c r="K86" s="11">
        <v>328.22909838252673</v>
      </c>
      <c r="L86" s="11">
        <v>115.99243666566076</v>
      </c>
      <c r="M86" s="11">
        <v>341.29706020532547</v>
      </c>
      <c r="N86" s="11">
        <v>708.80426014589295</v>
      </c>
      <c r="O86" s="11">
        <v>68.996261794996542</v>
      </c>
      <c r="P86" s="11">
        <v>3919.4915999969257</v>
      </c>
    </row>
    <row r="87" spans="2:16" x14ac:dyDescent="0.3">
      <c r="B87" s="10" t="s">
        <v>114</v>
      </c>
      <c r="C87" s="11">
        <v>87.388823780944364</v>
      </c>
      <c r="D87" s="11">
        <v>0</v>
      </c>
      <c r="E87" s="11">
        <v>426.761892474739</v>
      </c>
      <c r="F87" s="11">
        <v>205.84873152132016</v>
      </c>
      <c r="G87" s="11">
        <v>350.46930463672527</v>
      </c>
      <c r="H87" s="11">
        <v>240.90109867083379</v>
      </c>
      <c r="I87" s="11">
        <v>313.9779667568323</v>
      </c>
      <c r="J87" s="11">
        <v>740.19209521031007</v>
      </c>
      <c r="K87" s="11">
        <v>332.58459685629867</v>
      </c>
      <c r="L87" s="11">
        <v>117.79779249889904</v>
      </c>
      <c r="M87" s="11">
        <v>347.74283864329817</v>
      </c>
      <c r="N87" s="11">
        <v>716.64053023683255</v>
      </c>
      <c r="O87" s="11">
        <v>69.513529797985129</v>
      </c>
      <c r="P87" s="11">
        <v>3949.8192010850184</v>
      </c>
    </row>
    <row r="88" spans="2:16" x14ac:dyDescent="0.3">
      <c r="B88" s="10" t="s">
        <v>115</v>
      </c>
      <c r="C88" s="11">
        <v>89.224216245942287</v>
      </c>
      <c r="D88" s="11">
        <v>0</v>
      </c>
      <c r="E88" s="11">
        <v>430.11174103002759</v>
      </c>
      <c r="F88" s="11">
        <v>209.40860671021491</v>
      </c>
      <c r="G88" s="11">
        <v>353.43334110861571</v>
      </c>
      <c r="H88" s="11">
        <v>243.27551904974024</v>
      </c>
      <c r="I88" s="11">
        <v>304.09551536091521</v>
      </c>
      <c r="J88" s="11">
        <v>743.87733749917902</v>
      </c>
      <c r="K88" s="11">
        <v>336.41665124747044</v>
      </c>
      <c r="L88" s="11">
        <v>119.55478357301212</v>
      </c>
      <c r="M88" s="11">
        <v>353.93478930094307</v>
      </c>
      <c r="N88" s="11">
        <v>722.880558471207</v>
      </c>
      <c r="O88" s="11">
        <v>69.945616337488332</v>
      </c>
      <c r="P88" s="11">
        <v>3976.158675934756</v>
      </c>
    </row>
    <row r="89" spans="2:16" x14ac:dyDescent="0.3">
      <c r="B89" s="10" t="s">
        <v>116</v>
      </c>
      <c r="C89" s="11">
        <v>91.060638731314256</v>
      </c>
      <c r="D89" s="11">
        <v>0</v>
      </c>
      <c r="E89" s="11">
        <v>433.59242166679792</v>
      </c>
      <c r="F89" s="11">
        <v>212.81084227112072</v>
      </c>
      <c r="G89" s="11">
        <v>356.49120778985429</v>
      </c>
      <c r="H89" s="11">
        <v>245.57496358016471</v>
      </c>
      <c r="I89" s="11">
        <v>294.75292095364131</v>
      </c>
      <c r="J89" s="11">
        <v>747.6760196022085</v>
      </c>
      <c r="K89" s="11">
        <v>340.17273956277859</v>
      </c>
      <c r="L89" s="11">
        <v>121.2409154137144</v>
      </c>
      <c r="M89" s="11">
        <v>359.72696049227801</v>
      </c>
      <c r="N89" s="11">
        <v>728.70134860018527</v>
      </c>
      <c r="O89" s="11">
        <v>70.369679441554666</v>
      </c>
      <c r="P89" s="11">
        <v>4002.1706581056123</v>
      </c>
    </row>
    <row r="90" spans="2:16" x14ac:dyDescent="0.3">
      <c r="B90" s="10" t="s">
        <v>117</v>
      </c>
      <c r="C90" s="11">
        <v>92.849380685992415</v>
      </c>
      <c r="D90" s="11">
        <v>0</v>
      </c>
      <c r="E90" s="11">
        <v>436.39261722027152</v>
      </c>
      <c r="F90" s="11">
        <v>216.11512658920617</v>
      </c>
      <c r="G90" s="11">
        <v>359.24533249409592</v>
      </c>
      <c r="H90" s="11">
        <v>247.58486123279798</v>
      </c>
      <c r="I90" s="11">
        <v>285.54171559072449</v>
      </c>
      <c r="J90" s="11">
        <v>750.58130485717049</v>
      </c>
      <c r="K90" s="11">
        <v>343.76542508676732</v>
      </c>
      <c r="L90" s="11">
        <v>122.72445551476328</v>
      </c>
      <c r="M90" s="11">
        <v>365.44926471007517</v>
      </c>
      <c r="N90" s="11">
        <v>733.29192280092025</v>
      </c>
      <c r="O90" s="11">
        <v>70.703559110146074</v>
      </c>
      <c r="P90" s="11">
        <v>4024.2449658929304</v>
      </c>
    </row>
    <row r="91" spans="2:16" x14ac:dyDescent="0.3">
      <c r="B91" s="10" t="s">
        <v>118</v>
      </c>
      <c r="C91" s="11">
        <v>94.621503749464836</v>
      </c>
      <c r="D91" s="11">
        <v>0</v>
      </c>
      <c r="E91" s="11">
        <v>439.32495993888699</v>
      </c>
      <c r="F91" s="11">
        <v>219.59841619785362</v>
      </c>
      <c r="G91" s="11">
        <v>361.97280549933214</v>
      </c>
      <c r="H91" s="11">
        <v>249.52857613038412</v>
      </c>
      <c r="I91" s="11">
        <v>276.69098265595085</v>
      </c>
      <c r="J91" s="11">
        <v>753.45384831677677</v>
      </c>
      <c r="K91" s="11">
        <v>347.18746721144407</v>
      </c>
      <c r="L91" s="11">
        <v>124.05182593099053</v>
      </c>
      <c r="M91" s="11">
        <v>371.19681472170282</v>
      </c>
      <c r="N91" s="11">
        <v>737.51077642983751</v>
      </c>
      <c r="O91" s="11">
        <v>71.031074307605039</v>
      </c>
      <c r="P91" s="11">
        <v>4046.1690510902299</v>
      </c>
    </row>
    <row r="92" spans="2:16" x14ac:dyDescent="0.3">
      <c r="B92" s="10" t="s">
        <v>119</v>
      </c>
      <c r="C92" s="11">
        <v>96.405256033388483</v>
      </c>
      <c r="D92" s="11">
        <v>0</v>
      </c>
      <c r="E92" s="11">
        <v>442.34811486261509</v>
      </c>
      <c r="F92" s="11">
        <v>223.22015281235124</v>
      </c>
      <c r="G92" s="11">
        <v>364.86633835104413</v>
      </c>
      <c r="H92" s="11">
        <v>251.49099159677155</v>
      </c>
      <c r="I92" s="11">
        <v>268.25974034706513</v>
      </c>
      <c r="J92" s="11">
        <v>756.52623933560847</v>
      </c>
      <c r="K92" s="11">
        <v>350.80055233688802</v>
      </c>
      <c r="L92" s="11">
        <v>125.3541566859184</v>
      </c>
      <c r="M92" s="11">
        <v>376.99175470014279</v>
      </c>
      <c r="N92" s="11">
        <v>742.00456207193531</v>
      </c>
      <c r="O92" s="11">
        <v>71.370152876851975</v>
      </c>
      <c r="P92" s="11">
        <v>4069.6380120105805</v>
      </c>
    </row>
    <row r="93" spans="2:16" x14ac:dyDescent="0.3">
      <c r="B93" s="10" t="s">
        <v>120</v>
      </c>
      <c r="C93" s="11">
        <v>98.200527444692227</v>
      </c>
      <c r="D93" s="11">
        <v>0</v>
      </c>
      <c r="E93" s="11">
        <v>445.68978485781514</v>
      </c>
      <c r="F93" s="11">
        <v>227.24725063493915</v>
      </c>
      <c r="G93" s="11">
        <v>367.97585680554414</v>
      </c>
      <c r="H93" s="11">
        <v>253.57657734412922</v>
      </c>
      <c r="I93" s="11">
        <v>260.19607972272541</v>
      </c>
      <c r="J93" s="11">
        <v>760.04436243652788</v>
      </c>
      <c r="K93" s="11">
        <v>354.67217567512722</v>
      </c>
      <c r="L93" s="11">
        <v>126.69184327969822</v>
      </c>
      <c r="M93" s="11">
        <v>382.99838573643927</v>
      </c>
      <c r="N93" s="11">
        <v>747.1355742906145</v>
      </c>
      <c r="O93" s="11">
        <v>71.754982124066402</v>
      </c>
      <c r="P93" s="11">
        <v>4096.183400352319</v>
      </c>
    </row>
    <row r="94" spans="2:16" x14ac:dyDescent="0.3">
      <c r="B94" s="10" t="s">
        <v>121</v>
      </c>
      <c r="C94" s="11">
        <v>99.86819778132589</v>
      </c>
      <c r="D94" s="11">
        <v>0</v>
      </c>
      <c r="E94" s="11">
        <v>448.2992640004652</v>
      </c>
      <c r="F94" s="11">
        <v>231.13519634583525</v>
      </c>
      <c r="G94" s="11">
        <v>370.7364496364911</v>
      </c>
      <c r="H94" s="11">
        <v>255.38684750131458</v>
      </c>
      <c r="I94" s="11">
        <v>252.22792016726626</v>
      </c>
      <c r="J94" s="11">
        <v>762.67299691073526</v>
      </c>
      <c r="K94" s="11">
        <v>358.1576271999088</v>
      </c>
      <c r="L94" s="11">
        <v>127.93556787680899</v>
      </c>
      <c r="M94" s="11">
        <v>388.63112922355589</v>
      </c>
      <c r="N94" s="11">
        <v>751.10098956718798</v>
      </c>
      <c r="O94" s="11">
        <v>72.056735844801366</v>
      </c>
      <c r="P94" s="11">
        <v>4118.2089220556973</v>
      </c>
    </row>
    <row r="95" spans="2:16" x14ac:dyDescent="0.3">
      <c r="B95" s="10" t="s">
        <v>122</v>
      </c>
      <c r="C95" s="11">
        <v>101.4697731479077</v>
      </c>
      <c r="D95" s="11">
        <v>0</v>
      </c>
      <c r="E95" s="11">
        <v>451.1808467650481</v>
      </c>
      <c r="F95" s="11">
        <v>235.12962392539401</v>
      </c>
      <c r="G95" s="11">
        <v>373.75946741745258</v>
      </c>
      <c r="H95" s="11">
        <v>257.29223182394117</v>
      </c>
      <c r="I95" s="11">
        <v>244.23136722749288</v>
      </c>
      <c r="J95" s="11">
        <v>765.81152854083712</v>
      </c>
      <c r="K95" s="11">
        <v>362.00804274573846</v>
      </c>
      <c r="L95" s="11">
        <v>129.23488444634779</v>
      </c>
      <c r="M95" s="11">
        <v>393.82635992896445</v>
      </c>
      <c r="N95" s="11">
        <v>755.33516570876475</v>
      </c>
      <c r="O95" s="11">
        <v>72.40587319837168</v>
      </c>
      <c r="P95" s="11">
        <v>4141.6851648762604</v>
      </c>
    </row>
    <row r="96" spans="2:16" x14ac:dyDescent="0.3">
      <c r="B96" s="10" t="s">
        <v>123</v>
      </c>
      <c r="C96" s="11">
        <v>102.99122753706459</v>
      </c>
      <c r="D96" s="11">
        <v>0</v>
      </c>
      <c r="E96" s="11">
        <v>454.21789397548963</v>
      </c>
      <c r="F96" s="11">
        <v>239.22777617638667</v>
      </c>
      <c r="G96" s="11">
        <v>376.99191166804201</v>
      </c>
      <c r="H96" s="11">
        <v>259.36946100861684</v>
      </c>
      <c r="I96" s="11">
        <v>236.43831765742101</v>
      </c>
      <c r="J96" s="11">
        <v>769.48013856657565</v>
      </c>
      <c r="K96" s="11">
        <v>366.26434575980954</v>
      </c>
      <c r="L96" s="11">
        <v>130.58049120471549</v>
      </c>
      <c r="M96" s="11">
        <v>398.79802094584988</v>
      </c>
      <c r="N96" s="11">
        <v>760.60194873909609</v>
      </c>
      <c r="O96" s="11">
        <v>72.806823161284186</v>
      </c>
      <c r="P96" s="11">
        <v>4167.7683564003519</v>
      </c>
    </row>
    <row r="97" spans="2:16" x14ac:dyDescent="0.3">
      <c r="B97" s="10" t="s">
        <v>124</v>
      </c>
      <c r="C97" s="11">
        <v>104.40440462170913</v>
      </c>
      <c r="D97" s="11">
        <v>0</v>
      </c>
      <c r="E97" s="11">
        <v>457.46556070736244</v>
      </c>
      <c r="F97" s="11">
        <v>243.36702839690258</v>
      </c>
      <c r="G97" s="11">
        <v>380.29379922527869</v>
      </c>
      <c r="H97" s="11">
        <v>261.57863126888077</v>
      </c>
      <c r="I97" s="11">
        <v>228.80892162485634</v>
      </c>
      <c r="J97" s="11">
        <v>773.49791692701115</v>
      </c>
      <c r="K97" s="11">
        <v>370.54213681891133</v>
      </c>
      <c r="L97" s="11">
        <v>131.87679065103433</v>
      </c>
      <c r="M97" s="11">
        <v>403.46601312038791</v>
      </c>
      <c r="N97" s="11">
        <v>766.58656528018469</v>
      </c>
      <c r="O97" s="11">
        <v>73.253366292382594</v>
      </c>
      <c r="P97" s="11">
        <v>4195.1411349349019</v>
      </c>
    </row>
    <row r="98" spans="2:16" x14ac:dyDescent="0.3">
      <c r="B98" s="10" t="s">
        <v>125</v>
      </c>
      <c r="C98" s="11">
        <v>105.6277976035929</v>
      </c>
      <c r="D98" s="11">
        <v>0</v>
      </c>
      <c r="E98" s="11">
        <v>459.94485548040393</v>
      </c>
      <c r="F98" s="11">
        <v>247.22900262354645</v>
      </c>
      <c r="G98" s="11">
        <v>383.27913215008311</v>
      </c>
      <c r="H98" s="11">
        <v>263.58485489440091</v>
      </c>
      <c r="I98" s="11">
        <v>221.66780314427606</v>
      </c>
      <c r="J98" s="11">
        <v>776.79432699788902</v>
      </c>
      <c r="K98" s="11">
        <v>374.33416984709942</v>
      </c>
      <c r="L98" s="11">
        <v>132.96360672673353</v>
      </c>
      <c r="M98" s="11">
        <v>407.43131594085247</v>
      </c>
      <c r="N98" s="11">
        <v>771.78792163384026</v>
      </c>
      <c r="O98" s="11">
        <v>73.63609311174929</v>
      </c>
      <c r="P98" s="11">
        <v>4218.2808801544679</v>
      </c>
    </row>
    <row r="99" spans="2:16" x14ac:dyDescent="0.3">
      <c r="B99" s="10" t="s">
        <v>126</v>
      </c>
      <c r="C99" s="11">
        <v>106.88484613927011</v>
      </c>
      <c r="D99" s="11">
        <v>0</v>
      </c>
      <c r="E99" s="11">
        <v>462.78387650327818</v>
      </c>
      <c r="F99" s="11">
        <v>251.07403528515221</v>
      </c>
      <c r="G99" s="11">
        <v>386.35574800788612</v>
      </c>
      <c r="H99" s="11">
        <v>265.71575821380065</v>
      </c>
      <c r="I99" s="11">
        <v>215.04544275761643</v>
      </c>
      <c r="J99" s="11">
        <v>780.35535420191195</v>
      </c>
      <c r="K99" s="11">
        <v>378.20001393580583</v>
      </c>
      <c r="L99" s="11">
        <v>134.05414447151293</v>
      </c>
      <c r="M99" s="11">
        <v>411.55564970294284</v>
      </c>
      <c r="N99" s="11">
        <v>777.57606563694981</v>
      </c>
      <c r="O99" s="11">
        <v>74.062887516981107</v>
      </c>
      <c r="P99" s="11">
        <v>4243.6638223731088</v>
      </c>
    </row>
    <row r="100" spans="2:16" x14ac:dyDescent="0.3">
      <c r="B100" s="10" t="s">
        <v>127</v>
      </c>
      <c r="C100" s="11">
        <v>108.13483867670881</v>
      </c>
      <c r="D100" s="11">
        <v>0</v>
      </c>
      <c r="E100" s="11">
        <v>465.56978311069793</v>
      </c>
      <c r="F100" s="11">
        <v>254.85407042558361</v>
      </c>
      <c r="G100" s="11">
        <v>389.36366210847297</v>
      </c>
      <c r="H100" s="11">
        <v>267.83343737556038</v>
      </c>
      <c r="I100" s="11">
        <v>208.62054847993693</v>
      </c>
      <c r="J100" s="11">
        <v>783.82942089048788</v>
      </c>
      <c r="K100" s="11">
        <v>381.9055973412415</v>
      </c>
      <c r="L100" s="11">
        <v>135.10798583529112</v>
      </c>
      <c r="M100" s="11">
        <v>415.67565750542445</v>
      </c>
      <c r="N100" s="11">
        <v>783.24769402042921</v>
      </c>
      <c r="O100" s="11">
        <v>74.490028102233055</v>
      </c>
      <c r="P100" s="11">
        <v>4268.6327238720678</v>
      </c>
    </row>
    <row r="101" spans="2:16" x14ac:dyDescent="0.3">
      <c r="B101" s="10" t="s">
        <v>128</v>
      </c>
      <c r="C101" s="11">
        <v>109.41860921561252</v>
      </c>
      <c r="D101" s="11">
        <v>0</v>
      </c>
      <c r="E101" s="11">
        <v>468.60610351767696</v>
      </c>
      <c r="F101" s="11">
        <v>258.6185369418809</v>
      </c>
      <c r="G101" s="11">
        <v>392.44524609978919</v>
      </c>
      <c r="H101" s="11">
        <v>270.02961164032826</v>
      </c>
      <c r="I101" s="11">
        <v>202.45819477973404</v>
      </c>
      <c r="J101" s="11">
        <v>787.5629550913286</v>
      </c>
      <c r="K101" s="11">
        <v>385.56583668277972</v>
      </c>
      <c r="L101" s="11">
        <v>136.16826811820494</v>
      </c>
      <c r="M101" s="11">
        <v>419.85721038243213</v>
      </c>
      <c r="N101" s="11">
        <v>789.1597980155658</v>
      </c>
      <c r="O101" s="11">
        <v>74.948413963652342</v>
      </c>
      <c r="P101" s="11">
        <v>4294.8387844489862</v>
      </c>
    </row>
    <row r="102" spans="2:16" x14ac:dyDescent="0.3">
      <c r="B102" s="10" t="s">
        <v>129</v>
      </c>
      <c r="C102" s="11">
        <v>110.65336473547887</v>
      </c>
      <c r="D102" s="11">
        <v>0</v>
      </c>
      <c r="E102" s="11">
        <v>471.08371902270335</v>
      </c>
      <c r="F102" s="11">
        <v>262.26598431259953</v>
      </c>
      <c r="G102" s="11">
        <v>395.27326005018659</v>
      </c>
      <c r="H102" s="11">
        <v>272.06526915283121</v>
      </c>
      <c r="I102" s="11">
        <v>196.36775073472882</v>
      </c>
      <c r="J102" s="11">
        <v>790.65794054539538</v>
      </c>
      <c r="K102" s="11">
        <v>389.01379037337784</v>
      </c>
      <c r="L102" s="11">
        <v>137.14816733207806</v>
      </c>
      <c r="M102" s="11">
        <v>424.00880096904586</v>
      </c>
      <c r="N102" s="11">
        <v>794.46742938173122</v>
      </c>
      <c r="O102" s="11">
        <v>75.353161165254889</v>
      </c>
      <c r="P102" s="11">
        <v>4318.3586377754118</v>
      </c>
    </row>
    <row r="103" spans="2:16" s="4" customFormat="1" x14ac:dyDescent="0.3"/>
    <row r="105" spans="2:16" x14ac:dyDescent="0.3">
      <c r="C105" t="s">
        <v>88</v>
      </c>
      <c r="D105" t="s">
        <v>89</v>
      </c>
      <c r="E105" t="s">
        <v>90</v>
      </c>
      <c r="F105" t="s">
        <v>32</v>
      </c>
      <c r="G105" t="s">
        <v>91</v>
      </c>
      <c r="H105" t="s">
        <v>30</v>
      </c>
      <c r="I105" t="s">
        <v>40</v>
      </c>
      <c r="J105" t="s">
        <v>4</v>
      </c>
      <c r="K105" t="s">
        <v>92</v>
      </c>
      <c r="L105" t="s">
        <v>93</v>
      </c>
      <c r="M105" t="s">
        <v>31</v>
      </c>
      <c r="N105" t="s">
        <v>8</v>
      </c>
      <c r="O105" t="s">
        <v>9</v>
      </c>
    </row>
    <row r="106" spans="2:16" x14ac:dyDescent="0.3">
      <c r="B106">
        <v>2020</v>
      </c>
      <c r="C106" s="14">
        <f t="shared" ref="C106:O106" si="2">C81/SUM($C$81:$O$81)</f>
        <v>2.0650350150704194E-2</v>
      </c>
      <c r="D106" s="14">
        <f t="shared" si="2"/>
        <v>0</v>
      </c>
      <c r="E106" s="14">
        <f t="shared" si="2"/>
        <v>0.10741451286507478</v>
      </c>
      <c r="F106" s="14">
        <f t="shared" si="2"/>
        <v>4.9794430764747002E-2</v>
      </c>
      <c r="G106" s="14">
        <f t="shared" si="2"/>
        <v>8.7673853647795841E-2</v>
      </c>
      <c r="H106" s="14">
        <f t="shared" si="2"/>
        <v>5.8657114682478063E-2</v>
      </c>
      <c r="I106" s="14">
        <f t="shared" si="2"/>
        <v>0.1009134929737822</v>
      </c>
      <c r="J106" s="14">
        <f t="shared" si="2"/>
        <v>0.18508923722928897</v>
      </c>
      <c r="K106" s="14">
        <f t="shared" si="2"/>
        <v>8.2134169073574584E-2</v>
      </c>
      <c r="L106" s="14">
        <f t="shared" si="2"/>
        <v>2.9427949420641471E-2</v>
      </c>
      <c r="M106" s="14">
        <f t="shared" si="2"/>
        <v>8.3139220645235615E-2</v>
      </c>
      <c r="N106" s="14">
        <f t="shared" si="2"/>
        <v>0.17751111535544248</v>
      </c>
      <c r="O106" s="14">
        <f t="shared" si="2"/>
        <v>1.7594553191234898E-2</v>
      </c>
    </row>
    <row r="110" spans="2:16" x14ac:dyDescent="0.3">
      <c r="C110" t="s">
        <v>130</v>
      </c>
    </row>
    <row r="112" spans="2:16" x14ac:dyDescent="0.3">
      <c r="B112" s="15" t="s">
        <v>131</v>
      </c>
    </row>
    <row r="114" spans="2:13" x14ac:dyDescent="0.3">
      <c r="B114" s="16" t="s">
        <v>87</v>
      </c>
      <c r="C114" s="16" t="s">
        <v>34</v>
      </c>
      <c r="D114" s="17" t="s">
        <v>21</v>
      </c>
      <c r="E114" s="17" t="s">
        <v>132</v>
      </c>
      <c r="F114" s="17" t="s">
        <v>133</v>
      </c>
      <c r="G114" s="17" t="s">
        <v>134</v>
      </c>
      <c r="H114" s="17" t="s">
        <v>35</v>
      </c>
      <c r="I114" s="17" t="s">
        <v>135</v>
      </c>
      <c r="J114" s="17" t="s">
        <v>36</v>
      </c>
      <c r="K114" s="17" t="s">
        <v>136</v>
      </c>
      <c r="L114" s="17" t="s">
        <v>137</v>
      </c>
      <c r="M114" s="17" t="s">
        <v>94</v>
      </c>
    </row>
    <row r="115" spans="2:13" x14ac:dyDescent="0.3">
      <c r="B115" s="16" t="s">
        <v>95</v>
      </c>
      <c r="C115" s="11">
        <v>1160.8664383539779</v>
      </c>
      <c r="D115" s="11">
        <v>116.57866068174418</v>
      </c>
      <c r="E115" s="11">
        <v>184.73506099204084</v>
      </c>
      <c r="F115" s="11">
        <v>1099.4072566218329</v>
      </c>
      <c r="G115" s="11">
        <v>132.4715851390217</v>
      </c>
      <c r="H115" s="11">
        <v>283.45901670706621</v>
      </c>
      <c r="I115" s="11">
        <v>105.43298383252726</v>
      </c>
      <c r="J115" s="11">
        <v>247.09357072222693</v>
      </c>
      <c r="K115" s="11">
        <v>313.6431838584034</v>
      </c>
      <c r="L115" s="11">
        <v>229.50432074130018</v>
      </c>
      <c r="M115" s="11">
        <v>3873.1920776501411</v>
      </c>
    </row>
    <row r="116" spans="2:13" x14ac:dyDescent="0.3">
      <c r="B116" s="16" t="s">
        <v>96</v>
      </c>
      <c r="C116" s="11">
        <v>1136.2438323027418</v>
      </c>
      <c r="D116" s="11">
        <v>114.51133441039222</v>
      </c>
      <c r="E116" s="11">
        <v>217.17138322203056</v>
      </c>
      <c r="F116" s="11">
        <v>1071.6784559308967</v>
      </c>
      <c r="G116" s="11">
        <v>129.16436223172465</v>
      </c>
      <c r="H116" s="11">
        <v>276.63789651677894</v>
      </c>
      <c r="I116" s="11">
        <v>110.44900506802017</v>
      </c>
      <c r="J116" s="11">
        <v>252.1362620027023</v>
      </c>
      <c r="K116" s="11">
        <v>317.80331966680586</v>
      </c>
      <c r="L116" s="11">
        <v>231.96038521695991</v>
      </c>
      <c r="M116" s="11">
        <v>3857.7562365690528</v>
      </c>
    </row>
    <row r="117" spans="2:13" x14ac:dyDescent="0.3">
      <c r="B117" s="16" t="s">
        <v>97</v>
      </c>
      <c r="C117" s="11">
        <v>1098.5731616943872</v>
      </c>
      <c r="D117" s="11">
        <v>111.98101402192707</v>
      </c>
      <c r="E117" s="11">
        <v>193.0040204199083</v>
      </c>
      <c r="F117" s="11">
        <v>1043.3254684509509</v>
      </c>
      <c r="G117" s="11">
        <v>126.34952280759099</v>
      </c>
      <c r="H117" s="11">
        <v>267.71405532622367</v>
      </c>
      <c r="I117" s="11">
        <v>113.62400098091086</v>
      </c>
      <c r="J117" s="11">
        <v>259.38480466683461</v>
      </c>
      <c r="K117" s="11">
        <v>315.7720505888866</v>
      </c>
      <c r="L117" s="11">
        <v>235.665100151606</v>
      </c>
      <c r="M117" s="11">
        <v>3765.3931991092259</v>
      </c>
    </row>
    <row r="118" spans="2:13" x14ac:dyDescent="0.3">
      <c r="B118" s="16" t="s">
        <v>98</v>
      </c>
      <c r="C118" s="11">
        <v>1096.2584128382359</v>
      </c>
      <c r="D118" s="11">
        <v>110.31633008741254</v>
      </c>
      <c r="E118" s="11">
        <v>337.53083003269955</v>
      </c>
      <c r="F118" s="11">
        <v>1028.3828989468143</v>
      </c>
      <c r="G118" s="11">
        <v>125.30122675393557</v>
      </c>
      <c r="H118" s="11">
        <v>259.46244439783629</v>
      </c>
      <c r="I118" s="11">
        <v>113.80516720303179</v>
      </c>
      <c r="J118" s="11">
        <v>255.90167072419581</v>
      </c>
      <c r="K118" s="11">
        <v>314.08511411651676</v>
      </c>
      <c r="L118" s="11">
        <v>238.86775336288915</v>
      </c>
      <c r="M118" s="11">
        <v>3879.9118484635683</v>
      </c>
    </row>
    <row r="119" spans="2:13" x14ac:dyDescent="0.3">
      <c r="B119" s="16" t="s">
        <v>99</v>
      </c>
      <c r="C119" s="11">
        <v>1122.0164682754507</v>
      </c>
      <c r="D119" s="11">
        <v>111.26137322237948</v>
      </c>
      <c r="E119" s="11">
        <v>241.63576067261198</v>
      </c>
      <c r="F119" s="11">
        <v>1039.138677253422</v>
      </c>
      <c r="G119" s="11">
        <v>126.56708557816566</v>
      </c>
      <c r="H119" s="11">
        <v>260.37185721922077</v>
      </c>
      <c r="I119" s="11">
        <v>116.77228271579499</v>
      </c>
      <c r="J119" s="11">
        <v>257.55253203867966</v>
      </c>
      <c r="K119" s="11">
        <v>324.16854877584694</v>
      </c>
      <c r="L119" s="11">
        <v>246.43218864188202</v>
      </c>
      <c r="M119" s="11">
        <v>3845.9167743934536</v>
      </c>
    </row>
    <row r="120" spans="2:13" x14ac:dyDescent="0.3">
      <c r="B120" s="16" t="s">
        <v>100</v>
      </c>
      <c r="C120" s="11">
        <v>1136.578760803714</v>
      </c>
      <c r="D120" s="11">
        <v>111.43428548805487</v>
      </c>
      <c r="E120" s="11">
        <v>99.021041466662879</v>
      </c>
      <c r="F120" s="11">
        <v>1043.1101870705195</v>
      </c>
      <c r="G120" s="11">
        <v>127.13956448496492</v>
      </c>
      <c r="H120" s="11">
        <v>259.49713047450609</v>
      </c>
      <c r="I120" s="11">
        <v>119.00293380360047</v>
      </c>
      <c r="J120" s="11">
        <v>253.15430671542509</v>
      </c>
      <c r="K120" s="11">
        <v>330.29402434783077</v>
      </c>
      <c r="L120" s="11">
        <v>251.76736755398156</v>
      </c>
      <c r="M120" s="11">
        <v>3730.99960220926</v>
      </c>
    </row>
    <row r="121" spans="2:13" x14ac:dyDescent="0.3">
      <c r="B121" s="16" t="s">
        <v>101</v>
      </c>
      <c r="C121" s="11">
        <v>1078.6251021616408</v>
      </c>
      <c r="D121" s="11">
        <v>109.85922763892742</v>
      </c>
      <c r="E121" s="11">
        <v>162.89539803669948</v>
      </c>
      <c r="F121" s="11">
        <v>1030.3773147724091</v>
      </c>
      <c r="G121" s="11">
        <v>126.3210577378163</v>
      </c>
      <c r="H121" s="11">
        <v>252.93803016768626</v>
      </c>
      <c r="I121" s="11">
        <v>119.01899785145991</v>
      </c>
      <c r="J121" s="11">
        <v>245.89580395447027</v>
      </c>
      <c r="K121" s="11">
        <v>325.74839054219933</v>
      </c>
      <c r="L121" s="11">
        <v>254.50204248831849</v>
      </c>
      <c r="M121" s="11">
        <v>3706.1813653516274</v>
      </c>
    </row>
    <row r="122" spans="2:13" x14ac:dyDescent="0.3">
      <c r="B122" s="16" t="s">
        <v>102</v>
      </c>
      <c r="C122" s="11">
        <v>1031.3718629559335</v>
      </c>
      <c r="D122" s="11">
        <v>109.75805781086034</v>
      </c>
      <c r="E122" s="11">
        <v>252.67332609997149</v>
      </c>
      <c r="F122" s="11">
        <v>1022.6862532220438</v>
      </c>
      <c r="G122" s="11">
        <v>124.47151360775713</v>
      </c>
      <c r="H122" s="11">
        <v>249.41075753164327</v>
      </c>
      <c r="I122" s="11">
        <v>122.11667363877018</v>
      </c>
      <c r="J122" s="11">
        <v>243.55214421526159</v>
      </c>
      <c r="K122" s="11">
        <v>323.88312183625175</v>
      </c>
      <c r="L122" s="11">
        <v>258.70229792253747</v>
      </c>
      <c r="M122" s="11">
        <v>3738.6260088410309</v>
      </c>
    </row>
    <row r="123" spans="2:13" x14ac:dyDescent="0.3">
      <c r="B123" s="16" t="s">
        <v>103</v>
      </c>
      <c r="C123" s="11">
        <v>1112.2981383358976</v>
      </c>
      <c r="D123" s="11">
        <v>111.9402076669174</v>
      </c>
      <c r="E123" s="11">
        <v>183.13410935828725</v>
      </c>
      <c r="F123" s="11">
        <v>1028.1604321648499</v>
      </c>
      <c r="G123" s="11">
        <v>126.01018380993621</v>
      </c>
      <c r="H123" s="11">
        <v>252.52521179278824</v>
      </c>
      <c r="I123" s="11">
        <v>126.30135506388802</v>
      </c>
      <c r="J123" s="11">
        <v>244.19672375988927</v>
      </c>
      <c r="K123" s="11">
        <v>333.31822987274893</v>
      </c>
      <c r="L123" s="11">
        <v>267.90137117213146</v>
      </c>
      <c r="M123" s="11">
        <v>3785.7859629973341</v>
      </c>
    </row>
    <row r="124" spans="2:13" x14ac:dyDescent="0.3">
      <c r="B124" s="16" t="s">
        <v>104</v>
      </c>
      <c r="C124" s="11">
        <v>1081.2717313479818</v>
      </c>
      <c r="D124" s="11">
        <v>109.1444963220774</v>
      </c>
      <c r="E124" s="11">
        <v>155.74664413897401</v>
      </c>
      <c r="F124" s="11">
        <v>990.38377041601984</v>
      </c>
      <c r="G124" s="11">
        <v>121.91562893621268</v>
      </c>
      <c r="H124" s="11">
        <v>246.0025174028282</v>
      </c>
      <c r="I124" s="11">
        <v>117.63687393851976</v>
      </c>
      <c r="J124" s="11">
        <v>220.12337462724568</v>
      </c>
      <c r="K124" s="11">
        <v>347.56136591934745</v>
      </c>
      <c r="L124" s="11">
        <v>257.33718990405816</v>
      </c>
      <c r="M124" s="11">
        <v>3647.1235929532645</v>
      </c>
    </row>
    <row r="125" spans="2:13" x14ac:dyDescent="0.3">
      <c r="B125" s="16" t="s">
        <v>105</v>
      </c>
      <c r="C125" s="11">
        <v>1057.067510349146</v>
      </c>
      <c r="D125" s="11">
        <v>108.61743336167295</v>
      </c>
      <c r="E125" s="11">
        <v>195.81463076029434</v>
      </c>
      <c r="F125" s="11">
        <v>967.25947706551824</v>
      </c>
      <c r="G125" s="11">
        <v>119.75355644079322</v>
      </c>
      <c r="H125" s="11">
        <v>243.98011643748958</v>
      </c>
      <c r="I125" s="11">
        <v>118.80085972656391</v>
      </c>
      <c r="J125" s="11">
        <v>217.98235035958425</v>
      </c>
      <c r="K125" s="11">
        <v>349.50867835703332</v>
      </c>
      <c r="L125" s="11">
        <v>260.81696893281941</v>
      </c>
      <c r="M125" s="11">
        <v>3639.6015817909147</v>
      </c>
    </row>
    <row r="126" spans="2:13" s="32" customFormat="1" x14ac:dyDescent="0.3">
      <c r="B126" s="32" t="s">
        <v>106</v>
      </c>
      <c r="C126" s="36">
        <v>1073.7001614331903</v>
      </c>
      <c r="D126" s="36">
        <v>110.55767064455388</v>
      </c>
      <c r="E126" s="36">
        <v>199.07959204739922</v>
      </c>
      <c r="F126" s="36">
        <v>968.78032862877762</v>
      </c>
      <c r="G126" s="36">
        <v>120.46609843180208</v>
      </c>
      <c r="H126" s="36">
        <v>247.71062816163965</v>
      </c>
      <c r="I126" s="36">
        <v>122.58982188233294</v>
      </c>
      <c r="J126" s="36">
        <v>220.73463421705756</v>
      </c>
      <c r="K126" s="36">
        <v>360.82174119339726</v>
      </c>
      <c r="L126" s="36">
        <v>269.90046661787659</v>
      </c>
      <c r="M126" s="36">
        <v>3694.3411432580278</v>
      </c>
    </row>
    <row r="127" spans="2:13" x14ac:dyDescent="0.3">
      <c r="B127" s="16" t="s">
        <v>107</v>
      </c>
      <c r="C127" s="11">
        <v>1080.6566951917268</v>
      </c>
      <c r="D127" s="11">
        <v>111.67863680972553</v>
      </c>
      <c r="E127" s="11">
        <v>201.21031808466878</v>
      </c>
      <c r="F127" s="11">
        <v>965.57580044459178</v>
      </c>
      <c r="G127" s="11">
        <v>120.56994597959573</v>
      </c>
      <c r="H127" s="11">
        <v>249.67517670303332</v>
      </c>
      <c r="I127" s="11">
        <v>125.49807970941723</v>
      </c>
      <c r="J127" s="11">
        <v>222.00786643587051</v>
      </c>
      <c r="K127" s="11">
        <v>369.93023428854457</v>
      </c>
      <c r="L127" s="11">
        <v>276.95463274889568</v>
      </c>
      <c r="M127" s="11">
        <v>3723.7573863960697</v>
      </c>
    </row>
    <row r="128" spans="2:13" s="12" customFormat="1" x14ac:dyDescent="0.3">
      <c r="B128" s="12" t="s">
        <v>108</v>
      </c>
      <c r="C128" s="13">
        <v>1089.992569780519</v>
      </c>
      <c r="D128" s="13">
        <v>113.00663681039184</v>
      </c>
      <c r="E128" s="13">
        <v>205.12455971356121</v>
      </c>
      <c r="F128" s="13">
        <v>966.39808905442044</v>
      </c>
      <c r="G128" s="13">
        <v>121.05497220016572</v>
      </c>
      <c r="H128" s="13">
        <v>252.26154189014864</v>
      </c>
      <c r="I128" s="13">
        <v>128.54208609925072</v>
      </c>
      <c r="J128" s="13">
        <v>223.60876128509827</v>
      </c>
      <c r="K128" s="13">
        <v>380.37858764647962</v>
      </c>
      <c r="L128" s="13">
        <v>284.48761566121715</v>
      </c>
      <c r="M128" s="13">
        <v>3764.8554201412526</v>
      </c>
    </row>
    <row r="129" spans="2:13" x14ac:dyDescent="0.3">
      <c r="B129" s="16" t="s">
        <v>109</v>
      </c>
      <c r="C129" s="11">
        <v>1097.1385045323618</v>
      </c>
      <c r="D129" s="11">
        <v>114.14695904197482</v>
      </c>
      <c r="E129" s="11">
        <v>205.85114009236062</v>
      </c>
      <c r="F129" s="11">
        <v>966.96270064011117</v>
      </c>
      <c r="G129" s="11">
        <v>121.42638010706135</v>
      </c>
      <c r="H129" s="11">
        <v>254.36648200894544</v>
      </c>
      <c r="I129" s="11">
        <v>131.45874505965864</v>
      </c>
      <c r="J129" s="11">
        <v>225.22016204521066</v>
      </c>
      <c r="K129" s="11">
        <v>389.57545660897853</v>
      </c>
      <c r="L129" s="11">
        <v>291.741036087434</v>
      </c>
      <c r="M129" s="11">
        <v>3797.8875662240971</v>
      </c>
    </row>
    <row r="130" spans="2:13" x14ac:dyDescent="0.3">
      <c r="B130" s="16" t="s">
        <v>110</v>
      </c>
      <c r="C130" s="11">
        <v>1101.1756591553105</v>
      </c>
      <c r="D130" s="11">
        <v>114.9370609223413</v>
      </c>
      <c r="E130" s="11">
        <v>207.27411296823698</v>
      </c>
      <c r="F130" s="11">
        <v>965.92267868338013</v>
      </c>
      <c r="G130" s="11">
        <v>121.86972371487749</v>
      </c>
      <c r="H130" s="11">
        <v>255.62835331505642</v>
      </c>
      <c r="I130" s="11">
        <v>134.06275216463646</v>
      </c>
      <c r="J130" s="11">
        <v>226.55522224702628</v>
      </c>
      <c r="K130" s="11">
        <v>396.89523051181214</v>
      </c>
      <c r="L130" s="11">
        <v>298.29738574189651</v>
      </c>
      <c r="M130" s="11">
        <v>3822.6181794245745</v>
      </c>
    </row>
    <row r="131" spans="2:13" x14ac:dyDescent="0.3">
      <c r="B131" s="16" t="s">
        <v>111</v>
      </c>
      <c r="C131" s="11">
        <v>1106.6533767961303</v>
      </c>
      <c r="D131" s="11">
        <v>115.87861511049167</v>
      </c>
      <c r="E131" s="11">
        <v>208.89158084696865</v>
      </c>
      <c r="F131" s="11">
        <v>970.33251247312955</v>
      </c>
      <c r="G131" s="11">
        <v>122.48938220830729</v>
      </c>
      <c r="H131" s="11">
        <v>257.15047266740595</v>
      </c>
      <c r="I131" s="11">
        <v>136.93871987644593</v>
      </c>
      <c r="J131" s="11">
        <v>228.58708908410264</v>
      </c>
      <c r="K131" s="11">
        <v>404.02634981837298</v>
      </c>
      <c r="L131" s="11">
        <v>305.44077044168466</v>
      </c>
      <c r="M131" s="11">
        <v>3856.3888693230392</v>
      </c>
    </row>
    <row r="132" spans="2:13" x14ac:dyDescent="0.3">
      <c r="B132" s="16" t="s">
        <v>112</v>
      </c>
      <c r="C132" s="11">
        <v>1111.9147498094096</v>
      </c>
      <c r="D132" s="11">
        <v>116.7891489101598</v>
      </c>
      <c r="E132" s="11">
        <v>211.77828936552996</v>
      </c>
      <c r="F132" s="11">
        <v>974.52875381094429</v>
      </c>
      <c r="G132" s="11">
        <v>123.09333664308198</v>
      </c>
      <c r="H132" s="11">
        <v>258.51128057955833</v>
      </c>
      <c r="I132" s="11">
        <v>139.88404624965355</v>
      </c>
      <c r="J132" s="11">
        <v>230.93992990311511</v>
      </c>
      <c r="K132" s="11">
        <v>410.32935502525402</v>
      </c>
      <c r="L132" s="11">
        <v>312.69784226802699</v>
      </c>
      <c r="M132" s="11">
        <v>3890.4667325647333</v>
      </c>
    </row>
    <row r="133" spans="2:13" x14ac:dyDescent="0.3">
      <c r="B133" s="16" t="s">
        <v>113</v>
      </c>
      <c r="C133" s="11">
        <v>1116.5383324938025</v>
      </c>
      <c r="D133" s="11">
        <v>117.65737135014999</v>
      </c>
      <c r="E133" s="11">
        <v>211.69836657868223</v>
      </c>
      <c r="F133" s="11">
        <v>977.78048456314889</v>
      </c>
      <c r="G133" s="11">
        <v>123.66940397080614</v>
      </c>
      <c r="H133" s="11">
        <v>259.79512533152791</v>
      </c>
      <c r="I133" s="11">
        <v>142.73529934435496</v>
      </c>
      <c r="J133" s="11">
        <v>233.3116437282296</v>
      </c>
      <c r="K133" s="11">
        <v>416.36388939812798</v>
      </c>
      <c r="L133" s="11">
        <v>319.94168323809464</v>
      </c>
      <c r="M133" s="11">
        <v>3919.4915999969253</v>
      </c>
    </row>
    <row r="134" spans="2:13" x14ac:dyDescent="0.3">
      <c r="B134" s="16" t="s">
        <v>114</v>
      </c>
      <c r="C134" s="11">
        <v>1121.2937528428324</v>
      </c>
      <c r="D134" s="11">
        <v>118.50061807078282</v>
      </c>
      <c r="E134" s="11">
        <v>212.98857816632071</v>
      </c>
      <c r="F134" s="11">
        <v>981.08720393458475</v>
      </c>
      <c r="G134" s="11">
        <v>124.2360932490047</v>
      </c>
      <c r="H134" s="11">
        <v>261.04440983985188</v>
      </c>
      <c r="I134" s="11">
        <v>145.5169802087986</v>
      </c>
      <c r="J134" s="11">
        <v>235.72598596466568</v>
      </c>
      <c r="K134" s="11">
        <v>422.21663964093494</v>
      </c>
      <c r="L134" s="11">
        <v>327.20893916724191</v>
      </c>
      <c r="M134" s="11">
        <v>3949.8192010850184</v>
      </c>
    </row>
    <row r="135" spans="2:13" x14ac:dyDescent="0.3">
      <c r="B135" s="16" t="s">
        <v>115</v>
      </c>
      <c r="C135" s="11">
        <v>1124.9597425049762</v>
      </c>
      <c r="D135" s="11">
        <v>119.2177126163559</v>
      </c>
      <c r="E135" s="11">
        <v>214.02416833754751</v>
      </c>
      <c r="F135" s="11">
        <v>983.4149856276091</v>
      </c>
      <c r="G135" s="11">
        <v>124.68161052231433</v>
      </c>
      <c r="H135" s="11">
        <v>262.02969267054777</v>
      </c>
      <c r="I135" s="11">
        <v>148.12049444702876</v>
      </c>
      <c r="J135" s="11">
        <v>237.97852682739108</v>
      </c>
      <c r="K135" s="11">
        <v>427.54177563633124</v>
      </c>
      <c r="L135" s="11">
        <v>334.1899667446541</v>
      </c>
      <c r="M135" s="11">
        <v>3976.1586759347556</v>
      </c>
    </row>
    <row r="136" spans="2:13" x14ac:dyDescent="0.3">
      <c r="B136" s="16" t="s">
        <v>116</v>
      </c>
      <c r="C136" s="11">
        <v>1128.5399257175454</v>
      </c>
      <c r="D136" s="11">
        <v>119.88878709496802</v>
      </c>
      <c r="E136" s="11">
        <v>216.42920579789751</v>
      </c>
      <c r="F136" s="11">
        <v>985.6570342669811</v>
      </c>
      <c r="G136" s="11">
        <v>125.08794475405035</v>
      </c>
      <c r="H136" s="11">
        <v>262.93992792541951</v>
      </c>
      <c r="I136" s="11">
        <v>150.64231637503082</v>
      </c>
      <c r="J136" s="11">
        <v>239.23546416890017</v>
      </c>
      <c r="K136" s="11">
        <v>432.63882380818075</v>
      </c>
      <c r="L136" s="11">
        <v>341.11122819663916</v>
      </c>
      <c r="M136" s="11">
        <v>4002.1706581056133</v>
      </c>
    </row>
    <row r="137" spans="2:13" x14ac:dyDescent="0.3">
      <c r="B137" s="16" t="s">
        <v>117</v>
      </c>
      <c r="C137" s="11">
        <v>1131.5191334869121</v>
      </c>
      <c r="D137" s="11">
        <v>120.52812511938968</v>
      </c>
      <c r="E137" s="11">
        <v>215.8356212350823</v>
      </c>
      <c r="F137" s="11">
        <v>987.89046466984121</v>
      </c>
      <c r="G137" s="11">
        <v>125.46899420631041</v>
      </c>
      <c r="H137" s="11">
        <v>263.79633330712085</v>
      </c>
      <c r="I137" s="11">
        <v>153.11918390782111</v>
      </c>
      <c r="J137" s="11">
        <v>240.54979420306179</v>
      </c>
      <c r="K137" s="11">
        <v>437.54339540477332</v>
      </c>
      <c r="L137" s="11">
        <v>347.99392035261781</v>
      </c>
      <c r="M137" s="11">
        <v>4024.2449658929308</v>
      </c>
    </row>
    <row r="138" spans="2:13" x14ac:dyDescent="0.3">
      <c r="B138" s="16" t="s">
        <v>118</v>
      </c>
      <c r="C138" s="11">
        <v>1134.127648973853</v>
      </c>
      <c r="D138" s="11">
        <v>121.09274389152502</v>
      </c>
      <c r="E138" s="11">
        <v>216.56618485400236</v>
      </c>
      <c r="F138" s="11">
        <v>989.64000466896766</v>
      </c>
      <c r="G138" s="11">
        <v>125.7798125453439</v>
      </c>
      <c r="H138" s="11">
        <v>264.51464468297377</v>
      </c>
      <c r="I138" s="11">
        <v>155.4820496046633</v>
      </c>
      <c r="J138" s="11">
        <v>242.10886236217053</v>
      </c>
      <c r="K138" s="11">
        <v>442.14414835409417</v>
      </c>
      <c r="L138" s="11">
        <v>354.71295115263644</v>
      </c>
      <c r="M138" s="11">
        <v>4046.1690510902299</v>
      </c>
    </row>
    <row r="139" spans="2:13" x14ac:dyDescent="0.3">
      <c r="B139" s="16" t="s">
        <v>119</v>
      </c>
      <c r="C139" s="11">
        <v>1136.9981211325523</v>
      </c>
      <c r="D139" s="11">
        <v>121.6681398581533</v>
      </c>
      <c r="E139" s="11">
        <v>217.32350891570988</v>
      </c>
      <c r="F139" s="11">
        <v>992.26879022842184</v>
      </c>
      <c r="G139" s="11">
        <v>126.11344397409842</v>
      </c>
      <c r="H139" s="11">
        <v>265.28407722021529</v>
      </c>
      <c r="I139" s="11">
        <v>157.83227469718901</v>
      </c>
      <c r="J139" s="11">
        <v>243.87203562229578</v>
      </c>
      <c r="K139" s="11">
        <v>446.75176940315305</v>
      </c>
      <c r="L139" s="11">
        <v>361.52585095879203</v>
      </c>
      <c r="M139" s="11">
        <v>4069.638012010581</v>
      </c>
    </row>
    <row r="140" spans="2:13" x14ac:dyDescent="0.3">
      <c r="B140" s="16" t="s">
        <v>120</v>
      </c>
      <c r="C140" s="11">
        <v>1140.310771271201</v>
      </c>
      <c r="D140" s="11">
        <v>122.24960558746319</v>
      </c>
      <c r="E140" s="11">
        <v>219.59075381939317</v>
      </c>
      <c r="F140" s="11">
        <v>995.05109667491047</v>
      </c>
      <c r="G140" s="11">
        <v>126.46435175917775</v>
      </c>
      <c r="H140" s="11">
        <v>266.09886139183737</v>
      </c>
      <c r="I140" s="11">
        <v>160.15286548062574</v>
      </c>
      <c r="J140" s="11">
        <v>246.46197471672093</v>
      </c>
      <c r="K140" s="11">
        <v>451.37325334941971</v>
      </c>
      <c r="L140" s="11">
        <v>368.42986630156901</v>
      </c>
      <c r="M140" s="11">
        <v>4096.183400352319</v>
      </c>
    </row>
    <row r="141" spans="2:13" x14ac:dyDescent="0.3">
      <c r="B141" s="16" t="s">
        <v>121</v>
      </c>
      <c r="C141" s="11">
        <v>1142.9553458971682</v>
      </c>
      <c r="D141" s="11">
        <v>122.78891845172345</v>
      </c>
      <c r="E141" s="11">
        <v>218.8198574725611</v>
      </c>
      <c r="F141" s="11">
        <v>997.56145339031798</v>
      </c>
      <c r="G141" s="11">
        <v>126.78133811280674</v>
      </c>
      <c r="H141" s="11">
        <v>266.8458686168164</v>
      </c>
      <c r="I141" s="11">
        <v>162.38695498257943</v>
      </c>
      <c r="J141" s="11">
        <v>248.9735810796835</v>
      </c>
      <c r="K141" s="11">
        <v>455.82816717452397</v>
      </c>
      <c r="L141" s="11">
        <v>375.26743687751548</v>
      </c>
      <c r="M141" s="11">
        <v>4118.2089220556963</v>
      </c>
    </row>
    <row r="142" spans="2:13" x14ac:dyDescent="0.3">
      <c r="B142" s="16" t="s">
        <v>122</v>
      </c>
      <c r="C142" s="11">
        <v>1144.3337019712756</v>
      </c>
      <c r="D142" s="11">
        <v>123.36840219397465</v>
      </c>
      <c r="E142" s="11">
        <v>219.56705070635746</v>
      </c>
      <c r="F142" s="11">
        <v>1000.5823213036917</v>
      </c>
      <c r="G142" s="11">
        <v>127.15525944339655</v>
      </c>
      <c r="H142" s="11">
        <v>267.72610901449707</v>
      </c>
      <c r="I142" s="11">
        <v>164.61266634359581</v>
      </c>
      <c r="J142" s="11">
        <v>251.54439969656019</v>
      </c>
      <c r="K142" s="11">
        <v>460.47534087420723</v>
      </c>
      <c r="L142" s="11">
        <v>382.31991332870416</v>
      </c>
      <c r="M142" s="11">
        <v>4141.6851648762604</v>
      </c>
    </row>
    <row r="143" spans="2:13" x14ac:dyDescent="0.3">
      <c r="B143" s="16" t="s">
        <v>123</v>
      </c>
      <c r="C143" s="11">
        <v>1146.6464823441959</v>
      </c>
      <c r="D143" s="11">
        <v>124.00114366141393</v>
      </c>
      <c r="E143" s="11">
        <v>220.45535596010933</v>
      </c>
      <c r="F143" s="11">
        <v>1004.2438558962236</v>
      </c>
      <c r="G143" s="11">
        <v>127.60056095964028</v>
      </c>
      <c r="H143" s="11">
        <v>268.77183475476102</v>
      </c>
      <c r="I143" s="11">
        <v>166.83938886212755</v>
      </c>
      <c r="J143" s="11">
        <v>254.18408344743034</v>
      </c>
      <c r="K143" s="11">
        <v>465.38948389610948</v>
      </c>
      <c r="L143" s="11">
        <v>389.63616661833987</v>
      </c>
      <c r="M143" s="11">
        <v>4167.7683564003519</v>
      </c>
    </row>
    <row r="144" spans="2:13" x14ac:dyDescent="0.3">
      <c r="B144" s="16" t="s">
        <v>124</v>
      </c>
      <c r="C144" s="11">
        <v>1149.2919658700964</v>
      </c>
      <c r="D144" s="11">
        <v>124.59684183559025</v>
      </c>
      <c r="E144" s="11">
        <v>222.81937419488725</v>
      </c>
      <c r="F144" s="11">
        <v>1007.7874292738641</v>
      </c>
      <c r="G144" s="11">
        <v>128.02255464844393</v>
      </c>
      <c r="H144" s="11">
        <v>269.78682126884308</v>
      </c>
      <c r="I144" s="11">
        <v>168.95091337879302</v>
      </c>
      <c r="J144" s="11">
        <v>256.70329773395986</v>
      </c>
      <c r="K144" s="11">
        <v>470.25918425098519</v>
      </c>
      <c r="L144" s="11">
        <v>396.92275247943905</v>
      </c>
      <c r="M144" s="11">
        <v>4195.1411349349019</v>
      </c>
    </row>
    <row r="145" spans="2:13" x14ac:dyDescent="0.3">
      <c r="B145" s="16" t="s">
        <v>125</v>
      </c>
      <c r="C145" s="11">
        <v>1151.7859456607082</v>
      </c>
      <c r="D145" s="11">
        <v>125.14339901634017</v>
      </c>
      <c r="E145" s="11">
        <v>222.14892392132165</v>
      </c>
      <c r="F145" s="11">
        <v>1011.095370992281</v>
      </c>
      <c r="G145" s="11">
        <v>128.40684992723021</v>
      </c>
      <c r="H145" s="11">
        <v>270.74140912416897</v>
      </c>
      <c r="I145" s="11">
        <v>170.93613623317708</v>
      </c>
      <c r="J145" s="11">
        <v>258.85886777992278</v>
      </c>
      <c r="K145" s="11">
        <v>475.03915892164389</v>
      </c>
      <c r="L145" s="11">
        <v>404.12481857767369</v>
      </c>
      <c r="M145" s="11">
        <v>4218.280880154467</v>
      </c>
    </row>
    <row r="146" spans="2:13" x14ac:dyDescent="0.3">
      <c r="B146" s="16" t="s">
        <v>126</v>
      </c>
      <c r="C146" s="11">
        <v>1155.8152093349795</v>
      </c>
      <c r="D146" s="11">
        <v>125.64969847894147</v>
      </c>
      <c r="E146" s="11">
        <v>222.98909243636501</v>
      </c>
      <c r="F146" s="11">
        <v>1014.0918487701475</v>
      </c>
      <c r="G146" s="11">
        <v>128.75301172153536</v>
      </c>
      <c r="H146" s="11">
        <v>271.61663829479426</v>
      </c>
      <c r="I146" s="11">
        <v>172.85693311631661</v>
      </c>
      <c r="J146" s="11">
        <v>260.92214504232453</v>
      </c>
      <c r="K146" s="11">
        <v>479.68781447960384</v>
      </c>
      <c r="L146" s="11">
        <v>411.28143069810051</v>
      </c>
      <c r="M146" s="11">
        <v>4243.6638223731079</v>
      </c>
    </row>
    <row r="147" spans="2:13" x14ac:dyDescent="0.3">
      <c r="B147" s="16" t="s">
        <v>127</v>
      </c>
      <c r="C147" s="11">
        <v>1159.6994781878172</v>
      </c>
      <c r="D147" s="11">
        <v>126.13828140098553</v>
      </c>
      <c r="E147" s="11">
        <v>223.79564667834768</v>
      </c>
      <c r="F147" s="11">
        <v>1016.9554653940914</v>
      </c>
      <c r="G147" s="11">
        <v>129.083731727778</v>
      </c>
      <c r="H147" s="11">
        <v>272.4588025952408</v>
      </c>
      <c r="I147" s="11">
        <v>174.74673629299281</v>
      </c>
      <c r="J147" s="11">
        <v>263.00911553483917</v>
      </c>
      <c r="K147" s="11">
        <v>484.28043857461455</v>
      </c>
      <c r="L147" s="11">
        <v>418.46502748536011</v>
      </c>
      <c r="M147" s="11">
        <v>4268.6327238720669</v>
      </c>
    </row>
    <row r="148" spans="2:13" x14ac:dyDescent="0.3">
      <c r="B148" s="16" t="s">
        <v>128</v>
      </c>
      <c r="C148" s="11">
        <v>1163.6343841785388</v>
      </c>
      <c r="D148" s="11">
        <v>126.60836362640134</v>
      </c>
      <c r="E148" s="11">
        <v>226.09369798992773</v>
      </c>
      <c r="F148" s="11">
        <v>1019.6733480815093</v>
      </c>
      <c r="G148" s="11">
        <v>129.39780372155082</v>
      </c>
      <c r="H148" s="11">
        <v>273.26458775532848</v>
      </c>
      <c r="I148" s="11">
        <v>176.60668975004435</v>
      </c>
      <c r="J148" s="11">
        <v>265.07687843283134</v>
      </c>
      <c r="K148" s="11">
        <v>488.81024710953488</v>
      </c>
      <c r="L148" s="11">
        <v>425.67278380331976</v>
      </c>
      <c r="M148" s="11">
        <v>4294.8387844489871</v>
      </c>
    </row>
    <row r="149" spans="2:13" x14ac:dyDescent="0.3">
      <c r="B149" s="16" t="s">
        <v>129</v>
      </c>
      <c r="C149" s="11">
        <v>1167.3081634180937</v>
      </c>
      <c r="D149" s="11">
        <v>127.09373129277438</v>
      </c>
      <c r="E149" s="11">
        <v>225.36130280498958</v>
      </c>
      <c r="F149" s="11">
        <v>1022.5272754681193</v>
      </c>
      <c r="G149" s="11">
        <v>129.73035396071734</v>
      </c>
      <c r="H149" s="11">
        <v>274.10581631015634</v>
      </c>
      <c r="I149" s="11">
        <v>178.48281826406864</v>
      </c>
      <c r="J149" s="11">
        <v>267.32514148777864</v>
      </c>
      <c r="K149" s="11">
        <v>493.40004101717187</v>
      </c>
      <c r="L149" s="11">
        <v>433.02399375154135</v>
      </c>
      <c r="M149" s="11">
        <v>4318.3586377754118</v>
      </c>
    </row>
    <row r="150" spans="2:13" s="4" customFormat="1" x14ac:dyDescent="0.3"/>
    <row r="152" spans="2:13" x14ac:dyDescent="0.3">
      <c r="C152" t="s">
        <v>34</v>
      </c>
      <c r="D152" t="s">
        <v>21</v>
      </c>
      <c r="E152" t="s">
        <v>132</v>
      </c>
      <c r="F152" t="s">
        <v>133</v>
      </c>
      <c r="G152" t="s">
        <v>134</v>
      </c>
      <c r="H152" t="s">
        <v>35</v>
      </c>
      <c r="I152" t="s">
        <v>135</v>
      </c>
      <c r="J152" t="s">
        <v>36</v>
      </c>
      <c r="K152" t="s">
        <v>136</v>
      </c>
      <c r="L152" t="s">
        <v>137</v>
      </c>
    </row>
    <row r="153" spans="2:13" x14ac:dyDescent="0.3">
      <c r="B153">
        <v>2020</v>
      </c>
      <c r="C153" s="14">
        <f t="shared" ref="C153:L153" si="3">C128/SUM($C$128:$L$128)</f>
        <v>0.28951777641958532</v>
      </c>
      <c r="D153" s="14">
        <f t="shared" si="3"/>
        <v>3.0016195630203503E-2</v>
      </c>
      <c r="E153" s="14">
        <f t="shared" si="3"/>
        <v>5.4484047014444238E-2</v>
      </c>
      <c r="F153" s="14">
        <f t="shared" si="3"/>
        <v>0.25668929645594796</v>
      </c>
      <c r="G153" s="14">
        <f t="shared" si="3"/>
        <v>3.2153949804432036E-2</v>
      </c>
      <c r="H153" s="14">
        <f t="shared" si="3"/>
        <v>6.7004310588023613E-2</v>
      </c>
      <c r="I153" s="14">
        <f t="shared" si="3"/>
        <v>3.4142635441343987E-2</v>
      </c>
      <c r="J153" s="14">
        <f t="shared" si="3"/>
        <v>5.9393718039963607E-2</v>
      </c>
      <c r="K153" s="14">
        <f t="shared" si="3"/>
        <v>0.10103404917265277</v>
      </c>
      <c r="L153" s="14">
        <f t="shared" si="3"/>
        <v>7.5564021433403017E-2</v>
      </c>
    </row>
    <row r="157" spans="2:13" x14ac:dyDescent="0.3">
      <c r="C157" t="s">
        <v>138</v>
      </c>
    </row>
    <row r="159" spans="2:13" x14ac:dyDescent="0.3">
      <c r="B159" s="18" t="s">
        <v>139</v>
      </c>
    </row>
    <row r="161" spans="2:37" x14ac:dyDescent="0.3">
      <c r="B161" s="20" t="s">
        <v>140</v>
      </c>
      <c r="C161" s="20">
        <v>2007</v>
      </c>
      <c r="D161" s="20">
        <v>2008</v>
      </c>
      <c r="E161" s="20">
        <v>2009</v>
      </c>
      <c r="F161" s="20">
        <v>2010</v>
      </c>
      <c r="G161" s="20">
        <v>2011</v>
      </c>
      <c r="H161" s="20">
        <v>2012</v>
      </c>
      <c r="I161" s="20">
        <v>2013</v>
      </c>
      <c r="J161" s="20">
        <v>2014</v>
      </c>
      <c r="K161" s="20">
        <v>2015</v>
      </c>
      <c r="L161" s="20">
        <v>2016</v>
      </c>
      <c r="M161" s="20">
        <v>2017</v>
      </c>
      <c r="N161" s="37">
        <v>2018</v>
      </c>
      <c r="O161" s="20">
        <v>2019</v>
      </c>
      <c r="P161" s="23">
        <v>2020</v>
      </c>
      <c r="Q161" s="20">
        <v>2021</v>
      </c>
      <c r="R161" s="20">
        <v>2022</v>
      </c>
      <c r="S161" s="20">
        <v>2023</v>
      </c>
      <c r="T161" s="20">
        <v>2024</v>
      </c>
      <c r="U161" s="20">
        <v>2025</v>
      </c>
      <c r="V161" s="20">
        <v>2026</v>
      </c>
      <c r="W161" s="20">
        <v>2027</v>
      </c>
      <c r="X161" s="20">
        <v>2028</v>
      </c>
      <c r="Y161" s="20">
        <v>2029</v>
      </c>
      <c r="Z161" s="20">
        <v>2030</v>
      </c>
      <c r="AA161" s="20">
        <v>2031</v>
      </c>
      <c r="AB161" s="20">
        <v>2032</v>
      </c>
      <c r="AC161" s="20">
        <v>2033</v>
      </c>
      <c r="AD161" s="20">
        <v>2034</v>
      </c>
      <c r="AE161" s="20">
        <v>2035</v>
      </c>
      <c r="AF161" s="20">
        <v>2036</v>
      </c>
      <c r="AG161" s="20">
        <v>2037</v>
      </c>
      <c r="AH161" s="20">
        <v>2038</v>
      </c>
      <c r="AI161" s="20">
        <v>2039</v>
      </c>
      <c r="AJ161" s="20">
        <v>2040</v>
      </c>
      <c r="AK161" s="20">
        <v>2041</v>
      </c>
    </row>
    <row r="162" spans="2:37" x14ac:dyDescent="0.3">
      <c r="B162" s="19" t="s">
        <v>88</v>
      </c>
      <c r="C162" s="21">
        <v>9607682.3837335594</v>
      </c>
      <c r="D162" s="21">
        <v>9710623.8677160796</v>
      </c>
      <c r="E162" s="21">
        <v>9897732.1985466909</v>
      </c>
      <c r="F162" s="21">
        <v>10146921.826252511</v>
      </c>
      <c r="G162" s="21">
        <v>10168860.784043819</v>
      </c>
      <c r="H162" s="21">
        <v>10245342.407142039</v>
      </c>
      <c r="I162" s="21">
        <v>10244984.320898039</v>
      </c>
      <c r="J162" s="21">
        <v>10308895.819688931</v>
      </c>
      <c r="K162" s="21">
        <v>10306161.4262271</v>
      </c>
      <c r="L162" s="21">
        <v>10314983.19348925</v>
      </c>
      <c r="M162" s="21">
        <v>10420368.90964636</v>
      </c>
      <c r="N162" s="38">
        <v>10494188.516335601</v>
      </c>
      <c r="O162" s="21">
        <v>10577587.294467751</v>
      </c>
      <c r="P162" s="24">
        <v>10665519.10809618</v>
      </c>
      <c r="Q162" s="21">
        <v>10789804.704106404</v>
      </c>
      <c r="R162" s="21">
        <v>10951576.519677708</v>
      </c>
      <c r="S162" s="21">
        <v>11152352.017564438</v>
      </c>
      <c r="T162" s="21">
        <v>11394057.160110192</v>
      </c>
      <c r="U162" s="21">
        <v>11632116.921473993</v>
      </c>
      <c r="V162" s="21">
        <v>11866253.592295961</v>
      </c>
      <c r="W162" s="21">
        <v>12099553.077624857</v>
      </c>
      <c r="X162" s="21">
        <v>12330140.75190237</v>
      </c>
      <c r="Y162" s="21">
        <v>12562646.841067292</v>
      </c>
      <c r="Z162" s="21">
        <v>12792075.389090069</v>
      </c>
      <c r="AA162" s="21">
        <v>13016716.076329555</v>
      </c>
      <c r="AB162" s="21">
        <v>13232520.455544088</v>
      </c>
      <c r="AC162" s="21">
        <v>13441423.00607669</v>
      </c>
      <c r="AD162" s="21">
        <v>13633830.549964296</v>
      </c>
      <c r="AE162" s="21">
        <v>13807396.016056128</v>
      </c>
      <c r="AF162" s="21">
        <v>13962215.971988982</v>
      </c>
      <c r="AG162" s="21">
        <v>14100215.369089594</v>
      </c>
      <c r="AH162" s="21">
        <v>14237817.825984456</v>
      </c>
      <c r="AI162" s="21">
        <v>14375902.68025364</v>
      </c>
      <c r="AJ162" s="21">
        <v>14514846.584921742</v>
      </c>
      <c r="AK162" s="21">
        <v>14654652.793266475</v>
      </c>
    </row>
    <row r="163" spans="2:37" x14ac:dyDescent="0.3">
      <c r="B163" s="19" t="s">
        <v>89</v>
      </c>
      <c r="C163" s="21">
        <v>0</v>
      </c>
      <c r="D163" s="21">
        <v>0</v>
      </c>
      <c r="E163" s="21">
        <v>0</v>
      </c>
      <c r="F163" s="21">
        <v>0</v>
      </c>
      <c r="G163" s="21">
        <v>0</v>
      </c>
      <c r="H163" s="21">
        <v>0</v>
      </c>
      <c r="I163" s="21">
        <v>0</v>
      </c>
      <c r="J163" s="21">
        <v>0</v>
      </c>
      <c r="K163" s="21">
        <v>0</v>
      </c>
      <c r="L163" s="21">
        <v>0</v>
      </c>
      <c r="M163" s="21">
        <v>0</v>
      </c>
      <c r="N163" s="38">
        <v>0</v>
      </c>
      <c r="O163" s="21">
        <v>0</v>
      </c>
      <c r="P163" s="24">
        <v>0</v>
      </c>
      <c r="Q163" s="21">
        <v>0</v>
      </c>
      <c r="R163" s="21">
        <v>0</v>
      </c>
      <c r="S163" s="21">
        <v>0</v>
      </c>
      <c r="T163" s="21">
        <v>0</v>
      </c>
      <c r="U163" s="21">
        <v>0</v>
      </c>
      <c r="V163" s="21">
        <v>0</v>
      </c>
      <c r="W163" s="21">
        <v>0</v>
      </c>
      <c r="X163" s="21">
        <v>0</v>
      </c>
      <c r="Y163" s="21">
        <v>0</v>
      </c>
      <c r="Z163" s="21">
        <v>0</v>
      </c>
      <c r="AA163" s="21">
        <v>0</v>
      </c>
      <c r="AB163" s="21">
        <v>0</v>
      </c>
      <c r="AC163" s="21">
        <v>0</v>
      </c>
      <c r="AD163" s="21">
        <v>0</v>
      </c>
      <c r="AE163" s="21">
        <v>0</v>
      </c>
      <c r="AF163" s="21">
        <v>0</v>
      </c>
      <c r="AG163" s="21">
        <v>0</v>
      </c>
      <c r="AH163" s="21">
        <v>0</v>
      </c>
      <c r="AI163" s="21">
        <v>0</v>
      </c>
      <c r="AJ163" s="21">
        <v>0</v>
      </c>
      <c r="AK163" s="21">
        <v>0</v>
      </c>
    </row>
    <row r="164" spans="2:37" x14ac:dyDescent="0.3">
      <c r="B164" s="19" t="s">
        <v>90</v>
      </c>
      <c r="C164" s="21">
        <v>33428221.915194537</v>
      </c>
      <c r="D164" s="21">
        <v>33757163.292927742</v>
      </c>
      <c r="E164" s="21">
        <v>34319390.900522806</v>
      </c>
      <c r="F164" s="21">
        <v>34683429.307033367</v>
      </c>
      <c r="G164" s="21">
        <v>35253608.512477666</v>
      </c>
      <c r="H164" s="21">
        <v>35945976.534182921</v>
      </c>
      <c r="I164" s="21">
        <v>35940843.950103946</v>
      </c>
      <c r="J164" s="21">
        <v>35881292.932799995</v>
      </c>
      <c r="K164" s="21">
        <v>36106958.132223211</v>
      </c>
      <c r="L164" s="21">
        <v>36023614.881270334</v>
      </c>
      <c r="M164" s="21">
        <v>35977934.97716374</v>
      </c>
      <c r="N164" s="38">
        <v>36041538.047257684</v>
      </c>
      <c r="O164" s="21">
        <v>36256304.338738844</v>
      </c>
      <c r="P164" s="24">
        <v>36524760.766471043</v>
      </c>
      <c r="Q164" s="21">
        <v>36800071.14149195</v>
      </c>
      <c r="R164" s="21">
        <v>37082359.572309732</v>
      </c>
      <c r="S164" s="21">
        <v>37371753.875437483</v>
      </c>
      <c r="T164" s="21">
        <v>37668385.670964614</v>
      </c>
      <c r="U164" s="21">
        <v>37948644.932323031</v>
      </c>
      <c r="V164" s="21">
        <v>38221199.471719719</v>
      </c>
      <c r="W164" s="21">
        <v>38494717.101361617</v>
      </c>
      <c r="X164" s="21">
        <v>38755714.557815678</v>
      </c>
      <c r="Y164" s="21">
        <v>39009007.292308003</v>
      </c>
      <c r="Z164" s="21">
        <v>39257484.575574227</v>
      </c>
      <c r="AA164" s="21">
        <v>39497294.046633497</v>
      </c>
      <c r="AB164" s="21">
        <v>39727472.615240589</v>
      </c>
      <c r="AC164" s="21">
        <v>39949946.461885937</v>
      </c>
      <c r="AD164" s="21">
        <v>40159900.135343447</v>
      </c>
      <c r="AE164" s="21">
        <v>40359259.816103563</v>
      </c>
      <c r="AF164" s="21">
        <v>40548025.504166283</v>
      </c>
      <c r="AG164" s="21">
        <v>40728123.380022049</v>
      </c>
      <c r="AH164" s="21">
        <v>40908221.255877808</v>
      </c>
      <c r="AI164" s="21">
        <v>41088319.131733559</v>
      </c>
      <c r="AJ164" s="21">
        <v>41268417.007589318</v>
      </c>
      <c r="AK164" s="21">
        <v>41448514.883445084</v>
      </c>
    </row>
    <row r="165" spans="2:37" x14ac:dyDescent="0.3">
      <c r="B165" s="19" t="s">
        <v>32</v>
      </c>
      <c r="C165" s="21">
        <v>2234081.9696463384</v>
      </c>
      <c r="D165" s="21">
        <v>2288576.1024464648</v>
      </c>
      <c r="E165" s="21">
        <v>2376291.0159373018</v>
      </c>
      <c r="F165" s="21">
        <v>2395038.4362437343</v>
      </c>
      <c r="G165" s="21">
        <v>2415152.1867232868</v>
      </c>
      <c r="H165" s="21">
        <v>2436541.1241141944</v>
      </c>
      <c r="I165" s="21">
        <v>2465440.0015265052</v>
      </c>
      <c r="J165" s="21">
        <v>2479546.3420134084</v>
      </c>
      <c r="K165" s="21">
        <v>2514106.0385142355</v>
      </c>
      <c r="L165" s="21">
        <v>2523313.0091536609</v>
      </c>
      <c r="M165" s="21">
        <v>2538428.1088046702</v>
      </c>
      <c r="N165" s="38">
        <v>2564292.6472116429</v>
      </c>
      <c r="O165" s="21">
        <v>2597969.0804547658</v>
      </c>
      <c r="P165" s="24">
        <v>2630102.1348169469</v>
      </c>
      <c r="Q165" s="21">
        <v>2667113.4612095049</v>
      </c>
      <c r="R165" s="21">
        <v>2709189.5070577976</v>
      </c>
      <c r="S165" s="21">
        <v>2756544.9117415929</v>
      </c>
      <c r="T165" s="21">
        <v>2809424.3179891431</v>
      </c>
      <c r="U165" s="21">
        <v>2862619.3666767664</v>
      </c>
      <c r="V165" s="21">
        <v>2916003.3535458464</v>
      </c>
      <c r="W165" s="21">
        <v>2969530.3688246515</v>
      </c>
      <c r="X165" s="21">
        <v>3023118.9351506489</v>
      </c>
      <c r="Y165" s="21">
        <v>3076797.6251110337</v>
      </c>
      <c r="Z165" s="21">
        <v>3130483.8385313307</v>
      </c>
      <c r="AA165" s="21">
        <v>3184066.1144150319</v>
      </c>
      <c r="AB165" s="21">
        <v>3237355.5809904425</v>
      </c>
      <c r="AC165" s="21">
        <v>3290224.1486590453</v>
      </c>
      <c r="AD165" s="21">
        <v>3342346.3585497043</v>
      </c>
      <c r="AE165" s="21">
        <v>3393376.5652970467</v>
      </c>
      <c r="AF165" s="21">
        <v>3443004.2785035195</v>
      </c>
      <c r="AG165" s="21">
        <v>3490990.8198625939</v>
      </c>
      <c r="AH165" s="21">
        <v>3537479.8831243566</v>
      </c>
      <c r="AI165" s="21">
        <v>3582621.1412737123</v>
      </c>
      <c r="AJ165" s="21">
        <v>3626558.6444484801</v>
      </c>
      <c r="AK165" s="21">
        <v>3669423.1468017311</v>
      </c>
    </row>
    <row r="166" spans="2:37" x14ac:dyDescent="0.3">
      <c r="B166" s="19" t="s">
        <v>91</v>
      </c>
      <c r="C166" s="21">
        <v>10265109.295300353</v>
      </c>
      <c r="D166" s="21">
        <v>10251985.471973741</v>
      </c>
      <c r="E166" s="21">
        <v>10256748.590512427</v>
      </c>
      <c r="F166" s="21">
        <v>10535673.799694546</v>
      </c>
      <c r="G166" s="21">
        <v>10640599.542317189</v>
      </c>
      <c r="H166" s="21">
        <v>10662504.785358595</v>
      </c>
      <c r="I166" s="21">
        <v>10726879.040433681</v>
      </c>
      <c r="J166" s="21">
        <v>10836814.784991538</v>
      </c>
      <c r="K166" s="21">
        <v>10948153.141121654</v>
      </c>
      <c r="L166" s="21">
        <v>10958065.691584473</v>
      </c>
      <c r="M166" s="21">
        <v>11001146.525994239</v>
      </c>
      <c r="N166" s="38">
        <v>11050812.230566641</v>
      </c>
      <c r="O166" s="21">
        <v>11125430.851619616</v>
      </c>
      <c r="P166" s="24">
        <v>11224690.033284277</v>
      </c>
      <c r="Q166" s="21">
        <v>11323958.695081171</v>
      </c>
      <c r="R166" s="21">
        <v>11423221.425643219</v>
      </c>
      <c r="S166" s="21">
        <v>11522462.677494574</v>
      </c>
      <c r="T166" s="21">
        <v>11621666.770690251</v>
      </c>
      <c r="U166" s="21">
        <v>11717767.378437229</v>
      </c>
      <c r="V166" s="21">
        <v>11811076.594837168</v>
      </c>
      <c r="W166" s="21">
        <v>11901841.514260344</v>
      </c>
      <c r="X166" s="21">
        <v>11990261.628985954</v>
      </c>
      <c r="Y166" s="21">
        <v>12076501.247758796</v>
      </c>
      <c r="Z166" s="21">
        <v>12160698.387542116</v>
      </c>
      <c r="AA166" s="21">
        <v>12242971.164529923</v>
      </c>
      <c r="AB166" s="21">
        <v>12323422.409636855</v>
      </c>
      <c r="AC166" s="21">
        <v>12402143.021299664</v>
      </c>
      <c r="AD166" s="21">
        <v>12479214.418459611</v>
      </c>
      <c r="AE166" s="21">
        <v>12554710.350677172</v>
      </c>
      <c r="AF166" s="21">
        <v>12628698.247502029</v>
      </c>
      <c r="AG166" s="21">
        <v>12701240.236329008</v>
      </c>
      <c r="AH166" s="21">
        <v>12772393.920581982</v>
      </c>
      <c r="AI166" s="21">
        <v>12842212.98360086</v>
      </c>
      <c r="AJ166" s="21">
        <v>12910747.664884523</v>
      </c>
      <c r="AK166" s="21">
        <v>12978045.142060092</v>
      </c>
    </row>
    <row r="167" spans="2:37" x14ac:dyDescent="0.3">
      <c r="B167" s="19" t="s">
        <v>30</v>
      </c>
      <c r="C167" s="21">
        <v>10152861.443791088</v>
      </c>
      <c r="D167" s="21">
        <v>10610446.888552621</v>
      </c>
      <c r="E167" s="21">
        <v>10930497.577089792</v>
      </c>
      <c r="F167" s="21">
        <v>11088426.620204465</v>
      </c>
      <c r="G167" s="21">
        <v>11229565.576545004</v>
      </c>
      <c r="H167" s="21">
        <v>11220740.21654444</v>
      </c>
      <c r="I167" s="21">
        <v>11408270.372666907</v>
      </c>
      <c r="J167" s="21">
        <v>11704186.855402049</v>
      </c>
      <c r="K167" s="21">
        <v>11860132.658760041</v>
      </c>
      <c r="L167" s="21">
        <v>12176731.464863235</v>
      </c>
      <c r="M167" s="21">
        <v>12463797.724535441</v>
      </c>
      <c r="N167" s="38">
        <v>12799036.988344399</v>
      </c>
      <c r="O167" s="21">
        <v>13114084.162755419</v>
      </c>
      <c r="P167" s="24">
        <v>13420729.044006808</v>
      </c>
      <c r="Q167" s="21">
        <v>13696504.319792675</v>
      </c>
      <c r="R167" s="21">
        <v>13939124.850124385</v>
      </c>
      <c r="S167" s="21">
        <v>14146533.984265637</v>
      </c>
      <c r="T167" s="21">
        <v>14316932.221027683</v>
      </c>
      <c r="U167" s="21">
        <v>14475791.153204758</v>
      </c>
      <c r="V167" s="21">
        <v>14624347.945832681</v>
      </c>
      <c r="W167" s="21">
        <v>14763060.814970892</v>
      </c>
      <c r="X167" s="21">
        <v>14893280.539477985</v>
      </c>
      <c r="Y167" s="21">
        <v>15016360.155924963</v>
      </c>
      <c r="Z167" s="21">
        <v>15133582.024247097</v>
      </c>
      <c r="AA167" s="21">
        <v>15246015.667403558</v>
      </c>
      <c r="AB167" s="21">
        <v>15353940.405647818</v>
      </c>
      <c r="AC167" s="21">
        <v>15458125.247774167</v>
      </c>
      <c r="AD167" s="21">
        <v>15559573.358793924</v>
      </c>
      <c r="AE167" s="21">
        <v>15659500.477930734</v>
      </c>
      <c r="AF167" s="21">
        <v>15759449.353136888</v>
      </c>
      <c r="AG167" s="21">
        <v>15860493.812765894</v>
      </c>
      <c r="AH167" s="21">
        <v>15962458.632938765</v>
      </c>
      <c r="AI167" s="21">
        <v>16064941.263967931</v>
      </c>
      <c r="AJ167" s="21">
        <v>16167633.978221435</v>
      </c>
      <c r="AK167" s="21">
        <v>16270167.274423471</v>
      </c>
    </row>
    <row r="168" spans="2:37" x14ac:dyDescent="0.3">
      <c r="B168" s="19" t="s">
        <v>40</v>
      </c>
      <c r="C168" s="21">
        <v>2177788.4465126651</v>
      </c>
      <c r="D168" s="21">
        <v>1918004.7777572765</v>
      </c>
      <c r="E168" s="21">
        <v>1819074.8506617148</v>
      </c>
      <c r="F168" s="21">
        <v>1949966.7240291394</v>
      </c>
      <c r="G168" s="21">
        <v>1923155.0932663097</v>
      </c>
      <c r="H168" s="21">
        <v>1947844.7710106289</v>
      </c>
      <c r="I168" s="21">
        <v>2052812.3723985304</v>
      </c>
      <c r="J168" s="21">
        <v>2172080.3325321735</v>
      </c>
      <c r="K168" s="21">
        <v>2103451.701486934</v>
      </c>
      <c r="L168" s="21">
        <v>2036991.4474250877</v>
      </c>
      <c r="M168" s="21">
        <v>1972631.058725894</v>
      </c>
      <c r="N168" s="38">
        <v>1910304.1884485611</v>
      </c>
      <c r="O168" s="21">
        <v>1849946.585937435</v>
      </c>
      <c r="P168" s="24">
        <v>1791496.0305881798</v>
      </c>
      <c r="Q168" s="21">
        <v>1734892.2677066675</v>
      </c>
      <c r="R168" s="21">
        <v>1680076.9463944591</v>
      </c>
      <c r="S168" s="21">
        <v>1626993.5593968423</v>
      </c>
      <c r="T168" s="21">
        <v>1575587.3848514208</v>
      </c>
      <c r="U168" s="21">
        <v>1525805.4298772025</v>
      </c>
      <c r="V168" s="21">
        <v>1477596.3759460379</v>
      </c>
      <c r="W168" s="21">
        <v>1430910.52598009</v>
      </c>
      <c r="X168" s="21">
        <v>1385699.7531208026</v>
      </c>
      <c r="Y168" s="21">
        <v>1341917.4511165565</v>
      </c>
      <c r="Z168" s="21">
        <v>1299518.4862778648</v>
      </c>
      <c r="AA168" s="21">
        <v>1258459.1509505832</v>
      </c>
      <c r="AB168" s="21">
        <v>1218697.1184591751</v>
      </c>
      <c r="AC168" s="21">
        <v>1180191.3994735756</v>
      </c>
      <c r="AD168" s="21">
        <v>1142902.2997546836</v>
      </c>
      <c r="AE168" s="21">
        <v>1106791.3792349158</v>
      </c>
      <c r="AF168" s="21">
        <v>1071821.4123916479</v>
      </c>
      <c r="AG168" s="21">
        <v>1037956.3498726843</v>
      </c>
      <c r="AH168" s="21">
        <v>1005161.2813342047</v>
      </c>
      <c r="AI168" s="21">
        <v>973402.39945287665</v>
      </c>
      <c r="AJ168" s="21">
        <v>942646.96507503104</v>
      </c>
      <c r="AK168" s="21">
        <v>912863.27346698113</v>
      </c>
    </row>
    <row r="169" spans="2:37" x14ac:dyDescent="0.3">
      <c r="B169" s="19" t="s">
        <v>4</v>
      </c>
      <c r="C169" s="21">
        <v>20495476.437688328</v>
      </c>
      <c r="D169" s="21">
        <v>21275599.034246411</v>
      </c>
      <c r="E169" s="21">
        <v>21536534.036761303</v>
      </c>
      <c r="F169" s="21">
        <v>21877554.767366368</v>
      </c>
      <c r="G169" s="21">
        <v>21873291.337144081</v>
      </c>
      <c r="H169" s="21">
        <v>21862691.582194299</v>
      </c>
      <c r="I169" s="21">
        <v>21801123.984212425</v>
      </c>
      <c r="J169" s="21">
        <v>21734514.472552896</v>
      </c>
      <c r="K169" s="21">
        <v>21728325.79862982</v>
      </c>
      <c r="L169" s="21">
        <v>22033605.585390728</v>
      </c>
      <c r="M169" s="21">
        <v>21987680.886625793</v>
      </c>
      <c r="N169" s="38">
        <v>22217380.51531703</v>
      </c>
      <c r="O169" s="21">
        <v>22536972.485689078</v>
      </c>
      <c r="P169" s="24">
        <v>22957285.2312329</v>
      </c>
      <c r="Q169" s="21">
        <v>23311786.634243388</v>
      </c>
      <c r="R169" s="21">
        <v>23596974.739485614</v>
      </c>
      <c r="S169" s="21">
        <v>23809949.380435798</v>
      </c>
      <c r="T169" s="21">
        <v>23948460.619132001</v>
      </c>
      <c r="U169" s="21">
        <v>24077091.729184039</v>
      </c>
      <c r="V169" s="21">
        <v>24196934.726712435</v>
      </c>
      <c r="W169" s="21">
        <v>24308415.029807813</v>
      </c>
      <c r="X169" s="21">
        <v>24412709.355020471</v>
      </c>
      <c r="Y169" s="21">
        <v>24510989.589702599</v>
      </c>
      <c r="Z169" s="21">
        <v>24604361.548413835</v>
      </c>
      <c r="AA169" s="21">
        <v>24693745.324552681</v>
      </c>
      <c r="AB169" s="21">
        <v>24779387.647538785</v>
      </c>
      <c r="AC169" s="21">
        <v>24861948.111172933</v>
      </c>
      <c r="AD169" s="21">
        <v>24942281.447215587</v>
      </c>
      <c r="AE169" s="21">
        <v>25021418.745567337</v>
      </c>
      <c r="AF169" s="21">
        <v>25100663.915696096</v>
      </c>
      <c r="AG169" s="21">
        <v>25180919.213876981</v>
      </c>
      <c r="AH169" s="21">
        <v>25262026.708802838</v>
      </c>
      <c r="AI169" s="21">
        <v>25343637.309920236</v>
      </c>
      <c r="AJ169" s="21">
        <v>25425484.082358602</v>
      </c>
      <c r="AK169" s="21">
        <v>25507249.252069324</v>
      </c>
    </row>
    <row r="170" spans="2:37" x14ac:dyDescent="0.3">
      <c r="B170" s="19" t="s">
        <v>92</v>
      </c>
      <c r="C170" s="21">
        <v>5754498.6358668385</v>
      </c>
      <c r="D170" s="21">
        <v>6097658.5850686152</v>
      </c>
      <c r="E170" s="21">
        <v>6413130.4848324433</v>
      </c>
      <c r="F170" s="21">
        <v>6992517.6786684403</v>
      </c>
      <c r="G170" s="21">
        <v>8362707.2039507516</v>
      </c>
      <c r="H170" s="21">
        <v>8743372.3601973914</v>
      </c>
      <c r="I170" s="21">
        <v>9050785.2459884398</v>
      </c>
      <c r="J170" s="21">
        <v>9096977.6344584599</v>
      </c>
      <c r="K170" s="21">
        <v>9089352.6920971014</v>
      </c>
      <c r="L170" s="21">
        <v>9121966.73800309</v>
      </c>
      <c r="M170" s="21">
        <v>9174009.5376862213</v>
      </c>
      <c r="N170" s="38">
        <v>9231234.6726047304</v>
      </c>
      <c r="O170" s="21">
        <v>9298874.9101318307</v>
      </c>
      <c r="P170" s="24">
        <v>9380859.1923496388</v>
      </c>
      <c r="Q170" s="21">
        <v>9472780.2420670521</v>
      </c>
      <c r="R170" s="21">
        <v>9574906.2386121508</v>
      </c>
      <c r="S170" s="21">
        <v>9687537.7958512474</v>
      </c>
      <c r="T170" s="21">
        <v>9811009.4292109124</v>
      </c>
      <c r="U170" s="21">
        <v>9935300.7674846444</v>
      </c>
      <c r="V170" s="21">
        <v>10059507.545461491</v>
      </c>
      <c r="W170" s="21">
        <v>10182978.375568902</v>
      </c>
      <c r="X170" s="21">
        <v>10305250.667501014</v>
      </c>
      <c r="Y170" s="21">
        <v>10426002.452409735</v>
      </c>
      <c r="Z170" s="21">
        <v>10545016.187906926</v>
      </c>
      <c r="AA170" s="21">
        <v>10662151.586073374</v>
      </c>
      <c r="AB170" s="21">
        <v>10777325.235023044</v>
      </c>
      <c r="AC170" s="21">
        <v>10890495.333761074</v>
      </c>
      <c r="AD170" s="21">
        <v>11001650.274142196</v>
      </c>
      <c r="AE170" s="21">
        <v>11110800.115912244</v>
      </c>
      <c r="AF170" s="21">
        <v>11217970.236157203</v>
      </c>
      <c r="AG170" s="21">
        <v>11323196.611886444</v>
      </c>
      <c r="AH170" s="21">
        <v>11426522.328192132</v>
      </c>
      <c r="AI170" s="21">
        <v>11527995.005204611</v>
      </c>
      <c r="AJ170" s="21">
        <v>11627664.913001621</v>
      </c>
      <c r="AK170" s="21">
        <v>11725583.600850303</v>
      </c>
    </row>
    <row r="171" spans="2:37" x14ac:dyDescent="0.3">
      <c r="B171" s="19" t="s">
        <v>93</v>
      </c>
      <c r="C171" s="21">
        <v>7650227.2647054372</v>
      </c>
      <c r="D171" s="21">
        <v>7845738.0500721298</v>
      </c>
      <c r="E171" s="21">
        <v>7953435.6084319381</v>
      </c>
      <c r="F171" s="21">
        <v>8096506.0253089592</v>
      </c>
      <c r="G171" s="21">
        <v>8118554.3648775835</v>
      </c>
      <c r="H171" s="21">
        <v>8114445.3916590279</v>
      </c>
      <c r="I171" s="21">
        <v>8084647.7757232031</v>
      </c>
      <c r="J171" s="21">
        <v>8050650.3878182443</v>
      </c>
      <c r="K171" s="21">
        <v>8015569.0538492519</v>
      </c>
      <c r="L171" s="21">
        <v>8010294.916150365</v>
      </c>
      <c r="M171" s="21">
        <v>8028157.5883354014</v>
      </c>
      <c r="N171" s="38">
        <v>8023769.4890647931</v>
      </c>
      <c r="O171" s="21">
        <v>8024353.0669030035</v>
      </c>
      <c r="P171" s="24">
        <v>8029411.2367750034</v>
      </c>
      <c r="Q171" s="21">
        <v>8056189.7746775858</v>
      </c>
      <c r="R171" s="21">
        <v>8104847.2281258414</v>
      </c>
      <c r="S171" s="21">
        <v>8175719.7725379365</v>
      </c>
      <c r="T171" s="21">
        <v>8269324.9602230955</v>
      </c>
      <c r="U171" s="21">
        <v>8383731.3007271746</v>
      </c>
      <c r="V171" s="21">
        <v>8510271.6470422968</v>
      </c>
      <c r="W171" s="21">
        <v>8638545.4227589946</v>
      </c>
      <c r="X171" s="21">
        <v>8758152.0514678061</v>
      </c>
      <c r="Y171" s="21">
        <v>8868224.8184679449</v>
      </c>
      <c r="Z171" s="21">
        <v>8966163.5796570461</v>
      </c>
      <c r="AA171" s="21">
        <v>9057168.6232398357</v>
      </c>
      <c r="AB171" s="21">
        <v>9144706.8080194741</v>
      </c>
      <c r="AC171" s="21">
        <v>9232244.9927991126</v>
      </c>
      <c r="AD171" s="21">
        <v>9317183.0334763862</v>
      </c>
      <c r="AE171" s="21">
        <v>9398654.215350505</v>
      </c>
      <c r="AF171" s="21">
        <v>9473191.6796183176</v>
      </c>
      <c r="AG171" s="21">
        <v>9539061.9968782421</v>
      </c>
      <c r="AH171" s="21">
        <v>9603198.8847365901</v>
      </c>
      <c r="AI171" s="21">
        <v>9665602.3431933615</v>
      </c>
      <c r="AJ171" s="21">
        <v>9726272.3722485565</v>
      </c>
      <c r="AK171" s="21">
        <v>9786075.686602965</v>
      </c>
    </row>
    <row r="172" spans="2:37" x14ac:dyDescent="0.3">
      <c r="B172" s="19" t="s">
        <v>31</v>
      </c>
      <c r="C172" s="21">
        <v>3850067.9276905237</v>
      </c>
      <c r="D172" s="21">
        <v>3943979.4832160752</v>
      </c>
      <c r="E172" s="21">
        <v>4095141.5174652832</v>
      </c>
      <c r="F172" s="21">
        <v>4127449.5717933695</v>
      </c>
      <c r="G172" s="21">
        <v>4162112.268453131</v>
      </c>
      <c r="H172" s="21">
        <v>4198972.537223462</v>
      </c>
      <c r="I172" s="21">
        <v>4248774.9359640107</v>
      </c>
      <c r="J172" s="21">
        <v>4273084.8627364403</v>
      </c>
      <c r="K172" s="21">
        <v>4332642.7397061987</v>
      </c>
      <c r="L172" s="21">
        <v>4348509.4191081421</v>
      </c>
      <c r="M172" s="21">
        <v>4374557.7741733827</v>
      </c>
      <c r="N172" s="38">
        <v>4419130.995361398</v>
      </c>
      <c r="O172" s="21">
        <v>4477166.7153170472</v>
      </c>
      <c r="P172" s="24">
        <v>4532542.6790012056</v>
      </c>
      <c r="Q172" s="21">
        <v>4597716.7796683339</v>
      </c>
      <c r="R172" s="21">
        <v>4673072.2864637561</v>
      </c>
      <c r="S172" s="21">
        <v>4759058.6218031896</v>
      </c>
      <c r="T172" s="21">
        <v>4856195.7940608934</v>
      </c>
      <c r="U172" s="21">
        <v>4951027.2985811876</v>
      </c>
      <c r="V172" s="21">
        <v>5043631.4682776127</v>
      </c>
      <c r="W172" s="21">
        <v>5135381.4264670666</v>
      </c>
      <c r="X172" s="21">
        <v>5225706.2319865515</v>
      </c>
      <c r="Y172" s="21">
        <v>5316513.4202175736</v>
      </c>
      <c r="Z172" s="21">
        <v>5405957.6000911696</v>
      </c>
      <c r="AA172" s="21">
        <v>5493434.8174978318</v>
      </c>
      <c r="AB172" s="21">
        <v>5577416.4587398861</v>
      </c>
      <c r="AC172" s="21">
        <v>5658670.7901059985</v>
      </c>
      <c r="AD172" s="21">
        <v>5733502.5570706651</v>
      </c>
      <c r="AE172" s="21">
        <v>5801010.7485750383</v>
      </c>
      <c r="AF172" s="21">
        <v>5861235.7317750249</v>
      </c>
      <c r="AG172" s="21">
        <v>5914923.2104671141</v>
      </c>
      <c r="AH172" s="21">
        <v>5968420.6824849192</v>
      </c>
      <c r="AI172" s="21">
        <v>6022069.8822918264</v>
      </c>
      <c r="AJ172" s="21">
        <v>6076018.6473961044</v>
      </c>
      <c r="AK172" s="21">
        <v>6130270.8144850489</v>
      </c>
    </row>
    <row r="173" spans="2:37" x14ac:dyDescent="0.3">
      <c r="B173" s="19" t="s">
        <v>8</v>
      </c>
      <c r="C173" s="21">
        <v>43793461.172572605</v>
      </c>
      <c r="D173" s="21">
        <v>44900202.195920654</v>
      </c>
      <c r="E173" s="21">
        <v>46223945.146386109</v>
      </c>
      <c r="F173" s="21">
        <v>46448789.514457077</v>
      </c>
      <c r="G173" s="21">
        <v>46689781.430582874</v>
      </c>
      <c r="H173" s="21">
        <v>46955532.19827725</v>
      </c>
      <c r="I173" s="21">
        <v>47350361.110375263</v>
      </c>
      <c r="J173" s="21">
        <v>47499330.379001081</v>
      </c>
      <c r="K173" s="21">
        <v>48026140.389867857</v>
      </c>
      <c r="L173" s="21">
        <v>48250665.761683188</v>
      </c>
      <c r="M173" s="21">
        <v>48507013.677621447</v>
      </c>
      <c r="N173" s="38">
        <v>48914598.586996481</v>
      </c>
      <c r="O173" s="21">
        <v>49423009.639191806</v>
      </c>
      <c r="P173" s="24">
        <v>49899305.066632509</v>
      </c>
      <c r="Q173" s="21">
        <v>50409919.987490281</v>
      </c>
      <c r="R173" s="21">
        <v>50955793.578690238</v>
      </c>
      <c r="S173" s="21">
        <v>51537937.088132896</v>
      </c>
      <c r="T173" s="21">
        <v>52157436.939205781</v>
      </c>
      <c r="U173" s="21">
        <v>52719710.31302502</v>
      </c>
      <c r="V173" s="21">
        <v>53232613.183168046</v>
      </c>
      <c r="W173" s="21">
        <v>53699442.474395677</v>
      </c>
      <c r="X173" s="21">
        <v>54128257.099272572</v>
      </c>
      <c r="Y173" s="21">
        <v>54526872.784805551</v>
      </c>
      <c r="Z173" s="21">
        <v>54902485.812953345</v>
      </c>
      <c r="AA173" s="21">
        <v>55260924.585676648</v>
      </c>
      <c r="AB173" s="21">
        <v>55603527.714683428</v>
      </c>
      <c r="AC173" s="21">
        <v>55934302.691552639</v>
      </c>
      <c r="AD173" s="21">
        <v>56258453.939927883</v>
      </c>
      <c r="AE173" s="21">
        <v>56582239.301130615</v>
      </c>
      <c r="AF173" s="21">
        <v>56913579.215237603</v>
      </c>
      <c r="AG173" s="21">
        <v>57257650.429492071</v>
      </c>
      <c r="AH173" s="21">
        <v>57612683.974698365</v>
      </c>
      <c r="AI173" s="21">
        <v>57975765.233661421</v>
      </c>
      <c r="AJ173" s="21">
        <v>58344626.255030937</v>
      </c>
      <c r="AK173" s="21">
        <v>58716759.749881975</v>
      </c>
    </row>
    <row r="174" spans="2:37" x14ac:dyDescent="0.3">
      <c r="B174" s="19" t="s">
        <v>9</v>
      </c>
      <c r="C174" s="21">
        <v>16758251.510422604</v>
      </c>
      <c r="D174" s="21">
        <v>17162895.910989687</v>
      </c>
      <c r="E174" s="21">
        <v>17432254.151782561</v>
      </c>
      <c r="F174" s="21">
        <v>17564849.599934269</v>
      </c>
      <c r="G174" s="21">
        <v>17747490.927069966</v>
      </c>
      <c r="H174" s="21">
        <v>17832971.247056648</v>
      </c>
      <c r="I174" s="21">
        <v>17821708.47828066</v>
      </c>
      <c r="J174" s="21">
        <v>17956531.508344915</v>
      </c>
      <c r="K174" s="21">
        <v>18118318.679209802</v>
      </c>
      <c r="L174" s="21">
        <v>18132256.381302152</v>
      </c>
      <c r="M174" s="21">
        <v>18216365.50958053</v>
      </c>
      <c r="N174" s="38">
        <v>18361882.466415882</v>
      </c>
      <c r="O174" s="21">
        <v>18491345.813793279</v>
      </c>
      <c r="P174" s="24">
        <v>18597886.297421113</v>
      </c>
      <c r="Q174" s="21">
        <v>18715298.83516689</v>
      </c>
      <c r="R174" s="21">
        <v>18843775.592509713</v>
      </c>
      <c r="S174" s="21">
        <v>18983528.150495302</v>
      </c>
      <c r="T174" s="21">
        <v>19134788.084416322</v>
      </c>
      <c r="U174" s="21">
        <v>19271192.850196935</v>
      </c>
      <c r="V174" s="21">
        <v>19394861.25012688</v>
      </c>
      <c r="W174" s="21">
        <v>19506724.659233313</v>
      </c>
      <c r="X174" s="21">
        <v>19608915.603740644</v>
      </c>
      <c r="Y174" s="21">
        <v>19703484.37097884</v>
      </c>
      <c r="Z174" s="21">
        <v>19792305.41858536</v>
      </c>
      <c r="AA174" s="21">
        <v>19876889.11679668</v>
      </c>
      <c r="AB174" s="21">
        <v>19957588.547544453</v>
      </c>
      <c r="AC174" s="21">
        <v>20035434.769581188</v>
      </c>
      <c r="AD174" s="21">
        <v>20111757.339660678</v>
      </c>
      <c r="AE174" s="21">
        <v>20188146.559307687</v>
      </c>
      <c r="AF174" s="21">
        <v>20266608.177206829</v>
      </c>
      <c r="AG174" s="21">
        <v>20348437.07604032</v>
      </c>
      <c r="AH174" s="21">
        <v>20433150.048606932</v>
      </c>
      <c r="AI174" s="21">
        <v>20519977.449454013</v>
      </c>
      <c r="AJ174" s="21">
        <v>20608321.817640588</v>
      </c>
      <c r="AK174" s="21">
        <v>20697530.003780976</v>
      </c>
    </row>
    <row r="175" spans="2:37" x14ac:dyDescent="0.3">
      <c r="B175" s="19" t="s">
        <v>94</v>
      </c>
      <c r="C175" s="22">
        <v>166167728.40312487</v>
      </c>
      <c r="D175" s="22">
        <v>169762873.66088748</v>
      </c>
      <c r="E175" s="22">
        <v>173254176.07893035</v>
      </c>
      <c r="F175" s="22">
        <v>175907123.87098622</v>
      </c>
      <c r="G175" s="22">
        <v>178584879.22745165</v>
      </c>
      <c r="H175" s="22">
        <v>180166935.15496087</v>
      </c>
      <c r="I175" s="22">
        <v>181196631.58857161</v>
      </c>
      <c r="J175" s="22">
        <v>181993906.31234014</v>
      </c>
      <c r="K175" s="22">
        <v>183149312.45169321</v>
      </c>
      <c r="L175" s="22">
        <v>183930998.48942369</v>
      </c>
      <c r="M175" s="22">
        <v>184662092.27889311</v>
      </c>
      <c r="N175" s="33">
        <v>186028169.34392485</v>
      </c>
      <c r="O175" s="22">
        <v>187773044.94499984</v>
      </c>
      <c r="P175" s="25">
        <v>189654586.82067579</v>
      </c>
      <c r="Q175" s="22">
        <v>191576036.84270191</v>
      </c>
      <c r="R175" s="22">
        <v>193534918.48509461</v>
      </c>
      <c r="S175" s="22">
        <v>195530371.83515692</v>
      </c>
      <c r="T175" s="22">
        <v>197563269.35188234</v>
      </c>
      <c r="U175" s="22">
        <v>199500799.441192</v>
      </c>
      <c r="V175" s="22">
        <v>201354297.15496618</v>
      </c>
      <c r="W175" s="22">
        <v>203131100.79125419</v>
      </c>
      <c r="X175" s="22">
        <v>204817207.17544249</v>
      </c>
      <c r="Y175" s="22">
        <v>206435318.04986888</v>
      </c>
      <c r="Z175" s="22">
        <v>207990132.84887037</v>
      </c>
      <c r="AA175" s="22">
        <v>209489836.27409917</v>
      </c>
      <c r="AB175" s="22">
        <v>210933360.99706802</v>
      </c>
      <c r="AC175" s="22">
        <v>212335149.97414201</v>
      </c>
      <c r="AD175" s="22">
        <v>213682595.71235904</v>
      </c>
      <c r="AE175" s="22">
        <v>214983304.291143</v>
      </c>
      <c r="AF175" s="22">
        <v>216246463.72338039</v>
      </c>
      <c r="AG175" s="22">
        <v>217483208.50658298</v>
      </c>
      <c r="AH175" s="22">
        <v>218729535.42736334</v>
      </c>
      <c r="AI175" s="22">
        <v>219982446.82400802</v>
      </c>
      <c r="AJ175" s="22">
        <v>221239238.93281692</v>
      </c>
      <c r="AK175" s="22">
        <v>222497135.6211344</v>
      </c>
    </row>
    <row r="176" spans="2:37" s="27" customFormat="1" x14ac:dyDescent="0.3">
      <c r="C176" s="22"/>
      <c r="D176" s="22"/>
      <c r="E176" s="22"/>
      <c r="F176" s="22"/>
      <c r="G176" s="22"/>
      <c r="H176" s="22"/>
      <c r="I176" s="22"/>
      <c r="J176" s="22"/>
      <c r="K176" s="22"/>
      <c r="L176" s="22"/>
      <c r="M176" s="22"/>
      <c r="N176" s="33"/>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row>
    <row r="178" spans="2:37" s="27" customFormat="1" x14ac:dyDescent="0.3"/>
    <row r="179" spans="2:37" s="27" customFormat="1" x14ac:dyDescent="0.3">
      <c r="B179" s="28" t="s">
        <v>257</v>
      </c>
    </row>
    <row r="180" spans="2:37" s="27" customFormat="1" x14ac:dyDescent="0.3"/>
    <row r="181" spans="2:37" s="27" customFormat="1" x14ac:dyDescent="0.3">
      <c r="D181" s="27" t="s">
        <v>286</v>
      </c>
      <c r="E181" s="27" t="s">
        <v>287</v>
      </c>
      <c r="J181" s="27" t="s">
        <v>287</v>
      </c>
      <c r="K181" s="22"/>
    </row>
    <row r="182" spans="2:37" x14ac:dyDescent="0.3">
      <c r="B182" t="s">
        <v>187</v>
      </c>
      <c r="C182" t="s">
        <v>200</v>
      </c>
      <c r="D182" s="31">
        <f>P162</f>
        <v>10665519.10809618</v>
      </c>
      <c r="E182" s="3">
        <f>C106</f>
        <v>2.0650350150704194E-2</v>
      </c>
      <c r="H182" t="s">
        <v>262</v>
      </c>
      <c r="I182" s="27" t="s">
        <v>133</v>
      </c>
      <c r="J182" s="3">
        <f>F153</f>
        <v>0.25668929645594796</v>
      </c>
      <c r="N182" s="32"/>
    </row>
    <row r="183" spans="2:37" x14ac:dyDescent="0.3">
      <c r="B183" s="27" t="s">
        <v>188</v>
      </c>
      <c r="C183" s="22" t="s">
        <v>258</v>
      </c>
      <c r="D183" s="22">
        <f>$P$164*(CBECS2012!X23*CBECS2012!X57)/(CBECS2012!$X$23*CBECS2012!$X$57+CBECS2012!$X$33*CBECS2012!$X$67)</f>
        <v>7650152.3460833449</v>
      </c>
      <c r="E183" s="3">
        <f>$E$106*CBECS2012!Y5/(CBECS2012!$Y$5+CBECS2012!$Y$15)</f>
        <v>2.8583710191329884E-2</v>
      </c>
      <c r="H183" s="27" t="s">
        <v>263</v>
      </c>
      <c r="I183" s="22" t="s">
        <v>134</v>
      </c>
      <c r="J183" s="3">
        <f>G153</f>
        <v>3.2153949804432036E-2</v>
      </c>
      <c r="N183" s="32"/>
    </row>
    <row r="184" spans="2:37" s="27" customFormat="1" x14ac:dyDescent="0.3">
      <c r="B184" s="27" t="s">
        <v>189</v>
      </c>
      <c r="C184" s="27" t="s">
        <v>202</v>
      </c>
      <c r="D184" s="31">
        <f>P165</f>
        <v>2630102.1348169469</v>
      </c>
      <c r="E184" s="3">
        <f>F106</f>
        <v>4.9794430764747002E-2</v>
      </c>
      <c r="G184" s="22"/>
      <c r="H184" s="27" t="s">
        <v>264</v>
      </c>
      <c r="I184" s="27" t="s">
        <v>136</v>
      </c>
      <c r="J184" s="3">
        <f>K153</f>
        <v>0.10103404917265277</v>
      </c>
      <c r="K184" s="22"/>
      <c r="L184" s="22"/>
      <c r="M184" s="22"/>
      <c r="N184" s="33"/>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row>
    <row r="185" spans="2:37" s="27" customFormat="1" x14ac:dyDescent="0.3">
      <c r="B185" s="27" t="s">
        <v>190</v>
      </c>
      <c r="C185" s="27" t="s">
        <v>203</v>
      </c>
      <c r="D185" s="22">
        <f>$P$166*(CBECS2012!X25*CBECS2012!X59)/(CBECS2012!$X$25*CBECS2012!$X$59+CBECS2012!$X$26*CBECS2012!$X$60)</f>
        <v>6355700.8139100801</v>
      </c>
      <c r="E185" s="3">
        <f>$G$106*CBECS2012!Y7/(CBECS2012!$Y$7+CBECS2012!$Y$8)</f>
        <v>4.1316776864896883E-2</v>
      </c>
      <c r="H185" s="27" t="s">
        <v>265</v>
      </c>
      <c r="I185" s="27" t="s">
        <v>161</v>
      </c>
      <c r="J185" s="3">
        <f>I153</f>
        <v>3.4142635441343987E-2</v>
      </c>
      <c r="N185" s="32"/>
    </row>
    <row r="186" spans="2:37" s="27" customFormat="1" x14ac:dyDescent="0.3">
      <c r="B186" s="27" t="s">
        <v>191</v>
      </c>
      <c r="C186" s="27" t="s">
        <v>204</v>
      </c>
      <c r="D186" s="22">
        <f>$P$166*(CBECS2012!X26*CBECS2012!X60)/(CBECS2012!$X$25*CBECS2012!$X$59+CBECS2012!$X$26*CBECS2012!$X$60)</f>
        <v>4868989.2193741957</v>
      </c>
      <c r="E186" s="3">
        <f>$G$106*CBECS2012!Y8/(CBECS2012!$Y$7+CBECS2012!$Y$8)</f>
        <v>4.6357076782898965E-2</v>
      </c>
      <c r="H186" s="27" t="s">
        <v>266</v>
      </c>
      <c r="I186" s="27" t="s">
        <v>36</v>
      </c>
      <c r="J186" s="3">
        <f>J153</f>
        <v>5.9393718039963607E-2</v>
      </c>
      <c r="N186" s="32"/>
    </row>
    <row r="187" spans="2:37" s="27" customFormat="1" x14ac:dyDescent="0.3">
      <c r="B187" s="27" t="s">
        <v>192</v>
      </c>
      <c r="C187" s="27" t="s">
        <v>205</v>
      </c>
      <c r="D187" s="22">
        <f>(P170+P171)</f>
        <v>17410270.429124642</v>
      </c>
      <c r="E187" s="3">
        <f>K106+L106</f>
        <v>0.11156211849421606</v>
      </c>
      <c r="H187" s="27" t="s">
        <v>267</v>
      </c>
      <c r="I187" s="27" t="s">
        <v>158</v>
      </c>
      <c r="J187" s="3">
        <f>E153</f>
        <v>5.4484047014444238E-2</v>
      </c>
      <c r="N187" s="32"/>
    </row>
    <row r="188" spans="2:37" s="27" customFormat="1" x14ac:dyDescent="0.3">
      <c r="B188" s="27" t="s">
        <v>193</v>
      </c>
      <c r="C188" s="27" t="s">
        <v>206</v>
      </c>
      <c r="D188" s="31">
        <f>P167</f>
        <v>13420729.044006808</v>
      </c>
      <c r="E188" s="3">
        <f>H106</f>
        <v>5.8657114682478063E-2</v>
      </c>
      <c r="H188" s="27" t="s">
        <v>268</v>
      </c>
      <c r="I188" s="27" t="s">
        <v>159</v>
      </c>
      <c r="J188" s="3">
        <f>C153</f>
        <v>0.28951777641958532</v>
      </c>
      <c r="N188" s="32"/>
    </row>
    <row r="189" spans="2:37" s="27" customFormat="1" x14ac:dyDescent="0.3">
      <c r="B189" s="27" t="s">
        <v>194</v>
      </c>
      <c r="C189" s="27" t="s">
        <v>207</v>
      </c>
      <c r="D189" s="31">
        <f>P168</f>
        <v>1791496.0305881798</v>
      </c>
      <c r="E189" s="3">
        <f>I106</f>
        <v>0.1009134929737822</v>
      </c>
      <c r="H189" s="27" t="s">
        <v>269</v>
      </c>
      <c r="I189" s="27" t="s">
        <v>261</v>
      </c>
      <c r="J189" s="3">
        <f>H153</f>
        <v>6.7004310588023613E-2</v>
      </c>
      <c r="N189" s="32"/>
    </row>
    <row r="190" spans="2:37" s="27" customFormat="1" x14ac:dyDescent="0.3">
      <c r="B190" s="27" t="s">
        <v>195</v>
      </c>
      <c r="C190" s="27" t="s">
        <v>208</v>
      </c>
      <c r="D190" s="22">
        <f>P169</f>
        <v>22957285.2312329</v>
      </c>
      <c r="E190" s="3">
        <f>J106</f>
        <v>0.18508923722928897</v>
      </c>
      <c r="H190" s="27" t="s">
        <v>270</v>
      </c>
      <c r="I190" s="27" t="s">
        <v>160</v>
      </c>
      <c r="J190" s="3">
        <f>D153</f>
        <v>3.0016195630203503E-2</v>
      </c>
      <c r="N190" s="32"/>
    </row>
    <row r="191" spans="2:37" s="27" customFormat="1" x14ac:dyDescent="0.3">
      <c r="B191" s="27" t="s">
        <v>196</v>
      </c>
      <c r="C191" s="22" t="s">
        <v>259</v>
      </c>
      <c r="D191" s="31">
        <f>P172</f>
        <v>4532542.6790012056</v>
      </c>
      <c r="E191" s="3">
        <f>M106</f>
        <v>8.3139220645235615E-2</v>
      </c>
      <c r="H191" s="27" t="s">
        <v>271</v>
      </c>
      <c r="I191" s="27" t="s">
        <v>40</v>
      </c>
      <c r="J191" s="3">
        <f>L153</f>
        <v>7.5564021433403017E-2</v>
      </c>
      <c r="N191" s="32"/>
    </row>
    <row r="192" spans="2:37" s="27" customFormat="1" x14ac:dyDescent="0.3">
      <c r="B192" s="27" t="s">
        <v>197</v>
      </c>
      <c r="C192" s="27" t="s">
        <v>210</v>
      </c>
      <c r="D192" s="31">
        <f>P173</f>
        <v>49899305.066632509</v>
      </c>
      <c r="E192" s="3">
        <f>N106</f>
        <v>0.17751111535544248</v>
      </c>
      <c r="G192" s="22"/>
      <c r="H192" s="22"/>
      <c r="I192" s="22"/>
      <c r="J192" s="22"/>
      <c r="K192" s="22"/>
      <c r="L192" s="22"/>
      <c r="M192" s="22"/>
      <c r="N192" s="33"/>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row>
    <row r="193" spans="2:37" s="27" customFormat="1" x14ac:dyDescent="0.3">
      <c r="B193" s="27" t="s">
        <v>198</v>
      </c>
      <c r="C193" s="27" t="s">
        <v>211</v>
      </c>
      <c r="D193" s="22">
        <f>$P$164*(CBECS2012!X33*CBECS2012!X67)/(CBECS2012!$X$23*CBECS2012!$X$57+CBECS2012!$X$33*CBECS2012!$X$67)</f>
        <v>28874608.420387696</v>
      </c>
      <c r="E193" s="3">
        <f>$E$106*CBECS2012!Y15/(CBECS2012!$Y$5+CBECS2012!$Y$15)</f>
        <v>7.8830802673744899E-2</v>
      </c>
      <c r="N193" s="32"/>
    </row>
    <row r="194" spans="2:37" s="27" customFormat="1" x14ac:dyDescent="0.3">
      <c r="B194" s="27" t="s">
        <v>199</v>
      </c>
      <c r="C194" s="27" t="s">
        <v>212</v>
      </c>
      <c r="D194" s="31">
        <f>P174</f>
        <v>18597886.297421113</v>
      </c>
      <c r="E194" s="3">
        <f>O106</f>
        <v>1.7594553191234898E-2</v>
      </c>
      <c r="N194" s="32"/>
    </row>
    <row r="195" spans="2:37" s="27" customFormat="1" x14ac:dyDescent="0.3">
      <c r="J195" s="27" t="s">
        <v>262</v>
      </c>
      <c r="K195" s="27" t="s">
        <v>263</v>
      </c>
      <c r="L195" s="27" t="s">
        <v>264</v>
      </c>
      <c r="M195" s="27" t="s">
        <v>265</v>
      </c>
      <c r="N195" s="32" t="s">
        <v>266</v>
      </c>
      <c r="O195" s="27" t="s">
        <v>267</v>
      </c>
      <c r="P195" s="27" t="s">
        <v>268</v>
      </c>
      <c r="Q195" s="27" t="s">
        <v>269</v>
      </c>
      <c r="R195" s="27" t="s">
        <v>270</v>
      </c>
      <c r="S195" s="27" t="s">
        <v>271</v>
      </c>
    </row>
    <row r="196" spans="2:37" s="27" customFormat="1" x14ac:dyDescent="0.3">
      <c r="J196" s="27" t="s">
        <v>133</v>
      </c>
      <c r="K196" s="27" t="s">
        <v>134</v>
      </c>
      <c r="L196" s="27" t="s">
        <v>136</v>
      </c>
      <c r="M196" s="27" t="s">
        <v>161</v>
      </c>
      <c r="N196" s="32" t="s">
        <v>36</v>
      </c>
      <c r="O196" s="27" t="s">
        <v>158</v>
      </c>
      <c r="P196" s="27" t="s">
        <v>159</v>
      </c>
      <c r="Q196" s="27" t="s">
        <v>261</v>
      </c>
      <c r="R196" s="27" t="s">
        <v>160</v>
      </c>
      <c r="S196" s="27" t="s">
        <v>40</v>
      </c>
    </row>
    <row r="197" spans="2:37" s="27" customFormat="1" x14ac:dyDescent="0.3">
      <c r="H197" s="27" t="s">
        <v>187</v>
      </c>
      <c r="I197" s="27" t="s">
        <v>200</v>
      </c>
      <c r="J197" s="14">
        <f>$J$182*CBECS2012!X92</f>
        <v>0.15833772513615299</v>
      </c>
      <c r="K197" s="14">
        <f>$J$183*CBECS2012!Y92</f>
        <v>1.9834030232147016E-2</v>
      </c>
      <c r="L197" s="14">
        <f>$J$184*CBECS2012!Z92</f>
        <v>3.5614702287884707E-2</v>
      </c>
      <c r="M197" s="14">
        <f>$J$185*CBECS2012!AA92</f>
        <v>2.6825146098441638E-2</v>
      </c>
      <c r="N197" s="34">
        <f>$J$186*CBECS2012!AB92</f>
        <v>1.9042213882107046E-2</v>
      </c>
      <c r="O197" s="14">
        <f>$J$187*CBECS2012!AC92</f>
        <v>6.5796862826307645E-2</v>
      </c>
      <c r="P197" s="14">
        <f>$J$188*CBECS2012!AD92</f>
        <v>0.71418211866059123</v>
      </c>
      <c r="Q197" s="14">
        <f>$J$189*CBECS2012!AE92</f>
        <v>3.1886988533169403E-2</v>
      </c>
      <c r="R197" s="14">
        <f>$J$190*CBECS2012!AF92</f>
        <v>3.5022980763963888E-3</v>
      </c>
      <c r="S197" s="14">
        <f>$J$191*CBECS2012!AG92</f>
        <v>7.0124618913116568E-2</v>
      </c>
    </row>
    <row r="198" spans="2:37" s="27" customFormat="1" x14ac:dyDescent="0.3">
      <c r="H198" s="27" t="s">
        <v>188</v>
      </c>
      <c r="I198" s="27" t="s">
        <v>201</v>
      </c>
      <c r="J198" s="14">
        <f>$J$182*CBECS2012!X93</f>
        <v>0.27082505048315869</v>
      </c>
      <c r="K198" s="14">
        <f>$J$183*CBECS2012!Y93</f>
        <v>3.3924652095934614E-2</v>
      </c>
      <c r="L198" s="14">
        <f>$J$184*CBECS2012!Z93</f>
        <v>0.2452630805257662</v>
      </c>
      <c r="M198" s="14">
        <f>$J$185*CBECS2012!AA93</f>
        <v>2.5973673674956673E-3</v>
      </c>
      <c r="N198" s="34">
        <f>$J$186*CBECS2012!AB93</f>
        <v>1.6209480297250538E-2</v>
      </c>
      <c r="O198" s="14">
        <f>$J$187*CBECS2012!AC93</f>
        <v>2.1025734244888836E-2</v>
      </c>
      <c r="P198" s="14">
        <f>$J$188*CBECS2012!AD93</f>
        <v>0.1182586709160106</v>
      </c>
      <c r="Q198" s="14">
        <f>$J$189*CBECS2012!AE93</f>
        <v>0.10638757543847226</v>
      </c>
      <c r="R198" s="14">
        <f>$J$190*CBECS2012!AF93</f>
        <v>1.5448756781368134E-2</v>
      </c>
      <c r="S198" s="14">
        <f>$J$191*CBECS2012!AG93</f>
        <v>0.10782352063662506</v>
      </c>
    </row>
    <row r="199" spans="2:37" s="27" customFormat="1" x14ac:dyDescent="0.3">
      <c r="H199" s="27" t="s">
        <v>189</v>
      </c>
      <c r="I199" s="27" t="s">
        <v>202</v>
      </c>
      <c r="J199" s="14">
        <f>$J$182*CBECS2012!X94</f>
        <v>0.13205255165787688</v>
      </c>
      <c r="K199" s="14">
        <f>$J$183*CBECS2012!Y94</f>
        <v>1.6541442031975127E-2</v>
      </c>
      <c r="L199" s="14">
        <f>$J$184*CBECS2012!Z94</f>
        <v>3.5119481281549604E-2</v>
      </c>
      <c r="M199" s="14">
        <f>$J$185*CBECS2012!AA94</f>
        <v>8.4771388706124842E-2</v>
      </c>
      <c r="N199" s="34">
        <f>$J$186*CBECS2012!AB94</f>
        <v>0.25443404740690306</v>
      </c>
      <c r="O199" s="14">
        <f>$J$187*CBECS2012!AC94</f>
        <v>2.5566831628490067E-2</v>
      </c>
      <c r="P199" s="14">
        <f>$J$188*CBECS2012!AD94</f>
        <v>7.9502367250392836E-2</v>
      </c>
      <c r="Q199" s="14">
        <f>$J$189*CBECS2012!AE94</f>
        <v>2.3837710362617514E-2</v>
      </c>
      <c r="R199" s="14">
        <f>$J$190*CBECS2012!AF94</f>
        <v>3.7635131686306797E-3</v>
      </c>
      <c r="S199" s="14">
        <f>$J$191*CBECS2012!AG94</f>
        <v>2.005390153622744E-2</v>
      </c>
    </row>
    <row r="200" spans="2:37" s="27" customFormat="1" x14ac:dyDescent="0.3">
      <c r="C200" s="22"/>
      <c r="D200" s="22"/>
      <c r="E200" s="22"/>
      <c r="F200" s="22"/>
      <c r="G200" s="22"/>
      <c r="H200" s="22" t="s">
        <v>190</v>
      </c>
      <c r="I200" s="22" t="s">
        <v>203</v>
      </c>
      <c r="J200" s="14">
        <f>$J$182*CBECS2012!X95</f>
        <v>0.22911158631657969</v>
      </c>
      <c r="K200" s="14">
        <f>$J$183*CBECS2012!Y95</f>
        <v>2.8699453182308168E-2</v>
      </c>
      <c r="L200" s="14">
        <f>$J$184*CBECS2012!Z95</f>
        <v>0.10687292735279258</v>
      </c>
      <c r="M200" s="14">
        <f>$J$185*CBECS2012!AA95</f>
        <v>1.387912120632895E-2</v>
      </c>
      <c r="N200" s="34">
        <f>$J$186*CBECS2012!AB95</f>
        <v>1.9864931820485529E-2</v>
      </c>
      <c r="O200" s="14">
        <f>$J$187*CBECS2012!AC95</f>
        <v>3.0443213380740297E-2</v>
      </c>
      <c r="P200" s="14">
        <f>$J$188*CBECS2012!AD95</f>
        <v>0.36679779761866077</v>
      </c>
      <c r="Q200" s="14">
        <f>$J$189*CBECS2012!AE95</f>
        <v>0.11129884513043745</v>
      </c>
      <c r="R200" s="14">
        <f>$J$190*CBECS2012!AF95</f>
        <v>2.4486858035116802E-2</v>
      </c>
      <c r="S200" s="14">
        <f>$J$191*CBECS2012!AG95</f>
        <v>7.2528140567285418E-2</v>
      </c>
      <c r="T200" s="22"/>
      <c r="U200" s="22"/>
      <c r="V200" s="22"/>
      <c r="W200" s="22"/>
      <c r="X200" s="22"/>
      <c r="Y200" s="22"/>
      <c r="Z200" s="22"/>
      <c r="AA200" s="22"/>
      <c r="AB200" s="22"/>
      <c r="AC200" s="22"/>
      <c r="AD200" s="22"/>
      <c r="AE200" s="22"/>
      <c r="AF200" s="22"/>
      <c r="AG200" s="22"/>
      <c r="AH200" s="22"/>
      <c r="AI200" s="22"/>
      <c r="AJ200" s="22"/>
      <c r="AK200" s="22"/>
    </row>
    <row r="201" spans="2:37" s="27" customFormat="1" x14ac:dyDescent="0.3">
      <c r="H201" s="27" t="s">
        <v>191</v>
      </c>
      <c r="I201" s="27" t="s">
        <v>204</v>
      </c>
      <c r="J201" s="14">
        <f>$J$182*CBECS2012!X96</f>
        <v>0.21590643413612762</v>
      </c>
      <c r="K201" s="14">
        <f>$J$183*CBECS2012!Y96</f>
        <v>2.7045321879474473E-2</v>
      </c>
      <c r="L201" s="14">
        <f>$J$184*CBECS2012!Z96</f>
        <v>0.11790622561084967</v>
      </c>
      <c r="M201" s="14">
        <f>$J$185*CBECS2012!AA96</f>
        <v>4.2141967738006339E-2</v>
      </c>
      <c r="N201" s="34">
        <f>$J$186*CBECS2012!AB96</f>
        <v>1.8687347088829374E-2</v>
      </c>
      <c r="O201" s="14">
        <f>$J$187*CBECS2012!AC96</f>
        <v>1.6682285191737384E-2</v>
      </c>
      <c r="P201" s="14">
        <f>$J$188*CBECS2012!AD96</f>
        <v>0.48341243545017021</v>
      </c>
      <c r="Q201" s="14">
        <f>$J$189*CBECS2012!AE96</f>
        <v>6.7227859883452118E-2</v>
      </c>
      <c r="R201" s="14">
        <f>$J$190*CBECS2012!AF96</f>
        <v>1.523599167492261E-2</v>
      </c>
      <c r="S201" s="14">
        <f>$J$191*CBECS2012!AG96</f>
        <v>7.5642796843821164E-2</v>
      </c>
    </row>
    <row r="202" spans="2:37" s="27" customFormat="1" x14ac:dyDescent="0.3">
      <c r="H202" s="27" t="s">
        <v>192</v>
      </c>
      <c r="I202" s="27" t="s">
        <v>205</v>
      </c>
      <c r="J202" s="14">
        <f>$J$182*CBECS2012!X97</f>
        <v>0.3240169954463773</v>
      </c>
      <c r="K202" s="14">
        <f>$J$183*CBECS2012!Y97</f>
        <v>4.0587692401711305E-2</v>
      </c>
      <c r="L202" s="14">
        <f>$J$184*CBECS2012!Z97</f>
        <v>8.9452313857579208E-2</v>
      </c>
      <c r="M202" s="14">
        <f>$J$185*CBECS2012!AA97</f>
        <v>2.3355669576470596E-2</v>
      </c>
      <c r="N202" s="34">
        <f>$J$186*CBECS2012!AB97</f>
        <v>1.5492845914531268E-2</v>
      </c>
      <c r="O202" s="14">
        <f>$J$187*CBECS2012!AC97</f>
        <v>3.4718257553705827E-2</v>
      </c>
      <c r="P202" s="14">
        <f>$J$188*CBECS2012!AD97</f>
        <v>0.42124766041626283</v>
      </c>
      <c r="Q202" s="14">
        <f>$J$189*CBECS2012!AE97</f>
        <v>3.3393046405365022E-2</v>
      </c>
      <c r="R202" s="14">
        <f>$J$190*CBECS2012!AF97</f>
        <v>0.10232633909917224</v>
      </c>
      <c r="S202" s="14">
        <f>$J$191*CBECS2012!AG97</f>
        <v>9.1934986595256354E-2</v>
      </c>
    </row>
    <row r="203" spans="2:37" s="27" customFormat="1" x14ac:dyDescent="0.3">
      <c r="H203" s="27" t="s">
        <v>193</v>
      </c>
      <c r="I203" s="27" t="s">
        <v>206</v>
      </c>
      <c r="J203" s="14">
        <f>$J$182*CBECS2012!X98</f>
        <v>0.13706153898057039</v>
      </c>
      <c r="K203" s="14">
        <f>$J$183*CBECS2012!Y98</f>
        <v>1.7168888244842688E-2</v>
      </c>
      <c r="L203" s="14">
        <f>$J$184*CBECS2012!Z98</f>
        <v>0.33458496402645155</v>
      </c>
      <c r="M203" s="14">
        <f>$J$185*CBECS2012!AA98</f>
        <v>6.1959300672318758E-2</v>
      </c>
      <c r="N203" s="34">
        <f>$J$186*CBECS2012!AB98</f>
        <v>5.19642593463161E-2</v>
      </c>
      <c r="O203" s="14">
        <f>$J$187*CBECS2012!AC98</f>
        <v>5.4830224610561494E-2</v>
      </c>
      <c r="P203" s="14">
        <f>$J$188*CBECS2012!AD98</f>
        <v>0.23707491094539657</v>
      </c>
      <c r="Q203" s="14">
        <f>$J$189*CBECS2012!AE98</f>
        <v>7.3665463599566466E-2</v>
      </c>
      <c r="R203" s="14">
        <f>$J$190*CBECS2012!AF98</f>
        <v>5.0154328502151721E-2</v>
      </c>
      <c r="S203" s="14">
        <f>$J$191*CBECS2012!AG98</f>
        <v>7.4809676569137451E-2</v>
      </c>
    </row>
    <row r="204" spans="2:37" s="27" customFormat="1" x14ac:dyDescent="0.3">
      <c r="H204" s="27" t="s">
        <v>194</v>
      </c>
      <c r="I204" s="27" t="s">
        <v>207</v>
      </c>
      <c r="J204" s="14">
        <f>$J$182*CBECS2012!X99</f>
        <v>0.35195342923045198</v>
      </c>
      <c r="K204" s="14">
        <f>$J$183*CBECS2012!Y99</f>
        <v>4.4087124212893715E-2</v>
      </c>
      <c r="L204" s="14">
        <f>$J$184*CBECS2012!Z99</f>
        <v>1.3122144537853356E-2</v>
      </c>
      <c r="M204" s="14">
        <f>$J$185*CBECS2012!AA99</f>
        <v>1.6167477412168038E-4</v>
      </c>
      <c r="N204" s="34">
        <f>$J$186*CBECS2012!AB99</f>
        <v>1.44190297015593E-2</v>
      </c>
      <c r="O204" s="14">
        <f>$J$187*CBECS2012!AC99</f>
        <v>4.6158930173217004E-2</v>
      </c>
      <c r="P204" s="14">
        <f>$J$188*CBECS2012!AD99</f>
        <v>0.10992417949303633</v>
      </c>
      <c r="Q204" s="14">
        <f>$J$189*CBECS2012!AE99</f>
        <v>4.1387443013214606E-2</v>
      </c>
      <c r="R204" s="14">
        <f>$J$190*CBECS2012!AF99</f>
        <v>3.9064868844831724E-4</v>
      </c>
      <c r="S204" s="14">
        <f>$J$191*CBECS2012!AG99</f>
        <v>0.16532387108298147</v>
      </c>
    </row>
    <row r="205" spans="2:37" s="27" customFormat="1" x14ac:dyDescent="0.3">
      <c r="H205" s="27" t="s">
        <v>195</v>
      </c>
      <c r="I205" s="27" t="s">
        <v>208</v>
      </c>
      <c r="J205" s="14">
        <f>$J$182*CBECS2012!X100</f>
        <v>0.2494579781587333</v>
      </c>
      <c r="K205" s="14">
        <f>$J$183*CBECS2012!Y100</f>
        <v>3.124812533586712E-2</v>
      </c>
      <c r="L205" s="14">
        <f>$J$184*CBECS2012!Z100</f>
        <v>0.12819990833451914</v>
      </c>
      <c r="M205" s="14">
        <f>$J$185*CBECS2012!AA100</f>
        <v>5.6047883277506967E-3</v>
      </c>
      <c r="N205" s="34">
        <f>$J$186*CBECS2012!AB100</f>
        <v>1.3155552290583976E-2</v>
      </c>
      <c r="O205" s="14">
        <f>$J$187*CBECS2012!AC100</f>
        <v>8.6693470917405924E-2</v>
      </c>
      <c r="P205" s="14">
        <f>$J$188*CBECS2012!AD100</f>
        <v>0.22710371167225749</v>
      </c>
      <c r="Q205" s="14">
        <f>$J$189*CBECS2012!AE100</f>
        <v>0.11246362220716798</v>
      </c>
      <c r="R205" s="14">
        <f>$J$190*CBECS2012!AF100</f>
        <v>1.1198670216508904E-2</v>
      </c>
      <c r="S205" s="14">
        <f>$J$191*CBECS2012!AG100</f>
        <v>9.688069564323068E-2</v>
      </c>
    </row>
    <row r="206" spans="2:37" s="27" customFormat="1" x14ac:dyDescent="0.3">
      <c r="H206" s="27" t="s">
        <v>196</v>
      </c>
      <c r="I206" s="27" t="s">
        <v>209</v>
      </c>
      <c r="J206" s="14">
        <f>$J$182*CBECS2012!X101</f>
        <v>0.11102263470592487</v>
      </c>
      <c r="K206" s="14">
        <f>$J$183*CBECS2012!Y101</f>
        <v>1.3907148731083693E-2</v>
      </c>
      <c r="L206" s="14">
        <f>$J$184*CBECS2012!Z101</f>
        <v>7.6573921612482873E-2</v>
      </c>
      <c r="M206" s="14">
        <f>$J$185*CBECS2012!AA101</f>
        <v>0.24056147301967873</v>
      </c>
      <c r="N206" s="34">
        <f>$J$186*CBECS2012!AB101</f>
        <v>0.14592519687277974</v>
      </c>
      <c r="O206" s="14">
        <f>$J$187*CBECS2012!AC101</f>
        <v>4.2283315696402285E-2</v>
      </c>
      <c r="P206" s="14">
        <f>$J$188*CBECS2012!AD101</f>
        <v>0.21515580706184895</v>
      </c>
      <c r="Q206" s="14">
        <f>$J$189*CBECS2012!AE101</f>
        <v>5.4261226766588407E-2</v>
      </c>
      <c r="R206" s="14">
        <f>$J$190*CBECS2012!AF101</f>
        <v>5.5609720051371561E-2</v>
      </c>
      <c r="S206" s="14">
        <f>$J$191*CBECS2012!AG101</f>
        <v>2.7289358757432151E-2</v>
      </c>
    </row>
    <row r="207" spans="2:37" s="27" customFormat="1" x14ac:dyDescent="0.3">
      <c r="H207" s="27" t="s">
        <v>197</v>
      </c>
      <c r="I207" s="27" t="s">
        <v>210</v>
      </c>
      <c r="J207" s="14">
        <f>$J$182*CBECS2012!X102</f>
        <v>0.42403244655407774</v>
      </c>
      <c r="K207" s="14">
        <f>$J$183*CBECS2012!Y102</f>
        <v>5.3116036352883908E-2</v>
      </c>
      <c r="L207" s="14">
        <f>$J$184*CBECS2012!Z102</f>
        <v>8.4635545772857951E-2</v>
      </c>
      <c r="M207" s="14">
        <f>$J$185*CBECS2012!AA102</f>
        <v>4.2376221153872578E-3</v>
      </c>
      <c r="N207" s="34">
        <f>$J$186*CBECS2012!AB102</f>
        <v>5.7233079965460905E-2</v>
      </c>
      <c r="O207" s="14">
        <f>$J$187*CBECS2012!AC102</f>
        <v>4.058453034447735E-2</v>
      </c>
      <c r="P207" s="14">
        <f>$J$188*CBECS2012!AD102</f>
        <v>0.3127159691663855</v>
      </c>
      <c r="Q207" s="14">
        <f>$J$189*CBECS2012!AE102</f>
        <v>5.9370849660941305E-2</v>
      </c>
      <c r="R207" s="14">
        <f>$J$190*CBECS2012!AF102</f>
        <v>9.3095566169877336E-3</v>
      </c>
      <c r="S207" s="14">
        <f>$J$191*CBECS2012!AG102</f>
        <v>5.6368531148764521E-2</v>
      </c>
    </row>
    <row r="208" spans="2:37" s="27" customFormat="1" x14ac:dyDescent="0.3">
      <c r="C208" s="22"/>
      <c r="D208" s="22"/>
      <c r="E208" s="22"/>
      <c r="F208" s="22"/>
      <c r="G208" s="22"/>
      <c r="H208" s="22" t="s">
        <v>198</v>
      </c>
      <c r="I208" s="22" t="s">
        <v>211</v>
      </c>
      <c r="J208" s="14">
        <f>$J$182*CBECS2012!X103</f>
        <v>0.26079087690070396</v>
      </c>
      <c r="K208" s="14">
        <f>$J$183*CBECS2012!Y103</f>
        <v>3.2667730525172599E-2</v>
      </c>
      <c r="L208" s="14">
        <f>$J$184*CBECS2012!Z103</f>
        <v>0.12185000748986204</v>
      </c>
      <c r="M208" s="14">
        <f>$J$185*CBECS2012!AA103</f>
        <v>1.961498971507367E-2</v>
      </c>
      <c r="N208" s="34">
        <f>$J$186*CBECS2012!AB103</f>
        <v>2.8353697197927182E-2</v>
      </c>
      <c r="O208" s="14">
        <f>$J$187*CBECS2012!AC103</f>
        <v>6.3050699633125873E-2</v>
      </c>
      <c r="P208" s="14">
        <f>$J$188*CBECS2012!AD103</f>
        <v>0.40930282235431126</v>
      </c>
      <c r="Q208" s="14">
        <f>$J$189*CBECS2012!AE103</f>
        <v>5.5716430925489981E-2</v>
      </c>
      <c r="R208" s="14">
        <f>$J$190*CBECS2012!AF103</f>
        <v>4.0396171420447526E-2</v>
      </c>
      <c r="S208" s="14">
        <f>$J$191*CBECS2012!AG103</f>
        <v>8.0000004287620344E-2</v>
      </c>
      <c r="T208" s="22"/>
      <c r="U208" s="22"/>
      <c r="V208" s="22"/>
      <c r="W208" s="22"/>
      <c r="X208" s="22"/>
      <c r="Y208" s="22"/>
      <c r="Z208" s="22"/>
      <c r="AA208" s="22"/>
      <c r="AB208" s="22"/>
      <c r="AC208" s="22"/>
      <c r="AD208" s="22"/>
      <c r="AE208" s="22"/>
      <c r="AF208" s="22"/>
      <c r="AG208" s="22"/>
      <c r="AH208" s="22"/>
      <c r="AI208" s="22"/>
      <c r="AJ208" s="22"/>
      <c r="AK208" s="22"/>
    </row>
    <row r="209" spans="3:37" s="27" customFormat="1" x14ac:dyDescent="0.3">
      <c r="H209" s="27" t="s">
        <v>199</v>
      </c>
      <c r="I209" s="27" t="s">
        <v>212</v>
      </c>
      <c r="J209" s="14">
        <f>$J$182*CBECS2012!X104</f>
        <v>0.48409449755495321</v>
      </c>
      <c r="K209" s="14">
        <f>$J$183*CBECS2012!Y104</f>
        <v>6.063965420410513E-2</v>
      </c>
      <c r="L209" s="14">
        <f>$J$184*CBECS2012!Z104</f>
        <v>4.4872043137381329E-2</v>
      </c>
      <c r="M209" s="14">
        <f>$J$185*CBECS2012!AA104</f>
        <v>6.5274411687438845E-4</v>
      </c>
      <c r="N209" s="34">
        <f>$J$186*CBECS2012!AB104</f>
        <v>6.9170764855163061E-2</v>
      </c>
      <c r="O209" s="14">
        <f>$J$187*CBECS2012!AC104</f>
        <v>4.4065117561869815E-2</v>
      </c>
      <c r="P209" s="14">
        <f>$J$188*CBECS2012!AD104</f>
        <v>0.1734239081129175</v>
      </c>
      <c r="Q209" s="14">
        <f>$J$189*CBECS2012!AE104</f>
        <v>2.2939306171665674E-2</v>
      </c>
      <c r="R209" s="14">
        <f>$J$190*CBECS2012!AF104</f>
        <v>9.874308886807048E-3</v>
      </c>
      <c r="S209" s="14">
        <f>$J$191*CBECS2012!AG104</f>
        <v>9.2832373396051104E-2</v>
      </c>
    </row>
    <row r="210" spans="3:37" s="27" customFormat="1" x14ac:dyDescent="0.3">
      <c r="N210" s="32"/>
    </row>
    <row r="211" spans="3:37" s="27" customFormat="1" x14ac:dyDescent="0.3">
      <c r="N211" s="32"/>
    </row>
    <row r="212" spans="3:37" s="27" customFormat="1" x14ac:dyDescent="0.3">
      <c r="N212" s="32"/>
    </row>
    <row r="213" spans="3:37" s="27" customFormat="1" x14ac:dyDescent="0.3">
      <c r="H213" s="27" t="s">
        <v>273</v>
      </c>
      <c r="N213" s="32"/>
    </row>
    <row r="214" spans="3:37" s="27" customFormat="1" x14ac:dyDescent="0.3">
      <c r="J214" s="27" t="s">
        <v>133</v>
      </c>
      <c r="K214" s="27" t="s">
        <v>134</v>
      </c>
      <c r="L214" s="27" t="s">
        <v>136</v>
      </c>
      <c r="M214" s="27" t="s">
        <v>161</v>
      </c>
      <c r="N214" s="32" t="s">
        <v>36</v>
      </c>
      <c r="O214" s="27" t="s">
        <v>158</v>
      </c>
      <c r="P214" s="27" t="s">
        <v>159</v>
      </c>
      <c r="Q214" s="27" t="s">
        <v>261</v>
      </c>
      <c r="R214" s="27" t="s">
        <v>160</v>
      </c>
      <c r="S214" s="27" t="s">
        <v>40</v>
      </c>
    </row>
    <row r="215" spans="3:37" s="27" customFormat="1" x14ac:dyDescent="0.3">
      <c r="H215" s="27" t="s">
        <v>187</v>
      </c>
      <c r="I215" s="27" t="s">
        <v>200</v>
      </c>
      <c r="J215" s="14">
        <f>J197/SUM($J197:$S197)</f>
        <v>0.13826850699016466</v>
      </c>
      <c r="K215" s="14">
        <f t="shared" ref="K215:S215" si="4">K197/SUM($J197:$S197)</f>
        <v>1.732007798797524E-2</v>
      </c>
      <c r="L215" s="14">
        <f t="shared" si="4"/>
        <v>3.1100558682465512E-2</v>
      </c>
      <c r="M215" s="14">
        <f t="shared" si="4"/>
        <v>2.3425073826437586E-2</v>
      </c>
      <c r="N215" s="14">
        <f t="shared" si="4"/>
        <v>1.6628623917656338E-2</v>
      </c>
      <c r="O215" s="14">
        <f t="shared" si="4"/>
        <v>5.7457147245277534E-2</v>
      </c>
      <c r="P215" s="14">
        <f t="shared" si="4"/>
        <v>0.62365993436724831</v>
      </c>
      <c r="Q215" s="14">
        <f t="shared" si="4"/>
        <v>2.7845330562268778E-2</v>
      </c>
      <c r="R215" s="14">
        <f t="shared" si="4"/>
        <v>3.058383753091351E-3</v>
      </c>
      <c r="S215" s="14">
        <f t="shared" si="4"/>
        <v>6.1236362667414716E-2</v>
      </c>
    </row>
    <row r="216" spans="3:37" s="27" customFormat="1" x14ac:dyDescent="0.3">
      <c r="C216" s="22"/>
      <c r="D216" s="22"/>
      <c r="E216" s="22"/>
      <c r="F216" s="22"/>
      <c r="G216" s="22"/>
      <c r="H216" s="27" t="s">
        <v>188</v>
      </c>
      <c r="I216" s="27" t="s">
        <v>201</v>
      </c>
      <c r="J216" s="14">
        <f t="shared" ref="J216:S216" si="5">J198/SUM($J198:$S198)</f>
        <v>0.28879876237661495</v>
      </c>
      <c r="K216" s="14">
        <f t="shared" si="5"/>
        <v>3.6176112667141942E-2</v>
      </c>
      <c r="L216" s="14">
        <f t="shared" si="5"/>
        <v>0.26154033382861686</v>
      </c>
      <c r="M216" s="14">
        <f t="shared" si="5"/>
        <v>2.7697455602128701E-3</v>
      </c>
      <c r="N216" s="14">
        <f t="shared" si="5"/>
        <v>1.7285246842057494E-2</v>
      </c>
      <c r="O216" s="14">
        <f t="shared" si="5"/>
        <v>2.2421138728306478E-2</v>
      </c>
      <c r="P216" s="14">
        <f t="shared" si="5"/>
        <v>0.12610708551486474</v>
      </c>
      <c r="Q216" s="14">
        <f t="shared" si="5"/>
        <v>0.11344814692756851</v>
      </c>
      <c r="R216" s="14">
        <f t="shared" si="5"/>
        <v>1.6474036765642176E-2</v>
      </c>
      <c r="S216" s="14">
        <f t="shared" si="5"/>
        <v>0.11497939078897403</v>
      </c>
      <c r="T216" s="22"/>
      <c r="U216" s="22"/>
      <c r="V216" s="22"/>
      <c r="W216" s="22"/>
      <c r="X216" s="22"/>
      <c r="Y216" s="22"/>
      <c r="Z216" s="22"/>
      <c r="AA216" s="22"/>
      <c r="AB216" s="22"/>
      <c r="AC216" s="22"/>
      <c r="AD216" s="22"/>
      <c r="AE216" s="22"/>
      <c r="AF216" s="22"/>
      <c r="AG216" s="22"/>
      <c r="AH216" s="22"/>
      <c r="AI216" s="22"/>
      <c r="AJ216" s="22"/>
      <c r="AK216" s="22"/>
    </row>
    <row r="217" spans="3:37" s="27" customFormat="1" x14ac:dyDescent="0.3">
      <c r="H217" s="27" t="s">
        <v>189</v>
      </c>
      <c r="I217" s="27" t="s">
        <v>202</v>
      </c>
      <c r="J217" s="14">
        <f t="shared" ref="J217:S217" si="6">J199/SUM($J199:$S199)</f>
        <v>0.19544716029290143</v>
      </c>
      <c r="K217" s="14">
        <f t="shared" si="6"/>
        <v>2.4482509665358171E-2</v>
      </c>
      <c r="L217" s="14">
        <f t="shared" si="6"/>
        <v>5.1979327936213654E-2</v>
      </c>
      <c r="M217" s="14">
        <f t="shared" si="6"/>
        <v>0.12546767925865779</v>
      </c>
      <c r="N217" s="14">
        <f t="shared" si="6"/>
        <v>0.37658047060192784</v>
      </c>
      <c r="O217" s="14">
        <f t="shared" si="6"/>
        <v>3.7840727625023919E-2</v>
      </c>
      <c r="P217" s="14">
        <f t="shared" si="6"/>
        <v>0.11766915308013118</v>
      </c>
      <c r="Q217" s="14">
        <f t="shared" si="6"/>
        <v>3.5281505277753977E-2</v>
      </c>
      <c r="R217" s="14">
        <f t="shared" si="6"/>
        <v>5.5702669300894915E-3</v>
      </c>
      <c r="S217" s="14">
        <f t="shared" si="6"/>
        <v>2.9681199331942718E-2</v>
      </c>
    </row>
    <row r="218" spans="3:37" s="27" customFormat="1" x14ac:dyDescent="0.3">
      <c r="H218" s="22" t="s">
        <v>190</v>
      </c>
      <c r="I218" s="22" t="s">
        <v>203</v>
      </c>
      <c r="J218" s="14">
        <f t="shared" ref="J218:S218" si="7">J200/SUM($J200:$S200)</f>
        <v>0.22820268364180099</v>
      </c>
      <c r="K218" s="14">
        <f t="shared" si="7"/>
        <v>2.8585600320558773E-2</v>
      </c>
      <c r="L218" s="14">
        <f t="shared" si="7"/>
        <v>0.10644895451451734</v>
      </c>
      <c r="M218" s="14">
        <f t="shared" si="7"/>
        <v>1.3824061701958972E-2</v>
      </c>
      <c r="N218" s="14">
        <f t="shared" si="7"/>
        <v>1.9786126160954251E-2</v>
      </c>
      <c r="O218" s="14">
        <f t="shared" si="7"/>
        <v>3.0322442892807052E-2</v>
      </c>
      <c r="P218" s="14">
        <f t="shared" si="7"/>
        <v>0.3653426835202499</v>
      </c>
      <c r="Q218" s="14">
        <f t="shared" si="7"/>
        <v>0.11085731434770761</v>
      </c>
      <c r="R218" s="14">
        <f t="shared" si="7"/>
        <v>2.4389716851107492E-2</v>
      </c>
      <c r="S218" s="14">
        <f t="shared" si="7"/>
        <v>7.2240416048337502E-2</v>
      </c>
    </row>
    <row r="219" spans="3:37" s="27" customFormat="1" x14ac:dyDescent="0.3">
      <c r="H219" s="27" t="s">
        <v>191</v>
      </c>
      <c r="I219" s="27" t="s">
        <v>204</v>
      </c>
      <c r="J219" s="14">
        <f t="shared" ref="J219:S219" si="8">J201/SUM($J201:$S201)</f>
        <v>0.19993397563505519</v>
      </c>
      <c r="K219" s="14">
        <f t="shared" si="8"/>
        <v>2.504454648296317E-2</v>
      </c>
      <c r="L219" s="14">
        <f t="shared" si="8"/>
        <v>0.1091836865947127</v>
      </c>
      <c r="M219" s="14">
        <f t="shared" si="8"/>
        <v>3.9024363422312587E-2</v>
      </c>
      <c r="N219" s="14">
        <f t="shared" si="8"/>
        <v>1.7304883073499141E-2</v>
      </c>
      <c r="O219" s="14">
        <f t="shared" si="8"/>
        <v>1.5448152874216541E-2</v>
      </c>
      <c r="P219" s="14">
        <f t="shared" si="8"/>
        <v>0.44765025404495107</v>
      </c>
      <c r="Q219" s="14">
        <f t="shared" si="8"/>
        <v>6.2254436064932049E-2</v>
      </c>
      <c r="R219" s="14">
        <f t="shared" si="8"/>
        <v>1.410885414553823E-2</v>
      </c>
      <c r="S219" s="14">
        <f t="shared" si="8"/>
        <v>7.0046847661819372E-2</v>
      </c>
    </row>
    <row r="220" spans="3:37" s="27" customFormat="1" x14ac:dyDescent="0.3">
      <c r="H220" s="27" t="s">
        <v>192</v>
      </c>
      <c r="I220" s="27" t="s">
        <v>205</v>
      </c>
      <c r="J220" s="14">
        <f t="shared" ref="J220:S220" si="9">J202/SUM($J202:$S202)</f>
        <v>0.27540151983508637</v>
      </c>
      <c r="K220" s="14">
        <f t="shared" si="9"/>
        <v>3.4497919341024669E-2</v>
      </c>
      <c r="L220" s="14">
        <f t="shared" si="9"/>
        <v>7.6030898179288431E-2</v>
      </c>
      <c r="M220" s="14">
        <f t="shared" si="9"/>
        <v>1.9851387391778268E-2</v>
      </c>
      <c r="N220" s="14">
        <f t="shared" si="9"/>
        <v>1.3168300957654058E-2</v>
      </c>
      <c r="O220" s="14">
        <f t="shared" si="9"/>
        <v>2.9509133874735013E-2</v>
      </c>
      <c r="P220" s="14">
        <f t="shared" si="9"/>
        <v>0.35804370615124853</v>
      </c>
      <c r="Q220" s="14">
        <f t="shared" si="9"/>
        <v>2.8382757266456584E-2</v>
      </c>
      <c r="R220" s="14">
        <f t="shared" si="9"/>
        <v>8.6973306039856188E-2</v>
      </c>
      <c r="S220" s="14">
        <f t="shared" si="9"/>
        <v>7.8141070962871859E-2</v>
      </c>
    </row>
    <row r="221" spans="3:37" s="27" customFormat="1" x14ac:dyDescent="0.3">
      <c r="H221" s="27" t="s">
        <v>193</v>
      </c>
      <c r="I221" s="27" t="s">
        <v>206</v>
      </c>
      <c r="J221" s="14">
        <f t="shared" ref="J221:S221" si="10">J203/SUM($J203:$S203)</f>
        <v>0.12536801817933227</v>
      </c>
      <c r="K221" s="14">
        <f t="shared" si="10"/>
        <v>1.5704110063316061E-2</v>
      </c>
      <c r="L221" s="14">
        <f t="shared" si="10"/>
        <v>0.30603956561837264</v>
      </c>
      <c r="M221" s="14">
        <f t="shared" si="10"/>
        <v>5.6673190676540634E-2</v>
      </c>
      <c r="N221" s="14">
        <f t="shared" si="10"/>
        <v>4.7530884731478172E-2</v>
      </c>
      <c r="O221" s="14">
        <f t="shared" si="10"/>
        <v>5.0152337751936268E-2</v>
      </c>
      <c r="P221" s="14">
        <f t="shared" si="10"/>
        <v>0.21684866495975461</v>
      </c>
      <c r="Q221" s="14">
        <f t="shared" si="10"/>
        <v>6.7380632440210433E-2</v>
      </c>
      <c r="R221" s="14">
        <f t="shared" si="10"/>
        <v>4.5875369663850779E-2</v>
      </c>
      <c r="S221" s="14">
        <f t="shared" si="10"/>
        <v>6.8427225915208098E-2</v>
      </c>
    </row>
    <row r="222" spans="3:37" s="27" customFormat="1" x14ac:dyDescent="0.3">
      <c r="H222" s="27" t="s">
        <v>194</v>
      </c>
      <c r="I222" s="27" t="s">
        <v>207</v>
      </c>
      <c r="J222" s="14">
        <f t="shared" ref="J222:S222" si="11">J204/SUM($J204:$S204)</f>
        <v>0.4472495791586375</v>
      </c>
      <c r="K222" s="14">
        <f t="shared" si="11"/>
        <v>5.6024309220809948E-2</v>
      </c>
      <c r="L222" s="14">
        <f t="shared" si="11"/>
        <v>1.6675142603514478E-2</v>
      </c>
      <c r="M222" s="14">
        <f t="shared" si="11"/>
        <v>2.0545040531241103E-4</v>
      </c>
      <c r="N222" s="14">
        <f t="shared" si="11"/>
        <v>1.8323176961221422E-2</v>
      </c>
      <c r="O222" s="14">
        <f t="shared" si="11"/>
        <v>5.8657084658966623E-2</v>
      </c>
      <c r="P222" s="14">
        <f t="shared" si="11"/>
        <v>0.13968763743861048</v>
      </c>
      <c r="Q222" s="14">
        <f t="shared" si="11"/>
        <v>5.2593652832380884E-2</v>
      </c>
      <c r="R222" s="14">
        <f t="shared" si="11"/>
        <v>4.9642210303051809E-4</v>
      </c>
      <c r="S222" s="14">
        <f t="shared" si="11"/>
        <v>0.21008754461751589</v>
      </c>
    </row>
    <row r="223" spans="3:37" s="27" customFormat="1" x14ac:dyDescent="0.3">
      <c r="H223" s="27" t="s">
        <v>195</v>
      </c>
      <c r="I223" s="27" t="s">
        <v>208</v>
      </c>
      <c r="J223" s="14">
        <f t="shared" ref="J223:S223" si="12">J205/SUM($J205:$S205)</f>
        <v>0.25931006928500683</v>
      </c>
      <c r="K223" s="14">
        <f t="shared" si="12"/>
        <v>3.2482238514393268E-2</v>
      </c>
      <c r="L223" s="14">
        <f t="shared" si="12"/>
        <v>0.1332630343512301</v>
      </c>
      <c r="M223" s="14">
        <f t="shared" si="12"/>
        <v>5.8261437871192394E-3</v>
      </c>
      <c r="N223" s="14">
        <f t="shared" si="12"/>
        <v>1.3675117553398774E-2</v>
      </c>
      <c r="O223" s="14">
        <f t="shared" si="12"/>
        <v>9.0117342071319259E-2</v>
      </c>
      <c r="P223" s="14">
        <f t="shared" si="12"/>
        <v>0.23607294360071607</v>
      </c>
      <c r="Q223" s="14">
        <f t="shared" si="12"/>
        <v>0.11690525948232774</v>
      </c>
      <c r="R223" s="14">
        <f t="shared" si="12"/>
        <v>1.1640950396443365E-2</v>
      </c>
      <c r="S223" s="14">
        <f t="shared" si="12"/>
        <v>0.10070690095804541</v>
      </c>
    </row>
    <row r="224" spans="3:37" s="27" customFormat="1" x14ac:dyDescent="0.3">
      <c r="C224" s="22"/>
      <c r="D224" s="22"/>
      <c r="E224" s="22"/>
      <c r="F224" s="22"/>
      <c r="G224" s="22"/>
      <c r="H224" s="27" t="s">
        <v>196</v>
      </c>
      <c r="I224" s="27" t="s">
        <v>209</v>
      </c>
      <c r="J224" s="14">
        <f t="shared" ref="J224:S224" si="13">J206/SUM($J206:$S206)</f>
        <v>0.11298980951747739</v>
      </c>
      <c r="K224" s="14">
        <f t="shared" si="13"/>
        <v>1.4153565083539816E-2</v>
      </c>
      <c r="L224" s="14">
        <f t="shared" si="13"/>
        <v>7.793071061516571E-2</v>
      </c>
      <c r="M224" s="14">
        <f t="shared" si="13"/>
        <v>0.24482390537509668</v>
      </c>
      <c r="N224" s="14">
        <f t="shared" si="13"/>
        <v>0.14851079910082393</v>
      </c>
      <c r="O224" s="14">
        <f t="shared" si="13"/>
        <v>4.3032520341087656E-2</v>
      </c>
      <c r="P224" s="14">
        <f t="shared" si="13"/>
        <v>0.21896808448917193</v>
      </c>
      <c r="Q224" s="14">
        <f t="shared" si="13"/>
        <v>5.5222664214203541E-2</v>
      </c>
      <c r="R224" s="14">
        <f t="shared" si="13"/>
        <v>5.6595051023315315E-2</v>
      </c>
      <c r="S224" s="14">
        <f t="shared" si="13"/>
        <v>2.7772890240117958E-2</v>
      </c>
      <c r="T224" s="22"/>
      <c r="U224" s="22"/>
      <c r="V224" s="22"/>
      <c r="W224" s="22"/>
      <c r="X224" s="22"/>
      <c r="Y224" s="22"/>
      <c r="Z224" s="22"/>
      <c r="AA224" s="22"/>
      <c r="AB224" s="22"/>
      <c r="AC224" s="22"/>
      <c r="AD224" s="22"/>
      <c r="AE224" s="22"/>
      <c r="AF224" s="22"/>
      <c r="AG224" s="22"/>
      <c r="AH224" s="22"/>
      <c r="AI224" s="22"/>
      <c r="AJ224" s="22"/>
      <c r="AK224" s="22"/>
    </row>
    <row r="225" spans="2:19" s="27" customFormat="1" x14ac:dyDescent="0.3">
      <c r="H225" s="27" t="s">
        <v>197</v>
      </c>
      <c r="I225" s="27" t="s">
        <v>210</v>
      </c>
      <c r="J225" s="14">
        <f t="shared" ref="J225:S225" si="14">J207/SUM($J207:$S207)</f>
        <v>0.38492269636205495</v>
      </c>
      <c r="K225" s="14">
        <f t="shared" si="14"/>
        <v>4.8216989287421283E-2</v>
      </c>
      <c r="L225" s="14">
        <f t="shared" si="14"/>
        <v>7.6829362355901334E-2</v>
      </c>
      <c r="M225" s="14">
        <f t="shared" si="14"/>
        <v>3.8467738591091839E-3</v>
      </c>
      <c r="N225" s="14">
        <f t="shared" si="14"/>
        <v>5.1954305950973369E-2</v>
      </c>
      <c r="O225" s="14">
        <f t="shared" si="14"/>
        <v>3.6841300654551601E-2</v>
      </c>
      <c r="P225" s="14">
        <f t="shared" si="14"/>
        <v>0.28387326258922763</v>
      </c>
      <c r="Q225" s="14">
        <f t="shared" si="14"/>
        <v>5.389490290781606E-2</v>
      </c>
      <c r="R225" s="14">
        <f t="shared" si="14"/>
        <v>8.4509090378986438E-3</v>
      </c>
      <c r="S225" s="14">
        <f t="shared" si="14"/>
        <v>5.1169496995046089E-2</v>
      </c>
    </row>
    <row r="226" spans="2:19" s="27" customFormat="1" x14ac:dyDescent="0.3">
      <c r="H226" s="22" t="s">
        <v>198</v>
      </c>
      <c r="I226" s="22" t="s">
        <v>211</v>
      </c>
      <c r="J226" s="14">
        <f>J208/SUM($J208:$S208)</f>
        <v>0.23457829365828231</v>
      </c>
      <c r="K226" s="14">
        <f t="shared" ref="K226:S226" si="15">K208/SUM($J208:$S208)</f>
        <v>2.9384235274462107E-2</v>
      </c>
      <c r="L226" s="14">
        <f t="shared" si="15"/>
        <v>0.10960263326275736</v>
      </c>
      <c r="M226" s="14">
        <f t="shared" si="15"/>
        <v>1.7643450078350185E-2</v>
      </c>
      <c r="N226" s="14">
        <f t="shared" si="15"/>
        <v>2.5503813579053253E-2</v>
      </c>
      <c r="O226" s="14">
        <f t="shared" si="15"/>
        <v>5.6713354813906949E-2</v>
      </c>
      <c r="P226" s="14">
        <f t="shared" si="15"/>
        <v>0.36816302317948996</v>
      </c>
      <c r="Q226" s="14">
        <f t="shared" si="15"/>
        <v>5.0116267296448941E-2</v>
      </c>
      <c r="R226" s="14">
        <f t="shared" si="15"/>
        <v>3.6335875989036454E-2</v>
      </c>
      <c r="S226" s="14">
        <f t="shared" si="15"/>
        <v>7.1959052868212484E-2</v>
      </c>
    </row>
    <row r="227" spans="2:19" s="27" customFormat="1" x14ac:dyDescent="0.3">
      <c r="H227" s="27" t="s">
        <v>199</v>
      </c>
      <c r="I227" s="27" t="s">
        <v>212</v>
      </c>
      <c r="J227" s="14">
        <f t="shared" ref="J227:S227" si="16">J209/SUM($J209:$S209)</f>
        <v>0.48285610780492388</v>
      </c>
      <c r="K227" s="14">
        <f t="shared" si="16"/>
        <v>6.0484528445413438E-2</v>
      </c>
      <c r="L227" s="14">
        <f t="shared" si="16"/>
        <v>4.4757253404044406E-2</v>
      </c>
      <c r="M227" s="14">
        <f t="shared" si="16"/>
        <v>6.5107429491232944E-4</v>
      </c>
      <c r="N227" s="14">
        <f t="shared" si="16"/>
        <v>6.8993815175645998E-2</v>
      </c>
      <c r="O227" s="14">
        <f t="shared" si="16"/>
        <v>4.3952392070879781E-2</v>
      </c>
      <c r="P227" s="14">
        <f t="shared" si="16"/>
        <v>0.17298026252036935</v>
      </c>
      <c r="Q227" s="14">
        <f t="shared" si="16"/>
        <v>2.288062382394378E-2</v>
      </c>
      <c r="R227" s="14">
        <f t="shared" si="16"/>
        <v>9.8490488539502256E-3</v>
      </c>
      <c r="S227" s="14">
        <f t="shared" si="16"/>
        <v>9.2594893605916717E-2</v>
      </c>
    </row>
    <row r="228" spans="2:19" s="27" customFormat="1" x14ac:dyDescent="0.3">
      <c r="N228" s="32"/>
    </row>
    <row r="229" spans="2:19" s="27" customFormat="1" x14ac:dyDescent="0.3">
      <c r="N229" s="32"/>
    </row>
    <row r="230" spans="2:19" s="27" customFormat="1" x14ac:dyDescent="0.3">
      <c r="N230" s="32"/>
    </row>
    <row r="231" spans="2:19" x14ac:dyDescent="0.3">
      <c r="B231" s="27" t="s">
        <v>238</v>
      </c>
      <c r="C231" s="27"/>
      <c r="N231" s="32"/>
    </row>
    <row r="232" spans="2:19" x14ac:dyDescent="0.3">
      <c r="B232" s="27"/>
      <c r="C232" s="27" t="s">
        <v>239</v>
      </c>
      <c r="N232" s="32"/>
    </row>
    <row r="233" spans="2:19" x14ac:dyDescent="0.3">
      <c r="N233" s="32"/>
    </row>
    <row r="234" spans="2:19" x14ac:dyDescent="0.3">
      <c r="B234" t="s">
        <v>240</v>
      </c>
      <c r="C234" t="s">
        <v>248</v>
      </c>
      <c r="D234" t="s">
        <v>1</v>
      </c>
      <c r="E234" t="s">
        <v>252</v>
      </c>
      <c r="N234" s="32"/>
    </row>
    <row r="235" spans="2:19" x14ac:dyDescent="0.3">
      <c r="H235" s="27"/>
      <c r="I235" s="27"/>
      <c r="J235" s="27" t="s">
        <v>74</v>
      </c>
      <c r="K235" s="27"/>
      <c r="N235" s="32"/>
    </row>
    <row r="236" spans="2:19" x14ac:dyDescent="0.3">
      <c r="B236" t="s">
        <v>241</v>
      </c>
      <c r="C236" s="1">
        <v>13934</v>
      </c>
      <c r="D236">
        <v>1.47</v>
      </c>
      <c r="E236">
        <v>1.47</v>
      </c>
      <c r="H236" s="27" t="s">
        <v>187</v>
      </c>
      <c r="I236" s="27" t="s">
        <v>200</v>
      </c>
      <c r="J236" s="14">
        <f>C236/SUM($C$236:$C$248)</f>
        <v>1.4678539562214191E-2</v>
      </c>
      <c r="K236" s="14"/>
      <c r="N236" s="32"/>
    </row>
    <row r="237" spans="2:19" x14ac:dyDescent="0.3">
      <c r="B237" t="s">
        <v>242</v>
      </c>
      <c r="C237" s="1">
        <v>1852</v>
      </c>
      <c r="D237">
        <v>0.2</v>
      </c>
      <c r="E237">
        <v>1.66</v>
      </c>
      <c r="H237" s="27" t="s">
        <v>188</v>
      </c>
      <c r="I237" s="27" t="s">
        <v>201</v>
      </c>
      <c r="J237" s="14">
        <f t="shared" ref="J237:J248" si="17">C237/SUM($C$236:$C$248)</f>
        <v>1.950958466285394E-3</v>
      </c>
      <c r="K237" s="14"/>
      <c r="N237" s="32"/>
    </row>
    <row r="238" spans="2:19" x14ac:dyDescent="0.3">
      <c r="B238" t="s">
        <v>32</v>
      </c>
      <c r="C238" s="1">
        <v>4510</v>
      </c>
      <c r="D238">
        <v>0.48</v>
      </c>
      <c r="E238">
        <v>2.14</v>
      </c>
      <c r="H238" s="27" t="s">
        <v>189</v>
      </c>
      <c r="I238" s="27" t="s">
        <v>202</v>
      </c>
      <c r="J238" s="14">
        <f t="shared" si="17"/>
        <v>4.7509841700578443E-3</v>
      </c>
      <c r="K238" s="14"/>
      <c r="N238" s="32"/>
    </row>
    <row r="239" spans="2:19" x14ac:dyDescent="0.3">
      <c r="B239" t="s">
        <v>243</v>
      </c>
      <c r="C239" s="1">
        <v>41701</v>
      </c>
      <c r="D239">
        <v>4.3899999999999997</v>
      </c>
      <c r="E239">
        <v>6.53</v>
      </c>
      <c r="H239" s="27" t="s">
        <v>190</v>
      </c>
      <c r="I239" s="27" t="s">
        <v>203</v>
      </c>
      <c r="J239" s="14">
        <f t="shared" si="17"/>
        <v>4.3929221923632404E-2</v>
      </c>
      <c r="K239" s="14"/>
      <c r="N239" s="32"/>
    </row>
    <row r="240" spans="2:19" x14ac:dyDescent="0.3">
      <c r="B240" t="s">
        <v>244</v>
      </c>
      <c r="C240" s="1">
        <v>4460</v>
      </c>
      <c r="D240">
        <v>0.47</v>
      </c>
      <c r="E240">
        <v>7</v>
      </c>
      <c r="H240" s="27" t="s">
        <v>191</v>
      </c>
      <c r="I240" s="27" t="s">
        <v>204</v>
      </c>
      <c r="J240" s="14">
        <f t="shared" si="17"/>
        <v>4.6983125052013266E-3</v>
      </c>
      <c r="K240" s="14"/>
      <c r="N240" s="32"/>
    </row>
    <row r="241" spans="2:14" x14ac:dyDescent="0.3">
      <c r="B241" t="s">
        <v>245</v>
      </c>
      <c r="C241" s="1">
        <v>145338</v>
      </c>
      <c r="D241">
        <v>15.31</v>
      </c>
      <c r="E241">
        <v>22.31</v>
      </c>
      <c r="H241" s="27" t="s">
        <v>192</v>
      </c>
      <c r="I241" s="27" t="s">
        <v>205</v>
      </c>
      <c r="J241" s="14">
        <f t="shared" si="17"/>
        <v>0.15310388853832971</v>
      </c>
      <c r="K241" s="14"/>
      <c r="N241" s="32"/>
    </row>
    <row r="242" spans="2:14" x14ac:dyDescent="0.3">
      <c r="B242" t="s">
        <v>246</v>
      </c>
      <c r="C242" s="1">
        <v>25338</v>
      </c>
      <c r="D242">
        <v>2.67</v>
      </c>
      <c r="E242">
        <v>24.98</v>
      </c>
      <c r="H242" s="27" t="s">
        <v>193</v>
      </c>
      <c r="I242" s="27" t="s">
        <v>206</v>
      </c>
      <c r="J242" s="14">
        <f t="shared" si="17"/>
        <v>2.6691892882688615E-2</v>
      </c>
      <c r="K242" s="14"/>
      <c r="N242" s="32"/>
    </row>
    <row r="243" spans="2:14" x14ac:dyDescent="0.3">
      <c r="B243" t="s">
        <v>40</v>
      </c>
      <c r="C243" s="1">
        <v>360382</v>
      </c>
      <c r="D243">
        <v>37.96</v>
      </c>
      <c r="E243">
        <v>62.94</v>
      </c>
      <c r="H243" s="27" t="s">
        <v>194</v>
      </c>
      <c r="I243" s="27" t="s">
        <v>207</v>
      </c>
      <c r="J243" s="14">
        <f t="shared" si="17"/>
        <v>0.37963839848642705</v>
      </c>
      <c r="K243" s="14"/>
      <c r="N243" s="32"/>
    </row>
    <row r="244" spans="2:14" x14ac:dyDescent="0.3">
      <c r="B244" t="s">
        <v>4</v>
      </c>
      <c r="C244" s="1">
        <v>186716</v>
      </c>
      <c r="D244">
        <v>19.670000000000002</v>
      </c>
      <c r="E244">
        <v>82.61</v>
      </c>
      <c r="H244" s="27" t="s">
        <v>195</v>
      </c>
      <c r="I244" s="27" t="s">
        <v>208</v>
      </c>
      <c r="J244" s="14">
        <f t="shared" si="17"/>
        <v>0.19669285150698901</v>
      </c>
      <c r="K244" s="14"/>
      <c r="N244" s="32"/>
    </row>
    <row r="245" spans="2:14" x14ac:dyDescent="0.3">
      <c r="B245" t="s">
        <v>250</v>
      </c>
      <c r="C245" s="1">
        <v>41017</v>
      </c>
      <c r="D245">
        <v>4.32</v>
      </c>
      <c r="E245">
        <v>86.93</v>
      </c>
      <c r="H245" s="27" t="s">
        <v>196</v>
      </c>
      <c r="I245" s="27" t="s">
        <v>209</v>
      </c>
      <c r="J245" s="14">
        <f t="shared" si="17"/>
        <v>4.3208673548395256E-2</v>
      </c>
      <c r="K245" s="14"/>
      <c r="N245" s="32"/>
    </row>
    <row r="246" spans="2:14" x14ac:dyDescent="0.3">
      <c r="B246" t="s">
        <v>8</v>
      </c>
      <c r="C246" s="1">
        <v>92948</v>
      </c>
      <c r="D246">
        <v>9.7899999999999991</v>
      </c>
      <c r="E246">
        <v>96.73</v>
      </c>
      <c r="H246" s="27" t="s">
        <v>197</v>
      </c>
      <c r="I246" s="27" t="s">
        <v>210</v>
      </c>
      <c r="J246" s="14">
        <f t="shared" si="17"/>
        <v>9.7914518101671066E-2</v>
      </c>
      <c r="K246" s="14"/>
      <c r="N246" s="32"/>
    </row>
    <row r="247" spans="2:14" x14ac:dyDescent="0.3">
      <c r="B247" t="s">
        <v>247</v>
      </c>
      <c r="C247" s="1">
        <v>25546</v>
      </c>
      <c r="D247">
        <v>2.69</v>
      </c>
      <c r="E247">
        <v>99.42</v>
      </c>
      <c r="H247" s="27" t="s">
        <v>198</v>
      </c>
      <c r="I247" s="27" t="s">
        <v>211</v>
      </c>
      <c r="J247" s="14">
        <f t="shared" si="17"/>
        <v>2.6911007008491725E-2</v>
      </c>
      <c r="K247" s="14"/>
      <c r="N247" s="32"/>
    </row>
    <row r="248" spans="2:14" x14ac:dyDescent="0.3">
      <c r="B248" t="s">
        <v>9</v>
      </c>
      <c r="C248" s="1">
        <v>5535</v>
      </c>
      <c r="D248">
        <v>0.57999999999999996</v>
      </c>
      <c r="E248">
        <v>100</v>
      </c>
      <c r="H248" s="27" t="s">
        <v>199</v>
      </c>
      <c r="I248" s="27" t="s">
        <v>212</v>
      </c>
      <c r="J248" s="14">
        <f t="shared" si="17"/>
        <v>5.8307532996164447E-3</v>
      </c>
      <c r="K248" s="14"/>
      <c r="N248" s="32"/>
    </row>
    <row r="249" spans="2:14" x14ac:dyDescent="0.3">
      <c r="N249" s="32"/>
    </row>
    <row r="250" spans="2:14" x14ac:dyDescent="0.3">
      <c r="B250" t="s">
        <v>94</v>
      </c>
      <c r="C250" s="1">
        <v>949277</v>
      </c>
      <c r="D250">
        <v>100</v>
      </c>
      <c r="N250" s="32"/>
    </row>
    <row r="251" spans="2:14" x14ac:dyDescent="0.3">
      <c r="N251" s="32"/>
    </row>
    <row r="252" spans="2:14" x14ac:dyDescent="0.3">
      <c r="N252" s="32"/>
    </row>
    <row r="253" spans="2:14" x14ac:dyDescent="0.3">
      <c r="N253" s="32"/>
    </row>
    <row r="254" spans="2:14" x14ac:dyDescent="0.3">
      <c r="B254" t="s">
        <v>240</v>
      </c>
      <c r="C254" t="s">
        <v>249</v>
      </c>
    </row>
    <row r="255" spans="2:14" x14ac:dyDescent="0.3">
      <c r="J255" t="s">
        <v>251</v>
      </c>
    </row>
    <row r="256" spans="2:14" x14ac:dyDescent="0.3">
      <c r="B256" t="s">
        <v>241</v>
      </c>
      <c r="C256">
        <v>49.55</v>
      </c>
      <c r="H256" s="27" t="s">
        <v>187</v>
      </c>
      <c r="I256" s="27" t="s">
        <v>200</v>
      </c>
      <c r="J256" s="14">
        <f>C256/SUM($C$256:$C$268)</f>
        <v>1.4467829154062672E-2</v>
      </c>
    </row>
    <row r="257" spans="2:10" x14ac:dyDescent="0.3">
      <c r="B257" t="s">
        <v>242</v>
      </c>
      <c r="C257">
        <v>59.55</v>
      </c>
      <c r="H257" s="27" t="s">
        <v>188</v>
      </c>
      <c r="I257" s="27" t="s">
        <v>201</v>
      </c>
      <c r="J257" s="14">
        <f t="shared" ref="J257:J268" si="18">C257/SUM($C$256:$C$268)</f>
        <v>1.7387673584751406E-2</v>
      </c>
    </row>
    <row r="258" spans="2:10" x14ac:dyDescent="0.3">
      <c r="B258" t="s">
        <v>32</v>
      </c>
      <c r="C258">
        <v>38.54</v>
      </c>
      <c r="H258" s="27" t="s">
        <v>189</v>
      </c>
      <c r="I258" s="27" t="s">
        <v>202</v>
      </c>
      <c r="J258" s="14">
        <f t="shared" si="18"/>
        <v>1.1253080435874377E-2</v>
      </c>
    </row>
    <row r="259" spans="2:10" x14ac:dyDescent="0.3">
      <c r="B259" t="s">
        <v>243</v>
      </c>
      <c r="C259">
        <v>191.86</v>
      </c>
      <c r="H259" s="27" t="s">
        <v>190</v>
      </c>
      <c r="I259" s="27" t="s">
        <v>203</v>
      </c>
      <c r="J259" s="14">
        <f t="shared" si="18"/>
        <v>5.6020135247194042E-2</v>
      </c>
    </row>
    <row r="260" spans="2:10" x14ac:dyDescent="0.3">
      <c r="B260" t="s">
        <v>244</v>
      </c>
      <c r="C260">
        <v>218.36</v>
      </c>
      <c r="H260" s="27" t="s">
        <v>191</v>
      </c>
      <c r="I260" s="27" t="s">
        <v>204</v>
      </c>
      <c r="J260" s="14">
        <f t="shared" si="18"/>
        <v>6.3757722988519186E-2</v>
      </c>
    </row>
    <row r="261" spans="2:10" x14ac:dyDescent="0.3">
      <c r="B261" t="s">
        <v>245</v>
      </c>
      <c r="C261">
        <v>362.12</v>
      </c>
      <c r="H261" s="27" t="s">
        <v>192</v>
      </c>
      <c r="I261" s="27" t="s">
        <v>205</v>
      </c>
      <c r="J261" s="14">
        <f t="shared" si="18"/>
        <v>0.1057334065241004</v>
      </c>
    </row>
    <row r="262" spans="2:10" x14ac:dyDescent="0.3">
      <c r="B262" t="s">
        <v>246</v>
      </c>
      <c r="C262">
        <v>169.41</v>
      </c>
      <c r="H262" s="27" t="s">
        <v>193</v>
      </c>
      <c r="I262" s="27" t="s">
        <v>206</v>
      </c>
      <c r="J262" s="14">
        <f t="shared" si="18"/>
        <v>4.946508450029783E-2</v>
      </c>
    </row>
    <row r="263" spans="2:10" x14ac:dyDescent="0.3">
      <c r="B263" t="s">
        <v>40</v>
      </c>
      <c r="C263">
        <v>653.21</v>
      </c>
      <c r="H263" s="27" t="s">
        <v>194</v>
      </c>
      <c r="I263" s="27" t="s">
        <v>207</v>
      </c>
      <c r="J263" s="14">
        <f t="shared" si="18"/>
        <v>0.19072715805701876</v>
      </c>
    </row>
    <row r="264" spans="2:10" x14ac:dyDescent="0.3">
      <c r="B264" t="s">
        <v>4</v>
      </c>
      <c r="C264">
        <v>388.11</v>
      </c>
      <c r="H264" s="27" t="s">
        <v>195</v>
      </c>
      <c r="I264" s="27" t="s">
        <v>208</v>
      </c>
      <c r="J264" s="14">
        <f t="shared" si="18"/>
        <v>0.11332208219946042</v>
      </c>
    </row>
    <row r="265" spans="2:10" x14ac:dyDescent="0.3">
      <c r="B265" t="s">
        <v>250</v>
      </c>
      <c r="C265">
        <v>329.88</v>
      </c>
      <c r="H265" s="27" t="s">
        <v>196</v>
      </c>
      <c r="I265" s="27" t="s">
        <v>209</v>
      </c>
      <c r="J265" s="14">
        <f t="shared" si="18"/>
        <v>9.6319828079559924E-2</v>
      </c>
    </row>
    <row r="266" spans="2:10" x14ac:dyDescent="0.3">
      <c r="B266" t="s">
        <v>8</v>
      </c>
      <c r="C266">
        <v>651.41</v>
      </c>
      <c r="H266" s="27" t="s">
        <v>197</v>
      </c>
      <c r="I266" s="27" t="s">
        <v>210</v>
      </c>
      <c r="J266" s="14">
        <f t="shared" si="18"/>
        <v>0.19020158605949475</v>
      </c>
    </row>
    <row r="267" spans="2:10" x14ac:dyDescent="0.3">
      <c r="B267" t="s">
        <v>247</v>
      </c>
      <c r="C267">
        <v>301.52999999999997</v>
      </c>
      <c r="H267" s="27" t="s">
        <v>198</v>
      </c>
      <c r="I267" s="27" t="s">
        <v>211</v>
      </c>
      <c r="J267" s="14">
        <f t="shared" si="18"/>
        <v>8.8042069118557359E-2</v>
      </c>
    </row>
    <row r="268" spans="2:10" x14ac:dyDescent="0.3">
      <c r="B268" t="s">
        <v>9</v>
      </c>
      <c r="C268">
        <v>11.31</v>
      </c>
      <c r="H268" s="27" t="s">
        <v>199</v>
      </c>
      <c r="I268" s="27" t="s">
        <v>212</v>
      </c>
      <c r="J268" s="14">
        <f t="shared" si="18"/>
        <v>3.3023440511089574E-3</v>
      </c>
    </row>
    <row r="272" spans="2:10" x14ac:dyDescent="0.3">
      <c r="B272" t="s">
        <v>43</v>
      </c>
      <c r="C272" t="s">
        <v>692</v>
      </c>
    </row>
    <row r="273" spans="3:19" x14ac:dyDescent="0.3">
      <c r="C273" s="27" t="s">
        <v>143</v>
      </c>
      <c r="D273" s="27"/>
      <c r="E273" s="27"/>
      <c r="F273" s="27"/>
      <c r="G273" s="27"/>
      <c r="H273" s="27"/>
      <c r="I273" s="27"/>
      <c r="J273" s="27"/>
      <c r="K273" s="27"/>
      <c r="L273" s="27"/>
      <c r="M273" s="27"/>
      <c r="N273" s="27" t="s">
        <v>143</v>
      </c>
      <c r="O273" s="27"/>
      <c r="P273" s="27"/>
    </row>
    <row r="274" spans="3:19" x14ac:dyDescent="0.3">
      <c r="C274" s="27"/>
      <c r="D274" s="27"/>
      <c r="E274" s="27"/>
      <c r="F274" s="27"/>
      <c r="G274" s="27"/>
      <c r="H274" s="27"/>
      <c r="I274" s="27"/>
      <c r="J274" s="27"/>
      <c r="K274" s="27"/>
      <c r="L274" s="27"/>
      <c r="M274" s="27"/>
      <c r="N274" s="27"/>
      <c r="O274" s="27"/>
      <c r="P274" s="27"/>
    </row>
    <row r="275" spans="3:19" x14ac:dyDescent="0.3">
      <c r="C275" s="27" t="s">
        <v>694</v>
      </c>
      <c r="D275" s="27"/>
      <c r="E275" s="27"/>
      <c r="F275" s="27"/>
      <c r="G275" s="27"/>
      <c r="H275" s="27"/>
      <c r="I275" s="27"/>
      <c r="J275" s="27"/>
      <c r="K275" s="27"/>
      <c r="L275" s="27"/>
      <c r="M275" s="27"/>
      <c r="N275" s="27" t="s">
        <v>693</v>
      </c>
      <c r="O275" s="27"/>
      <c r="P275" s="27"/>
    </row>
    <row r="279" spans="3:19" x14ac:dyDescent="0.3">
      <c r="I279" s="27" t="s">
        <v>44</v>
      </c>
      <c r="J279" s="2">
        <v>0.01</v>
      </c>
      <c r="R279" s="27" t="s">
        <v>61</v>
      </c>
      <c r="S279" s="2">
        <v>0.06</v>
      </c>
    </row>
    <row r="280" spans="3:19" x14ac:dyDescent="0.3">
      <c r="I280" s="27" t="s">
        <v>45</v>
      </c>
      <c r="J280" s="2">
        <v>0</v>
      </c>
      <c r="R280" s="27" t="s">
        <v>60</v>
      </c>
      <c r="S280" s="2">
        <v>0.05</v>
      </c>
    </row>
    <row r="281" spans="3:19" x14ac:dyDescent="0.3">
      <c r="I281" s="27" t="s">
        <v>46</v>
      </c>
      <c r="J281" s="2">
        <v>0.31</v>
      </c>
      <c r="R281" s="27" t="s">
        <v>62</v>
      </c>
      <c r="S281" s="2">
        <v>7.0000000000000007E-2</v>
      </c>
    </row>
    <row r="282" spans="3:19" x14ac:dyDescent="0.3">
      <c r="I282" s="27" t="s">
        <v>47</v>
      </c>
      <c r="J282" s="2">
        <v>0.02</v>
      </c>
      <c r="R282" s="27" t="s">
        <v>18</v>
      </c>
      <c r="S282" s="2">
        <v>0.08</v>
      </c>
    </row>
    <row r="283" spans="3:19" x14ac:dyDescent="0.3">
      <c r="I283" s="27" t="s">
        <v>48</v>
      </c>
      <c r="J283" s="2">
        <v>0.33</v>
      </c>
      <c r="R283" s="27" t="s">
        <v>19</v>
      </c>
      <c r="S283" s="2">
        <v>0.06</v>
      </c>
    </row>
    <row r="284" spans="3:19" x14ac:dyDescent="0.3">
      <c r="I284" s="27" t="s">
        <v>49</v>
      </c>
      <c r="J284" s="2">
        <v>7.0000000000000007E-2</v>
      </c>
      <c r="R284" s="27" t="s">
        <v>7</v>
      </c>
      <c r="S284" s="2">
        <v>0.05</v>
      </c>
    </row>
    <row r="285" spans="3:19" x14ac:dyDescent="0.3">
      <c r="I285" s="27" t="s">
        <v>50</v>
      </c>
      <c r="J285" s="2">
        <v>0.02</v>
      </c>
      <c r="R285" s="27" t="s">
        <v>63</v>
      </c>
      <c r="S285" s="2">
        <v>0.05</v>
      </c>
    </row>
    <row r="286" spans="3:19" x14ac:dyDescent="0.3">
      <c r="I286" s="27" t="s">
        <v>51</v>
      </c>
      <c r="J286" s="2">
        <v>0.02</v>
      </c>
      <c r="R286" s="27" t="s">
        <v>64</v>
      </c>
      <c r="S286" s="2">
        <v>0.1</v>
      </c>
    </row>
    <row r="287" spans="3:19" x14ac:dyDescent="0.3">
      <c r="I287" s="27" t="s">
        <v>52</v>
      </c>
      <c r="J287" s="2">
        <v>0.01</v>
      </c>
      <c r="R287" s="27" t="s">
        <v>65</v>
      </c>
      <c r="S287" s="2">
        <v>0.21</v>
      </c>
    </row>
    <row r="288" spans="3:19" x14ac:dyDescent="0.3">
      <c r="I288" s="27" t="s">
        <v>53</v>
      </c>
      <c r="J288" s="2">
        <v>0</v>
      </c>
      <c r="R288" s="27" t="s">
        <v>66</v>
      </c>
      <c r="S288" s="2">
        <v>0.27</v>
      </c>
    </row>
    <row r="289" spans="9:19" x14ac:dyDescent="0.3">
      <c r="I289" s="27" t="s">
        <v>54</v>
      </c>
      <c r="J289" s="2">
        <v>0.03</v>
      </c>
      <c r="R289" s="4"/>
      <c r="S289" s="4"/>
    </row>
    <row r="290" spans="9:19" x14ac:dyDescent="0.3">
      <c r="I290" s="27" t="s">
        <v>55</v>
      </c>
      <c r="J290" s="2">
        <v>0.03</v>
      </c>
      <c r="R290" s="27"/>
      <c r="S290" s="2">
        <f>SUM(S279:S288)</f>
        <v>1</v>
      </c>
    </row>
    <row r="291" spans="9:19" x14ac:dyDescent="0.3">
      <c r="I291" s="27" t="s">
        <v>56</v>
      </c>
      <c r="J291" s="2">
        <v>0.06</v>
      </c>
    </row>
    <row r="292" spans="9:19" x14ac:dyDescent="0.3">
      <c r="I292" s="27" t="s">
        <v>57</v>
      </c>
      <c r="J292" s="2">
        <v>0.03</v>
      </c>
    </row>
    <row r="293" spans="9:19" x14ac:dyDescent="0.3">
      <c r="I293" s="27" t="s">
        <v>58</v>
      </c>
      <c r="J293" s="2">
        <v>0.01</v>
      </c>
    </row>
    <row r="294" spans="9:19" x14ac:dyDescent="0.3">
      <c r="I294" s="27" t="s">
        <v>59</v>
      </c>
      <c r="J294" s="2">
        <v>0.05</v>
      </c>
    </row>
    <row r="295" spans="9:19" x14ac:dyDescent="0.3">
      <c r="I295" s="4"/>
      <c r="J295" s="4"/>
    </row>
    <row r="296" spans="9:19" x14ac:dyDescent="0.3">
      <c r="I296" s="27"/>
      <c r="J296" s="2">
        <f>SUM(J279:J294)</f>
        <v>1.0000000000000002</v>
      </c>
    </row>
    <row r="305" spans="3:22" x14ac:dyDescent="0.3">
      <c r="C305" s="27" t="s">
        <v>238</v>
      </c>
      <c r="D305" s="27"/>
      <c r="E305" s="27"/>
      <c r="F305" s="27"/>
      <c r="G305" s="27"/>
      <c r="H305" s="27"/>
      <c r="I305" s="27"/>
      <c r="J305" s="27"/>
      <c r="K305" s="27"/>
      <c r="L305" s="27"/>
      <c r="M305" s="27"/>
      <c r="N305" s="27"/>
      <c r="O305" s="27"/>
      <c r="P305" s="27"/>
      <c r="Q305" s="27"/>
      <c r="R305" s="27"/>
      <c r="S305" s="27"/>
      <c r="T305" s="27"/>
      <c r="U305" s="27"/>
      <c r="V305" s="27"/>
    </row>
    <row r="306" spans="3:22" x14ac:dyDescent="0.3">
      <c r="C306" s="27"/>
      <c r="D306" s="27" t="s">
        <v>301</v>
      </c>
      <c r="E306" s="27"/>
      <c r="F306" s="27"/>
      <c r="G306" s="27"/>
      <c r="H306" s="27"/>
      <c r="I306" s="27"/>
      <c r="J306" s="27"/>
      <c r="K306" s="27"/>
      <c r="L306" s="27"/>
      <c r="M306" s="27"/>
      <c r="N306" s="27"/>
      <c r="O306" s="28" t="s">
        <v>691</v>
      </c>
      <c r="P306" s="27"/>
      <c r="Q306" s="27"/>
      <c r="R306" s="27"/>
      <c r="S306" s="27"/>
      <c r="T306" s="27"/>
      <c r="U306" s="27"/>
      <c r="V306" s="27"/>
    </row>
    <row r="307" spans="3:22" x14ac:dyDescent="0.3">
      <c r="C307" s="27"/>
      <c r="D307" s="27"/>
      <c r="E307" s="27"/>
      <c r="F307" s="27"/>
      <c r="G307" s="27"/>
      <c r="H307" s="27"/>
      <c r="I307" s="27"/>
      <c r="J307" s="27"/>
      <c r="K307" s="27"/>
      <c r="L307" s="27"/>
      <c r="M307" s="27"/>
      <c r="N307" s="27"/>
      <c r="O307" s="27"/>
      <c r="P307" s="27"/>
      <c r="Q307" s="27"/>
      <c r="R307" s="27"/>
      <c r="S307" s="27"/>
      <c r="T307" s="27"/>
      <c r="U307" s="27"/>
      <c r="V307" s="27"/>
    </row>
    <row r="308" spans="3:22" x14ac:dyDescent="0.3">
      <c r="C308" s="27"/>
      <c r="D308" s="27"/>
      <c r="E308" s="27"/>
      <c r="F308" s="27"/>
      <c r="G308" s="27"/>
      <c r="H308" s="27"/>
      <c r="I308" s="27"/>
      <c r="J308" s="27"/>
      <c r="K308" s="27"/>
      <c r="L308" s="27"/>
      <c r="M308" s="27"/>
      <c r="N308" s="27"/>
      <c r="O308" s="27"/>
      <c r="P308" s="27"/>
      <c r="Q308" s="27"/>
      <c r="R308" s="27" t="s">
        <v>565</v>
      </c>
      <c r="S308" s="27">
        <f>[1]Gulf!$C$36</f>
        <v>252</v>
      </c>
      <c r="T308" s="27"/>
      <c r="U308" s="27"/>
      <c r="V308" s="27"/>
    </row>
    <row r="309" spans="3:22" x14ac:dyDescent="0.3">
      <c r="C309" s="27"/>
      <c r="D309" s="27" t="s">
        <v>240</v>
      </c>
      <c r="E309" s="27" t="s">
        <v>695</v>
      </c>
      <c r="F309" s="27" t="s">
        <v>249</v>
      </c>
      <c r="G309" s="27" t="s">
        <v>696</v>
      </c>
      <c r="H309" s="27"/>
      <c r="I309" s="27"/>
      <c r="J309" s="27"/>
      <c r="K309" s="27"/>
      <c r="L309" s="27"/>
      <c r="M309" s="27"/>
      <c r="N309" s="27"/>
      <c r="O309" s="27"/>
      <c r="P309" s="27"/>
      <c r="Q309" s="27"/>
      <c r="R309" s="27"/>
      <c r="S309" s="27"/>
      <c r="T309" s="27"/>
      <c r="U309" s="27"/>
      <c r="V309" s="27"/>
    </row>
    <row r="310" spans="3:22" x14ac:dyDescent="0.3">
      <c r="C310" s="27"/>
      <c r="D310" s="27"/>
      <c r="E310" s="27"/>
      <c r="F310" s="27"/>
      <c r="G310" s="5"/>
      <c r="H310" s="27"/>
      <c r="I310" s="27"/>
      <c r="J310" s="27"/>
      <c r="K310" s="27"/>
      <c r="L310" s="27"/>
      <c r="M310" s="27"/>
      <c r="N310" s="27"/>
      <c r="O310" s="27"/>
      <c r="P310" s="27"/>
      <c r="Q310" s="27" t="s">
        <v>0</v>
      </c>
      <c r="R310" s="27" t="s">
        <v>564</v>
      </c>
      <c r="S310" s="27" t="s">
        <v>255</v>
      </c>
      <c r="T310" s="27" t="s">
        <v>260</v>
      </c>
      <c r="U310" s="27" t="s">
        <v>253</v>
      </c>
      <c r="V310" s="27"/>
    </row>
    <row r="311" spans="3:22" x14ac:dyDescent="0.3">
      <c r="C311" s="27"/>
      <c r="D311" s="27" t="s">
        <v>291</v>
      </c>
      <c r="E311" s="27">
        <v>24</v>
      </c>
      <c r="F311" s="27">
        <v>163</v>
      </c>
      <c r="G311" s="1">
        <v>6805719</v>
      </c>
      <c r="H311" s="27"/>
      <c r="I311" s="27"/>
      <c r="J311" s="27"/>
      <c r="K311" s="27"/>
      <c r="L311" s="27"/>
      <c r="M311" s="27"/>
      <c r="N311" s="27"/>
      <c r="O311" s="27" t="s">
        <v>187</v>
      </c>
      <c r="P311" s="27" t="s">
        <v>291</v>
      </c>
      <c r="Q311" s="21">
        <f>E311</f>
        <v>24</v>
      </c>
      <c r="R311" s="30">
        <f>Q311/SUM($Q$311:$Q$322)*$S$308</f>
        <v>26.181818181818183</v>
      </c>
      <c r="S311" s="21">
        <f>SUMPRODUCT(Q339:Q341,R339:R341)/SUM(R339:R341)</f>
        <v>113834.08697562282</v>
      </c>
      <c r="T311" s="26">
        <f>R311*S311</f>
        <v>2980383.3680890342</v>
      </c>
      <c r="U311" s="14">
        <f>F311/SUM($F$311:$F$322)</f>
        <v>0.11511299435028248</v>
      </c>
      <c r="V311" s="27"/>
    </row>
    <row r="312" spans="3:22" x14ac:dyDescent="0.3">
      <c r="C312" s="27"/>
      <c r="D312" s="27" t="s">
        <v>15</v>
      </c>
      <c r="E312" s="1">
        <v>12</v>
      </c>
      <c r="F312" s="27">
        <v>12</v>
      </c>
      <c r="G312" s="5">
        <v>1007214</v>
      </c>
      <c r="H312" s="27"/>
      <c r="I312" s="27"/>
      <c r="J312" s="27"/>
      <c r="K312" s="27"/>
      <c r="L312" s="27"/>
      <c r="M312" s="27"/>
      <c r="N312" s="27"/>
      <c r="O312" s="27" t="s">
        <v>188</v>
      </c>
      <c r="P312" s="27" t="s">
        <v>15</v>
      </c>
      <c r="Q312" s="21">
        <f t="shared" ref="Q312:Q322" si="19">E312</f>
        <v>12</v>
      </c>
      <c r="R312" s="30">
        <f t="shared" ref="R312:R322" si="20">Q312/SUM($Q$311:$Q$322)*$S$308</f>
        <v>13.090909090909092</v>
      </c>
      <c r="S312" s="21">
        <f>Q351</f>
        <v>73191.600000000006</v>
      </c>
      <c r="T312" s="26">
        <f t="shared" ref="T312:T322" si="21">R312*S312</f>
        <v>958144.5818181819</v>
      </c>
      <c r="U312" s="14">
        <f t="shared" ref="U312:U322" si="22">F312/SUM($F$311:$F$322)</f>
        <v>8.4745762711864406E-3</v>
      </c>
      <c r="V312" s="27"/>
    </row>
    <row r="313" spans="3:22" x14ac:dyDescent="0.3">
      <c r="C313" s="27"/>
      <c r="D313" s="27" t="s">
        <v>292</v>
      </c>
      <c r="E313" s="27">
        <v>18</v>
      </c>
      <c r="F313" s="27">
        <v>23</v>
      </c>
      <c r="G313" s="1">
        <v>1295622</v>
      </c>
      <c r="H313" s="27"/>
      <c r="I313" s="27"/>
      <c r="J313" s="27"/>
      <c r="K313" s="27"/>
      <c r="L313" s="27"/>
      <c r="M313" s="27"/>
      <c r="N313" s="27"/>
      <c r="O313" s="27" t="s">
        <v>189</v>
      </c>
      <c r="P313" s="27" t="s">
        <v>292</v>
      </c>
      <c r="Q313" s="21">
        <f t="shared" si="19"/>
        <v>18</v>
      </c>
      <c r="R313" s="30">
        <f t="shared" si="20"/>
        <v>19.636363636363637</v>
      </c>
      <c r="S313" s="21">
        <f>SUMPRODUCT(Q346:Q347,R346:R347)/SUM(R346:R347)</f>
        <v>83119.804768486531</v>
      </c>
      <c r="T313" s="26">
        <f t="shared" si="21"/>
        <v>1632170.7118175537</v>
      </c>
      <c r="U313" s="14">
        <f t="shared" si="22"/>
        <v>1.6242937853107344E-2</v>
      </c>
      <c r="V313" s="27"/>
    </row>
    <row r="314" spans="3:22" x14ac:dyDescent="0.3">
      <c r="C314" s="27"/>
      <c r="D314" s="27" t="s">
        <v>302</v>
      </c>
      <c r="E314" s="27">
        <v>84</v>
      </c>
      <c r="F314" s="5">
        <v>753</v>
      </c>
      <c r="G314" s="1">
        <v>8959314</v>
      </c>
      <c r="H314" s="27"/>
      <c r="I314" s="27"/>
      <c r="J314" s="27"/>
      <c r="K314" s="27"/>
      <c r="L314" s="27"/>
      <c r="M314" s="27"/>
      <c r="N314" s="27"/>
      <c r="O314" s="27" t="s">
        <v>190</v>
      </c>
      <c r="P314" s="27" t="s">
        <v>302</v>
      </c>
      <c r="Q314" s="21">
        <f t="shared" si="19"/>
        <v>84</v>
      </c>
      <c r="R314" s="30">
        <f t="shared" si="20"/>
        <v>91.63636363636364</v>
      </c>
      <c r="S314" s="21">
        <f>SUMPRODUCT(Q331:Q350,R331:R350)/SUM(R331:R350)</f>
        <v>72526.827718574801</v>
      </c>
      <c r="T314" s="26">
        <f t="shared" si="21"/>
        <v>6646094.7582112188</v>
      </c>
      <c r="U314" s="14">
        <f t="shared" si="22"/>
        <v>0.53177966101694918</v>
      </c>
      <c r="V314" s="27"/>
    </row>
    <row r="315" spans="3:22" x14ac:dyDescent="0.3">
      <c r="C315" s="27"/>
      <c r="D315" s="27" t="s">
        <v>293</v>
      </c>
      <c r="E315" s="27">
        <v>15</v>
      </c>
      <c r="F315" s="27">
        <v>299</v>
      </c>
      <c r="G315" s="27">
        <v>19938064</v>
      </c>
      <c r="H315" s="27"/>
      <c r="I315" s="27"/>
      <c r="J315" s="27"/>
      <c r="K315" s="27"/>
      <c r="L315" s="27"/>
      <c r="M315" s="27"/>
      <c r="N315" s="27"/>
      <c r="O315" s="27" t="s">
        <v>191</v>
      </c>
      <c r="P315" s="27" t="s">
        <v>293</v>
      </c>
      <c r="Q315" s="21">
        <f t="shared" si="19"/>
        <v>15</v>
      </c>
      <c r="R315" s="30">
        <f t="shared" si="20"/>
        <v>16.363636363636363</v>
      </c>
      <c r="S315" s="21">
        <f>(SUMPRODUCT(Q336:Q338,R336:R338)+Q349*R349)/SUM(R336:R338,R349)</f>
        <v>66144.423109494266</v>
      </c>
      <c r="T315" s="26">
        <f t="shared" si="21"/>
        <v>1082363.2872462699</v>
      </c>
      <c r="U315" s="14">
        <f t="shared" si="22"/>
        <v>0.21115819209039549</v>
      </c>
      <c r="V315" s="27"/>
    </row>
    <row r="316" spans="3:22" x14ac:dyDescent="0.3">
      <c r="C316" s="27"/>
      <c r="D316" s="27" t="s">
        <v>294</v>
      </c>
      <c r="E316" s="27">
        <v>21</v>
      </c>
      <c r="F316" s="27">
        <v>41</v>
      </c>
      <c r="G316" s="1">
        <v>1975679</v>
      </c>
      <c r="H316" s="27"/>
      <c r="I316" s="27"/>
      <c r="J316" s="27"/>
      <c r="K316" s="27"/>
      <c r="L316" s="27"/>
      <c r="M316" s="27"/>
      <c r="N316" s="27"/>
      <c r="O316" s="27" t="s">
        <v>192</v>
      </c>
      <c r="P316" s="27" t="s">
        <v>294</v>
      </c>
      <c r="Q316" s="21">
        <f t="shared" si="19"/>
        <v>21</v>
      </c>
      <c r="R316" s="30">
        <f t="shared" si="20"/>
        <v>22.90909090909091</v>
      </c>
      <c r="S316" s="21">
        <f>SUMPRODUCT(Q343:Q345,R343:R345)/SUM(R343:R345)</f>
        <v>60425.683550761605</v>
      </c>
      <c r="T316" s="26">
        <f t="shared" si="21"/>
        <v>1384297.4777083569</v>
      </c>
      <c r="U316" s="14">
        <f t="shared" si="22"/>
        <v>2.8954802259887006E-2</v>
      </c>
      <c r="V316" s="27"/>
    </row>
    <row r="317" spans="3:22" x14ac:dyDescent="0.3">
      <c r="C317" s="27"/>
      <c r="D317" s="27" t="s">
        <v>295</v>
      </c>
      <c r="E317" s="27">
        <v>8</v>
      </c>
      <c r="F317" s="27">
        <v>38</v>
      </c>
      <c r="G317" s="1">
        <v>4771053</v>
      </c>
      <c r="H317" s="27"/>
      <c r="I317" s="27"/>
      <c r="J317" s="27"/>
      <c r="K317" s="27"/>
      <c r="L317" s="27"/>
      <c r="M317" s="27"/>
      <c r="N317" s="27"/>
      <c r="O317" s="27" t="s">
        <v>193</v>
      </c>
      <c r="P317" s="27" t="s">
        <v>295</v>
      </c>
      <c r="Q317" s="21">
        <f t="shared" si="19"/>
        <v>8</v>
      </c>
      <c r="R317" s="30">
        <f t="shared" si="20"/>
        <v>8.7272727272727266</v>
      </c>
      <c r="S317" s="21">
        <f>Q350</f>
        <v>29657.3</v>
      </c>
      <c r="T317" s="26">
        <f t="shared" si="21"/>
        <v>258827.34545454543</v>
      </c>
      <c r="U317" s="14">
        <f t="shared" si="22"/>
        <v>2.6836158192090395E-2</v>
      </c>
      <c r="V317" s="27"/>
    </row>
    <row r="318" spans="3:22" x14ac:dyDescent="0.3">
      <c r="C318" s="27"/>
      <c r="D318" s="27" t="s">
        <v>296</v>
      </c>
      <c r="E318" s="27">
        <v>2</v>
      </c>
      <c r="F318" s="27">
        <v>10</v>
      </c>
      <c r="G318" s="8">
        <v>5191810</v>
      </c>
      <c r="H318" s="27"/>
      <c r="I318" s="27"/>
      <c r="J318" s="27"/>
      <c r="K318" s="27"/>
      <c r="L318" s="27"/>
      <c r="M318" s="27"/>
      <c r="N318" s="27"/>
      <c r="O318" s="27" t="s">
        <v>194</v>
      </c>
      <c r="P318" s="27" t="s">
        <v>296</v>
      </c>
      <c r="Q318" s="21">
        <f t="shared" si="19"/>
        <v>2</v>
      </c>
      <c r="R318" s="30">
        <f t="shared" si="20"/>
        <v>2.1818181818181817</v>
      </c>
      <c r="S318" s="21">
        <f>Q343</f>
        <v>226095.8</v>
      </c>
      <c r="T318" s="26">
        <f t="shared" si="21"/>
        <v>493299.92727272719</v>
      </c>
      <c r="U318" s="14">
        <f t="shared" si="22"/>
        <v>7.0621468926553672E-3</v>
      </c>
      <c r="V318" s="27"/>
    </row>
    <row r="319" spans="3:22" x14ac:dyDescent="0.3">
      <c r="C319" s="27"/>
      <c r="D319" s="27" t="s">
        <v>297</v>
      </c>
      <c r="E319" s="27">
        <v>4</v>
      </c>
      <c r="F319" s="27">
        <v>1</v>
      </c>
      <c r="G319" s="1">
        <v>224976</v>
      </c>
      <c r="H319" s="27"/>
      <c r="I319" s="27"/>
      <c r="J319" s="27"/>
      <c r="K319" s="27"/>
      <c r="L319" s="27"/>
      <c r="M319" s="27"/>
      <c r="N319" s="27"/>
      <c r="O319" s="27" t="s">
        <v>195</v>
      </c>
      <c r="P319" s="27" t="s">
        <v>297</v>
      </c>
      <c r="Q319" s="21">
        <f t="shared" si="19"/>
        <v>4</v>
      </c>
      <c r="R319" s="30">
        <f t="shared" si="20"/>
        <v>4.3636363636363633</v>
      </c>
      <c r="S319" s="21">
        <f>Q342</f>
        <v>49562.5</v>
      </c>
      <c r="T319" s="26">
        <f t="shared" si="21"/>
        <v>216272.72727272726</v>
      </c>
      <c r="U319" s="14">
        <f t="shared" si="22"/>
        <v>7.0621468926553672E-4</v>
      </c>
      <c r="V319" s="27"/>
    </row>
    <row r="320" spans="3:22" x14ac:dyDescent="0.3">
      <c r="C320" s="27"/>
      <c r="D320" s="27" t="s">
        <v>298</v>
      </c>
      <c r="E320" s="27">
        <v>3</v>
      </c>
      <c r="F320" s="27">
        <v>6</v>
      </c>
      <c r="G320" s="5">
        <v>1997867</v>
      </c>
      <c r="H320" s="27"/>
      <c r="I320" s="27"/>
      <c r="J320" s="27"/>
      <c r="K320" s="27"/>
      <c r="L320" s="27"/>
      <c r="M320" s="27"/>
      <c r="N320" s="27"/>
      <c r="O320" s="27" t="s">
        <v>196</v>
      </c>
      <c r="P320" s="27" t="s">
        <v>298</v>
      </c>
      <c r="Q320" s="21">
        <f t="shared" si="19"/>
        <v>3</v>
      </c>
      <c r="R320" s="30">
        <f t="shared" si="20"/>
        <v>3.2727272727272729</v>
      </c>
      <c r="S320" s="21">
        <f>SUMPRODUCT(Q332:Q335,R332:R335)/SUM(R332:R335)</f>
        <v>45814.130986762939</v>
      </c>
      <c r="T320" s="26">
        <f t="shared" si="21"/>
        <v>149937.1559566787</v>
      </c>
      <c r="U320" s="14">
        <f t="shared" si="22"/>
        <v>4.2372881355932203E-3</v>
      </c>
      <c r="V320" s="27"/>
    </row>
    <row r="321" spans="3:22" x14ac:dyDescent="0.3">
      <c r="C321" s="27"/>
      <c r="D321" s="27" t="s">
        <v>299</v>
      </c>
      <c r="E321" s="27">
        <v>24</v>
      </c>
      <c r="F321" s="27">
        <v>14</v>
      </c>
      <c r="G321" s="5">
        <v>587637</v>
      </c>
      <c r="H321" s="27"/>
      <c r="I321" s="27"/>
      <c r="J321" s="27"/>
      <c r="K321" s="27"/>
      <c r="L321" s="27"/>
      <c r="M321" s="27"/>
      <c r="N321" s="27"/>
      <c r="O321" s="27" t="s">
        <v>197</v>
      </c>
      <c r="P321" s="27" t="s">
        <v>299</v>
      </c>
      <c r="Q321" s="21">
        <f t="shared" si="19"/>
        <v>24</v>
      </c>
      <c r="R321" s="30">
        <f t="shared" si="20"/>
        <v>26.181818181818183</v>
      </c>
      <c r="S321" s="21">
        <f>Q348</f>
        <v>189754.8</v>
      </c>
      <c r="T321" s="26">
        <f t="shared" si="21"/>
        <v>4968125.6727272728</v>
      </c>
      <c r="U321" s="14">
        <f t="shared" si="22"/>
        <v>9.887005649717515E-3</v>
      </c>
      <c r="V321" s="27"/>
    </row>
    <row r="322" spans="3:22" x14ac:dyDescent="0.3">
      <c r="C322" s="27"/>
      <c r="D322" s="27" t="s">
        <v>300</v>
      </c>
      <c r="E322" s="1">
        <v>16</v>
      </c>
      <c r="F322" s="27">
        <v>56</v>
      </c>
      <c r="G322" s="5">
        <v>3487192</v>
      </c>
      <c r="H322" s="27"/>
      <c r="I322" s="27"/>
      <c r="J322" s="27"/>
      <c r="K322" s="27"/>
      <c r="L322" s="27"/>
      <c r="M322" s="27"/>
      <c r="N322" s="27"/>
      <c r="O322" s="27" t="s">
        <v>198</v>
      </c>
      <c r="P322" s="27" t="s">
        <v>300</v>
      </c>
      <c r="Q322" s="21">
        <f t="shared" si="19"/>
        <v>16</v>
      </c>
      <c r="R322" s="30">
        <f t="shared" si="20"/>
        <v>17.454545454545453</v>
      </c>
      <c r="S322">
        <f>Q351</f>
        <v>73191.600000000006</v>
      </c>
      <c r="T322" s="26">
        <f t="shared" si="21"/>
        <v>1277526.1090909091</v>
      </c>
      <c r="U322" s="14">
        <f t="shared" si="22"/>
        <v>3.954802259887006E-2</v>
      </c>
      <c r="V322" s="27"/>
    </row>
    <row r="323" spans="3:22" x14ac:dyDescent="0.3">
      <c r="C323" s="27"/>
      <c r="D323" s="27"/>
      <c r="E323" s="27"/>
      <c r="F323" s="27"/>
      <c r="G323" s="27"/>
      <c r="H323" s="27"/>
      <c r="I323" s="27"/>
      <c r="J323" s="27"/>
      <c r="K323" s="27"/>
      <c r="L323" s="27"/>
      <c r="M323" s="27"/>
      <c r="N323" s="27"/>
      <c r="O323" s="27"/>
      <c r="Q323" s="21"/>
      <c r="R323" s="30"/>
      <c r="S323" s="21"/>
      <c r="T323" s="26"/>
      <c r="U323" s="14"/>
      <c r="V323" s="27"/>
    </row>
    <row r="324" spans="3:22" x14ac:dyDescent="0.3">
      <c r="C324" s="27"/>
      <c r="I324" s="27"/>
      <c r="J324" s="27"/>
      <c r="K324" s="27"/>
      <c r="L324" s="27"/>
      <c r="M324" s="27"/>
      <c r="N324" s="27"/>
      <c r="O324" s="27"/>
      <c r="P324" s="27"/>
      <c r="Q324" s="27"/>
      <c r="R324" s="27"/>
      <c r="S324" s="27"/>
      <c r="T324" s="27"/>
      <c r="U324" s="27"/>
      <c r="V324" s="27"/>
    </row>
    <row r="325" spans="3:22" x14ac:dyDescent="0.3">
      <c r="C325" s="27"/>
      <c r="D325" s="27"/>
      <c r="E325" s="27"/>
      <c r="F325" s="27"/>
      <c r="G325" s="27"/>
      <c r="H325" s="27"/>
      <c r="I325" s="27"/>
      <c r="J325" s="27"/>
      <c r="K325" s="27"/>
      <c r="L325" s="27"/>
      <c r="M325" s="27"/>
      <c r="N325" s="27"/>
      <c r="O325" s="27"/>
      <c r="P325" s="27"/>
      <c r="Q325" s="27"/>
      <c r="R325" s="27"/>
      <c r="S325" s="27"/>
      <c r="T325" s="27"/>
      <c r="U325" s="27"/>
      <c r="V325" s="27"/>
    </row>
    <row r="326" spans="3:22" x14ac:dyDescent="0.3">
      <c r="C326" s="27"/>
      <c r="D326" s="27"/>
      <c r="E326" s="27"/>
      <c r="F326" s="27"/>
      <c r="G326" s="27"/>
      <c r="H326" s="27"/>
      <c r="I326" s="27"/>
      <c r="J326" s="27"/>
      <c r="K326" s="27"/>
      <c r="L326" s="27"/>
      <c r="M326" s="27"/>
      <c r="N326" s="27"/>
      <c r="O326" s="27"/>
      <c r="P326" s="27"/>
      <c r="Q326" s="27"/>
      <c r="R326" s="27"/>
      <c r="S326" s="27"/>
      <c r="T326" s="27"/>
      <c r="U326" s="27"/>
      <c r="V326" s="27"/>
    </row>
    <row r="327" spans="3:22" x14ac:dyDescent="0.3">
      <c r="C327" s="27"/>
      <c r="D327" s="27"/>
      <c r="E327" s="27"/>
      <c r="F327" s="27"/>
      <c r="G327" s="27"/>
      <c r="H327" s="27"/>
      <c r="I327" s="27"/>
      <c r="J327" s="27"/>
      <c r="K327" s="27"/>
      <c r="L327" s="27"/>
      <c r="M327" s="27"/>
      <c r="N327" s="27"/>
      <c r="O327" s="27"/>
      <c r="P327" s="27" t="s">
        <v>303</v>
      </c>
      <c r="Q327" s="27"/>
      <c r="R327" s="27"/>
      <c r="S327" s="27"/>
      <c r="T327" s="27"/>
      <c r="U327" s="27"/>
      <c r="V327" s="27"/>
    </row>
    <row r="328" spans="3:22" x14ac:dyDescent="0.3">
      <c r="C328" s="27"/>
      <c r="D328" s="27"/>
      <c r="E328" s="27"/>
      <c r="F328" s="27"/>
      <c r="G328" s="27"/>
      <c r="H328" s="27"/>
      <c r="I328" s="27"/>
      <c r="J328" s="27"/>
      <c r="K328" s="27"/>
      <c r="L328" s="27"/>
      <c r="M328" s="27"/>
      <c r="N328" s="27"/>
      <c r="O328" s="27"/>
      <c r="P328" s="27" t="s">
        <v>304</v>
      </c>
      <c r="Q328" s="27"/>
      <c r="R328" s="27"/>
      <c r="S328" s="27"/>
      <c r="T328" s="27"/>
      <c r="U328" s="27"/>
      <c r="V328" s="27"/>
    </row>
    <row r="329" spans="3:22" x14ac:dyDescent="0.3">
      <c r="C329" s="27"/>
      <c r="D329" s="27"/>
      <c r="E329" s="27"/>
      <c r="F329" s="27"/>
      <c r="G329" s="27"/>
      <c r="H329" s="27"/>
      <c r="I329" s="27"/>
      <c r="J329" s="27"/>
      <c r="K329" s="27"/>
      <c r="L329" s="27"/>
      <c r="M329" s="27"/>
      <c r="N329" s="27"/>
      <c r="O329" s="27"/>
      <c r="P329" s="27"/>
      <c r="Q329" s="27"/>
      <c r="R329" s="27"/>
      <c r="S329" s="27"/>
      <c r="T329" s="27"/>
      <c r="U329" s="27"/>
      <c r="V329" s="27"/>
    </row>
    <row r="330" spans="3:22" x14ac:dyDescent="0.3">
      <c r="C330" s="27"/>
      <c r="D330" s="27"/>
      <c r="E330" s="27"/>
      <c r="F330" s="27"/>
      <c r="G330" s="27"/>
      <c r="H330" s="27"/>
      <c r="I330" s="27"/>
      <c r="J330" s="27"/>
      <c r="K330" s="27"/>
      <c r="L330" s="27"/>
      <c r="M330" s="27"/>
      <c r="N330" s="27"/>
      <c r="O330" s="27" t="s">
        <v>306</v>
      </c>
      <c r="P330" s="27" t="s">
        <v>305</v>
      </c>
      <c r="Q330" s="27" t="s">
        <v>307</v>
      </c>
      <c r="R330" s="27" t="s">
        <v>10</v>
      </c>
      <c r="S330" s="27"/>
      <c r="T330" s="27"/>
      <c r="U330" s="27"/>
      <c r="V330" s="27"/>
    </row>
    <row r="331" spans="3:22" x14ac:dyDescent="0.3">
      <c r="C331" s="27"/>
      <c r="D331" s="27"/>
      <c r="E331" s="27"/>
      <c r="F331" s="27"/>
      <c r="G331" s="27"/>
      <c r="H331" s="27"/>
      <c r="I331" s="27"/>
      <c r="J331" s="27"/>
      <c r="K331" s="27"/>
      <c r="L331" s="27"/>
      <c r="M331" s="27"/>
      <c r="N331" s="27"/>
      <c r="O331" s="27">
        <v>311</v>
      </c>
      <c r="P331" s="27" t="s">
        <v>51</v>
      </c>
      <c r="Q331" s="27">
        <v>96586</v>
      </c>
      <c r="R331" s="27">
        <f>MECS2014Counts!M17</f>
        <v>13690</v>
      </c>
      <c r="S331" s="27"/>
      <c r="T331" s="27"/>
      <c r="U331" s="27"/>
      <c r="V331" s="27"/>
    </row>
    <row r="332" spans="3:22" x14ac:dyDescent="0.3">
      <c r="C332" s="27"/>
      <c r="D332" s="27"/>
      <c r="E332" s="27"/>
      <c r="F332" s="27"/>
      <c r="G332" s="27"/>
      <c r="H332" s="27"/>
      <c r="I332" s="27"/>
      <c r="J332" s="27"/>
      <c r="K332" s="27"/>
      <c r="L332" s="27"/>
      <c r="M332" s="27"/>
      <c r="N332" s="27"/>
      <c r="O332" s="27">
        <v>313</v>
      </c>
      <c r="P332" s="27" t="s">
        <v>308</v>
      </c>
      <c r="Q332" s="27">
        <v>164744.20000000001</v>
      </c>
      <c r="R332" s="27">
        <f>MECS2014Counts!M18</f>
        <v>1355</v>
      </c>
      <c r="S332" s="27"/>
      <c r="T332" s="27"/>
      <c r="U332" s="27"/>
      <c r="V332" s="27"/>
    </row>
    <row r="333" spans="3:22" x14ac:dyDescent="0.3">
      <c r="C333" s="27"/>
      <c r="D333" s="27"/>
      <c r="E333" s="27"/>
      <c r="F333" s="27"/>
      <c r="G333" s="27"/>
      <c r="H333" s="27"/>
      <c r="I333" s="27"/>
      <c r="J333" s="27"/>
      <c r="K333" s="27"/>
      <c r="L333" s="27"/>
      <c r="M333" s="27"/>
      <c r="N333" s="27"/>
      <c r="O333" s="27">
        <v>314</v>
      </c>
      <c r="P333" s="27" t="s">
        <v>309</v>
      </c>
      <c r="Q333" s="27">
        <v>39709.4</v>
      </c>
      <c r="R333" s="27">
        <f>MECS2014Counts!M19</f>
        <v>4277</v>
      </c>
      <c r="S333" s="27"/>
      <c r="T333" s="27"/>
      <c r="U333" s="27"/>
      <c r="V333" s="27"/>
    </row>
    <row r="334" spans="3:22" x14ac:dyDescent="0.3">
      <c r="C334" s="27"/>
      <c r="D334" s="27"/>
      <c r="E334" s="27"/>
      <c r="F334" s="27"/>
      <c r="G334" s="27"/>
      <c r="H334" s="27"/>
      <c r="I334" s="27"/>
      <c r="J334" s="27"/>
      <c r="K334" s="27"/>
      <c r="L334" s="27"/>
      <c r="M334" s="27"/>
      <c r="N334" s="27"/>
      <c r="O334" s="27">
        <v>315</v>
      </c>
      <c r="P334" s="27" t="s">
        <v>288</v>
      </c>
      <c r="Q334" s="27">
        <v>12439.3</v>
      </c>
      <c r="R334" s="27">
        <f>MECS2014Counts!M20</f>
        <v>3874</v>
      </c>
      <c r="S334" s="27"/>
      <c r="T334" s="27"/>
      <c r="U334" s="27"/>
      <c r="V334" s="27"/>
    </row>
    <row r="335" spans="3:22" x14ac:dyDescent="0.3">
      <c r="C335" s="27"/>
      <c r="D335" s="27"/>
      <c r="E335" s="27"/>
      <c r="F335" s="27"/>
      <c r="G335" s="27"/>
      <c r="H335" s="27"/>
      <c r="I335" s="27"/>
      <c r="J335" s="27"/>
      <c r="K335" s="27"/>
      <c r="L335" s="27"/>
      <c r="M335" s="27"/>
      <c r="N335" s="27"/>
      <c r="O335" s="27">
        <v>316</v>
      </c>
      <c r="P335" s="27" t="s">
        <v>310</v>
      </c>
      <c r="Q335" s="27">
        <v>33483.199999999997</v>
      </c>
      <c r="R335" s="27">
        <f>MECS2014Counts!M21</f>
        <v>466</v>
      </c>
      <c r="S335" s="27"/>
      <c r="T335" s="27"/>
      <c r="U335" s="27"/>
      <c r="V335" s="27"/>
    </row>
    <row r="336" spans="3:22" x14ac:dyDescent="0.3">
      <c r="C336" s="27"/>
      <c r="D336" s="27"/>
      <c r="E336" s="27"/>
      <c r="F336" s="27"/>
      <c r="G336" s="27"/>
      <c r="H336" s="27"/>
      <c r="I336" s="27"/>
      <c r="J336" s="27"/>
      <c r="K336" s="27"/>
      <c r="L336" s="27"/>
      <c r="M336" s="27"/>
      <c r="N336" s="27"/>
      <c r="O336" s="27">
        <v>321</v>
      </c>
      <c r="P336" s="27" t="s">
        <v>311</v>
      </c>
      <c r="Q336" s="27">
        <v>71281.399999999994</v>
      </c>
      <c r="R336" s="27">
        <f>MECS2014Counts!M22</f>
        <v>8398</v>
      </c>
      <c r="S336" s="27"/>
      <c r="T336" s="27"/>
      <c r="U336" s="27"/>
      <c r="V336" s="27"/>
    </row>
    <row r="337" spans="3:22" x14ac:dyDescent="0.3">
      <c r="C337" s="27"/>
      <c r="D337" s="27"/>
      <c r="E337" s="27"/>
      <c r="F337" s="27"/>
      <c r="G337" s="27"/>
      <c r="H337" s="27"/>
      <c r="I337" s="27"/>
      <c r="J337" s="27"/>
      <c r="K337" s="27"/>
      <c r="L337" s="27"/>
      <c r="M337" s="27"/>
      <c r="N337" s="27"/>
      <c r="O337" s="27">
        <v>322</v>
      </c>
      <c r="P337" s="27" t="s">
        <v>48</v>
      </c>
      <c r="Q337" s="27">
        <v>185393.9</v>
      </c>
      <c r="R337" s="27">
        <f>MECS2014Counts!M23</f>
        <v>3220</v>
      </c>
      <c r="S337" s="27"/>
      <c r="T337" s="27"/>
      <c r="U337" s="27"/>
      <c r="V337" s="27"/>
    </row>
    <row r="338" spans="3:22" x14ac:dyDescent="0.3">
      <c r="C338" s="27"/>
      <c r="D338" s="27"/>
      <c r="E338" s="27"/>
      <c r="F338" s="27"/>
      <c r="G338" s="27"/>
      <c r="H338" s="27"/>
      <c r="I338" s="27"/>
      <c r="J338" s="27"/>
      <c r="K338" s="27"/>
      <c r="L338" s="27"/>
      <c r="M338" s="27"/>
      <c r="N338" s="27"/>
      <c r="O338" s="27">
        <v>323</v>
      </c>
      <c r="P338" s="27" t="s">
        <v>312</v>
      </c>
      <c r="Q338" s="27">
        <v>33778</v>
      </c>
      <c r="R338" s="27">
        <f>MECS2014Counts!M24</f>
        <v>14005</v>
      </c>
      <c r="S338" s="27"/>
      <c r="T338" s="27"/>
      <c r="U338" s="27"/>
      <c r="V338" s="27"/>
    </row>
    <row r="339" spans="3:22" x14ac:dyDescent="0.3">
      <c r="C339" s="27"/>
      <c r="D339" s="27"/>
      <c r="E339" s="27"/>
      <c r="F339" s="27"/>
      <c r="G339" s="27"/>
      <c r="H339" s="27"/>
      <c r="I339" s="27"/>
      <c r="J339" s="27"/>
      <c r="K339" s="27"/>
      <c r="L339" s="27"/>
      <c r="M339" s="27"/>
      <c r="N339" s="27"/>
      <c r="O339" s="27">
        <v>324</v>
      </c>
      <c r="P339" s="27" t="s">
        <v>313</v>
      </c>
      <c r="Q339" s="27">
        <v>64588.2</v>
      </c>
      <c r="R339" s="27">
        <f>MECS2014Counts!M25</f>
        <v>1918</v>
      </c>
      <c r="S339" s="27"/>
      <c r="T339" s="27"/>
      <c r="U339" s="27"/>
      <c r="V339" s="27"/>
    </row>
    <row r="340" spans="3:22" x14ac:dyDescent="0.3">
      <c r="C340" s="27"/>
      <c r="D340" s="27"/>
      <c r="E340" s="27"/>
      <c r="F340" s="27"/>
      <c r="G340" s="27"/>
      <c r="H340" s="27"/>
      <c r="I340" s="27"/>
      <c r="J340" s="27"/>
      <c r="K340" s="27"/>
      <c r="L340" s="27"/>
      <c r="M340" s="27"/>
      <c r="N340" s="27"/>
      <c r="O340" s="27">
        <v>325</v>
      </c>
      <c r="P340" s="27" t="s">
        <v>46</v>
      </c>
      <c r="Q340" s="27">
        <v>122210.6</v>
      </c>
      <c r="R340" s="27">
        <f>MECS2014Counts!M26</f>
        <v>8530</v>
      </c>
      <c r="S340" s="27"/>
      <c r="T340" s="27"/>
      <c r="U340" s="27"/>
      <c r="V340" s="27"/>
    </row>
    <row r="341" spans="3:22" x14ac:dyDescent="0.3">
      <c r="C341" s="27"/>
      <c r="D341" s="27"/>
      <c r="E341" s="27"/>
      <c r="F341" s="27"/>
      <c r="G341" s="27"/>
      <c r="H341" s="27"/>
      <c r="I341" s="27"/>
      <c r="J341" s="27"/>
      <c r="K341" s="27"/>
      <c r="L341" s="27"/>
      <c r="M341" s="27"/>
      <c r="N341" s="27"/>
      <c r="O341" s="27">
        <v>326</v>
      </c>
      <c r="P341" s="27" t="s">
        <v>314</v>
      </c>
      <c r="Q341" s="27">
        <v>116633.4</v>
      </c>
      <c r="R341" s="27">
        <f>MECS2014Counts!M27</f>
        <v>8217</v>
      </c>
      <c r="S341" s="27"/>
      <c r="T341" s="27"/>
      <c r="U341" s="27"/>
      <c r="V341" s="27"/>
    </row>
    <row r="342" spans="3:22" x14ac:dyDescent="0.3">
      <c r="C342" s="27"/>
      <c r="D342" s="27"/>
      <c r="E342" s="27"/>
      <c r="F342" s="27"/>
      <c r="G342" s="27"/>
      <c r="H342" s="27"/>
      <c r="I342" s="27"/>
      <c r="J342" s="27"/>
      <c r="K342" s="27"/>
      <c r="L342" s="27"/>
      <c r="M342" s="27"/>
      <c r="N342" s="27"/>
      <c r="O342" s="27">
        <v>327</v>
      </c>
      <c r="P342" s="27" t="s">
        <v>315</v>
      </c>
      <c r="Q342" s="27">
        <v>49562.5</v>
      </c>
      <c r="R342" s="27">
        <f>MECS2014Counts!M28</f>
        <v>12184</v>
      </c>
      <c r="S342" s="27"/>
      <c r="T342" s="27"/>
      <c r="U342" s="27"/>
      <c r="V342" s="27"/>
    </row>
    <row r="343" spans="3:22" x14ac:dyDescent="0.3">
      <c r="C343" s="27"/>
      <c r="D343" s="27"/>
      <c r="E343" s="27"/>
      <c r="F343" s="27"/>
      <c r="G343" s="27"/>
      <c r="H343" s="27"/>
      <c r="I343" s="27"/>
      <c r="J343" s="27"/>
      <c r="K343" s="27"/>
      <c r="L343" s="27"/>
      <c r="M343" s="27"/>
      <c r="N343" s="27"/>
      <c r="O343" s="27">
        <v>331</v>
      </c>
      <c r="P343" s="27" t="s">
        <v>58</v>
      </c>
      <c r="Q343" s="27">
        <v>226095.8</v>
      </c>
      <c r="R343" s="27">
        <f>MECS2014Counts!M29</f>
        <v>3138</v>
      </c>
      <c r="S343" s="27"/>
      <c r="T343" s="27"/>
      <c r="U343" s="27"/>
      <c r="V343" s="27"/>
    </row>
    <row r="344" spans="3:22" x14ac:dyDescent="0.3">
      <c r="C344" s="27"/>
      <c r="D344" s="27"/>
      <c r="E344" s="27"/>
      <c r="F344" s="27"/>
      <c r="G344" s="27"/>
      <c r="H344" s="27"/>
      <c r="I344" s="27"/>
      <c r="J344" s="27"/>
      <c r="K344" s="27"/>
      <c r="L344" s="27"/>
      <c r="M344" s="27"/>
      <c r="N344" s="27"/>
      <c r="O344" s="27">
        <v>332</v>
      </c>
      <c r="P344" s="27" t="s">
        <v>316</v>
      </c>
      <c r="Q344" s="27">
        <v>44463.5</v>
      </c>
      <c r="R344" s="27">
        <f>MECS2014Counts!M30</f>
        <v>36439</v>
      </c>
      <c r="S344" s="27"/>
      <c r="T344" s="27"/>
      <c r="U344" s="27"/>
      <c r="V344" s="27"/>
    </row>
    <row r="345" spans="3:22" x14ac:dyDescent="0.3">
      <c r="C345" s="27"/>
      <c r="D345" s="27"/>
      <c r="E345" s="27"/>
      <c r="F345" s="27"/>
      <c r="G345" s="27"/>
      <c r="H345" s="27"/>
      <c r="I345" s="27"/>
      <c r="J345" s="27"/>
      <c r="K345" s="27"/>
      <c r="L345" s="27"/>
      <c r="M345" s="27"/>
      <c r="N345" s="27"/>
      <c r="O345" s="27">
        <v>333</v>
      </c>
      <c r="P345" s="27" t="s">
        <v>289</v>
      </c>
      <c r="Q345" s="27">
        <v>64461.3</v>
      </c>
      <c r="R345" s="27">
        <f>MECS2014Counts!M31</f>
        <v>15307</v>
      </c>
      <c r="S345" s="27"/>
      <c r="T345" s="27"/>
      <c r="U345" s="27"/>
      <c r="V345" s="27"/>
    </row>
    <row r="346" spans="3:22" x14ac:dyDescent="0.3">
      <c r="C346" s="27"/>
      <c r="D346" s="27"/>
      <c r="E346" s="27"/>
      <c r="F346" s="27"/>
      <c r="G346" s="27"/>
      <c r="H346" s="27"/>
      <c r="I346" s="27"/>
      <c r="J346" s="27"/>
      <c r="K346" s="27"/>
      <c r="L346" s="27"/>
      <c r="M346" s="27"/>
      <c r="N346" s="27"/>
      <c r="O346" s="27">
        <v>334</v>
      </c>
      <c r="P346" s="27" t="s">
        <v>317</v>
      </c>
      <c r="Q346" s="27">
        <v>80438.100000000006</v>
      </c>
      <c r="R346" s="27">
        <f>MECS2014Counts!M32</f>
        <v>6831</v>
      </c>
      <c r="S346" s="27"/>
      <c r="T346" s="27"/>
      <c r="U346" s="27"/>
      <c r="V346" s="27"/>
    </row>
    <row r="347" spans="3:22" x14ac:dyDescent="0.3">
      <c r="C347" s="27"/>
      <c r="D347" s="27"/>
      <c r="E347" s="27"/>
      <c r="F347" s="27"/>
      <c r="G347" s="27"/>
      <c r="H347" s="27"/>
      <c r="I347" s="27"/>
      <c r="J347" s="27"/>
      <c r="K347" s="27"/>
      <c r="L347" s="27"/>
      <c r="M347" s="27"/>
      <c r="N347" s="27"/>
      <c r="O347" s="27">
        <v>335</v>
      </c>
      <c r="P347" s="27" t="s">
        <v>318</v>
      </c>
      <c r="Q347" s="27">
        <v>88674.3</v>
      </c>
      <c r="R347" s="27">
        <f>MECS2014Counts!M33</f>
        <v>3298</v>
      </c>
      <c r="S347" s="27"/>
      <c r="T347" s="27"/>
      <c r="U347" s="27"/>
      <c r="V347" s="27"/>
    </row>
    <row r="348" spans="3:22" x14ac:dyDescent="0.3">
      <c r="C348" s="27"/>
      <c r="D348" s="27"/>
      <c r="E348" s="27"/>
      <c r="F348" s="27"/>
      <c r="G348" s="27"/>
      <c r="H348" s="27"/>
      <c r="I348" s="27"/>
      <c r="J348" s="27"/>
      <c r="K348" s="27"/>
      <c r="L348" s="27"/>
      <c r="M348" s="27"/>
      <c r="N348" s="27"/>
      <c r="O348" s="27">
        <v>336</v>
      </c>
      <c r="P348" s="27" t="s">
        <v>299</v>
      </c>
      <c r="Q348" s="27">
        <v>189754.8</v>
      </c>
      <c r="R348" s="27">
        <f>MECS2014Counts!M34</f>
        <v>6603</v>
      </c>
      <c r="S348" s="27"/>
      <c r="T348" s="27"/>
      <c r="U348" s="27"/>
      <c r="V348" s="27"/>
    </row>
    <row r="349" spans="3:22" x14ac:dyDescent="0.3">
      <c r="C349" s="27"/>
      <c r="D349" s="27"/>
      <c r="E349" s="27"/>
      <c r="F349" s="27"/>
      <c r="G349" s="27"/>
      <c r="H349" s="27"/>
      <c r="I349" s="27"/>
      <c r="J349" s="27"/>
      <c r="K349" s="27"/>
      <c r="L349" s="27"/>
      <c r="M349" s="27"/>
      <c r="N349" s="27"/>
      <c r="O349" s="27">
        <v>337</v>
      </c>
      <c r="P349" s="27" t="s">
        <v>319</v>
      </c>
      <c r="Q349" s="27">
        <v>69451.399999999994</v>
      </c>
      <c r="R349" s="27">
        <f>MECS2014Counts!M35</f>
        <v>7913</v>
      </c>
      <c r="S349" s="27"/>
      <c r="T349" s="27"/>
      <c r="U349" s="27"/>
      <c r="V349" s="27"/>
    </row>
    <row r="350" spans="3:22" x14ac:dyDescent="0.3">
      <c r="C350" s="27"/>
      <c r="D350" s="27"/>
      <c r="E350" s="27"/>
      <c r="F350" s="27"/>
      <c r="G350" s="27"/>
      <c r="H350" s="27"/>
      <c r="I350" s="27"/>
      <c r="J350" s="27"/>
      <c r="K350" s="27"/>
      <c r="L350" s="27"/>
      <c r="M350" s="27"/>
      <c r="N350" s="27"/>
      <c r="O350" s="27">
        <v>339</v>
      </c>
      <c r="P350" s="27" t="s">
        <v>40</v>
      </c>
      <c r="Q350" s="27">
        <v>29657.3</v>
      </c>
      <c r="R350" s="27">
        <f>MECS2014Counts!M36</f>
        <v>13001</v>
      </c>
      <c r="S350" s="27"/>
      <c r="T350" s="27"/>
      <c r="U350" s="27"/>
      <c r="V350" s="27"/>
    </row>
    <row r="351" spans="3:22" x14ac:dyDescent="0.3">
      <c r="C351" s="27"/>
      <c r="D351" s="27"/>
      <c r="E351" s="27"/>
      <c r="F351" s="27"/>
      <c r="G351" s="27"/>
      <c r="H351" s="27"/>
      <c r="I351" s="27"/>
      <c r="J351" s="27"/>
      <c r="K351" s="27"/>
      <c r="L351" s="27"/>
      <c r="M351" s="27"/>
      <c r="N351" s="27"/>
      <c r="O351" s="27"/>
      <c r="P351" s="27" t="s">
        <v>94</v>
      </c>
      <c r="Q351" s="27">
        <v>73191.600000000006</v>
      </c>
      <c r="R351" s="27"/>
      <c r="S351" s="27"/>
      <c r="T351" s="27"/>
      <c r="U351" s="27"/>
      <c r="V351" s="27"/>
    </row>
    <row r="352" spans="3:22" x14ac:dyDescent="0.3">
      <c r="C352" s="27"/>
      <c r="D352" s="27"/>
      <c r="E352" s="27"/>
      <c r="F352" s="27"/>
      <c r="G352" s="27"/>
      <c r="H352" s="27"/>
      <c r="I352" s="27"/>
      <c r="J352" s="27"/>
      <c r="K352" s="27"/>
      <c r="L352" s="27"/>
      <c r="M352" s="27"/>
      <c r="N352" s="27"/>
      <c r="O352" s="27"/>
      <c r="P352" s="27"/>
      <c r="Q352" s="27"/>
      <c r="R352" s="27"/>
      <c r="S352" s="27"/>
      <c r="T352" s="27"/>
      <c r="U352" s="27"/>
      <c r="V352" s="27"/>
    </row>
    <row r="353" spans="3:22" x14ac:dyDescent="0.3">
      <c r="C353" s="27"/>
      <c r="D353" s="27"/>
      <c r="E353" s="27"/>
      <c r="F353" s="27"/>
      <c r="G353" s="27"/>
      <c r="H353" s="27"/>
      <c r="I353" s="27"/>
      <c r="J353" s="27"/>
      <c r="K353" s="27"/>
      <c r="L353" s="27"/>
      <c r="M353" s="27"/>
      <c r="N353" s="27"/>
      <c r="O353" s="27"/>
      <c r="P353" s="27"/>
      <c r="Q353" s="27"/>
      <c r="R353" s="27"/>
      <c r="S353" s="27"/>
      <c r="T353" s="27"/>
      <c r="U353" s="27"/>
      <c r="V353" s="27"/>
    </row>
    <row r="354" spans="3:22" x14ac:dyDescent="0.3">
      <c r="C354" s="28" t="s">
        <v>257</v>
      </c>
      <c r="D354" s="27"/>
      <c r="E354" s="27"/>
      <c r="F354" s="27"/>
      <c r="G354" s="27"/>
      <c r="H354" s="27"/>
      <c r="I354" s="27"/>
      <c r="J354" s="27"/>
      <c r="K354" s="27"/>
      <c r="L354" s="27"/>
      <c r="M354" s="27"/>
      <c r="N354" s="27"/>
      <c r="O354" s="27"/>
      <c r="P354" s="27"/>
      <c r="Q354" s="27"/>
      <c r="R354" s="27"/>
      <c r="S354" s="27"/>
      <c r="T354" s="27"/>
      <c r="U354" s="27"/>
      <c r="V354" s="27"/>
    </row>
    <row r="355" spans="3:22" x14ac:dyDescent="0.3">
      <c r="C355" s="27"/>
      <c r="D355" s="27"/>
      <c r="E355" s="27"/>
      <c r="F355" s="27"/>
      <c r="G355" s="27"/>
      <c r="H355" s="27"/>
      <c r="I355" s="27"/>
      <c r="J355" s="27"/>
      <c r="K355" s="27"/>
      <c r="L355" s="27"/>
      <c r="M355" s="27"/>
      <c r="N355" s="27"/>
      <c r="O355" s="27"/>
      <c r="P355" s="27"/>
      <c r="Q355" s="27"/>
      <c r="R355" s="27"/>
      <c r="S355" s="27"/>
      <c r="T355" s="27"/>
      <c r="U355" s="27"/>
      <c r="V355" s="27"/>
    </row>
    <row r="356" spans="3:22" x14ac:dyDescent="0.3">
      <c r="C356" s="27"/>
      <c r="D356" s="27" t="s">
        <v>306</v>
      </c>
      <c r="E356" s="27" t="s">
        <v>327</v>
      </c>
      <c r="F356" s="27" t="s">
        <v>366</v>
      </c>
      <c r="G356" s="27" t="s">
        <v>367</v>
      </c>
      <c r="H356" s="27" t="s">
        <v>369</v>
      </c>
      <c r="I356" s="27" t="s">
        <v>370</v>
      </c>
      <c r="J356" s="27" t="s">
        <v>372</v>
      </c>
      <c r="K356" s="27" t="s">
        <v>373</v>
      </c>
      <c r="L356" s="27" t="s">
        <v>374</v>
      </c>
      <c r="M356" s="27" t="s">
        <v>376</v>
      </c>
      <c r="N356" s="27" t="s">
        <v>377</v>
      </c>
      <c r="O356" s="27" t="s">
        <v>378</v>
      </c>
      <c r="P356" s="27" t="s">
        <v>379</v>
      </c>
      <c r="Q356" s="27" t="s">
        <v>380</v>
      </c>
      <c r="R356" s="27" t="s">
        <v>381</v>
      </c>
      <c r="S356" s="27" t="s">
        <v>382</v>
      </c>
      <c r="T356" s="27" t="s">
        <v>94</v>
      </c>
      <c r="U356" s="27"/>
      <c r="V356" s="27"/>
    </row>
    <row r="357" spans="3:22" x14ac:dyDescent="0.3">
      <c r="C357" s="27"/>
      <c r="D357" s="27" t="s">
        <v>361</v>
      </c>
      <c r="E357" s="27" t="s">
        <v>362</v>
      </c>
      <c r="F357" s="27">
        <v>9640</v>
      </c>
      <c r="G357" s="27" t="s">
        <v>365</v>
      </c>
      <c r="H357" s="27">
        <v>100298</v>
      </c>
      <c r="I357" s="27">
        <v>55444</v>
      </c>
      <c r="J357" s="27">
        <v>367368</v>
      </c>
      <c r="K357" s="27">
        <v>51672</v>
      </c>
      <c r="L357" s="27">
        <v>19466</v>
      </c>
      <c r="M357" s="27">
        <v>72284</v>
      </c>
      <c r="N357" s="27">
        <v>49790</v>
      </c>
      <c r="O357" s="27">
        <v>15143</v>
      </c>
      <c r="P357" s="27">
        <v>3854</v>
      </c>
      <c r="Q357" s="27" t="s">
        <v>365</v>
      </c>
      <c r="R357" s="27">
        <v>3202</v>
      </c>
      <c r="S357" s="27">
        <v>13975</v>
      </c>
      <c r="T357" s="27">
        <v>762136</v>
      </c>
      <c r="U357" s="27"/>
      <c r="V357" s="27"/>
    </row>
    <row r="358" spans="3:22" x14ac:dyDescent="0.3">
      <c r="C358" s="27"/>
      <c r="D358" s="27" t="s">
        <v>383</v>
      </c>
      <c r="E358" s="27" t="s">
        <v>384</v>
      </c>
      <c r="F358" s="27">
        <v>2077</v>
      </c>
      <c r="G358" s="27" t="s">
        <v>365</v>
      </c>
      <c r="H358" s="27">
        <v>3187</v>
      </c>
      <c r="I358" s="27">
        <v>19416</v>
      </c>
      <c r="J358" s="27">
        <v>31117</v>
      </c>
      <c r="K358" s="27">
        <v>167</v>
      </c>
      <c r="L358" s="27">
        <v>1378</v>
      </c>
      <c r="M358" s="27">
        <v>5987</v>
      </c>
      <c r="N358" s="27">
        <v>5302</v>
      </c>
      <c r="O358" s="27">
        <v>1422</v>
      </c>
      <c r="P358" s="27">
        <v>693</v>
      </c>
      <c r="Q358" s="27" t="s">
        <v>365</v>
      </c>
      <c r="R358" s="27">
        <v>141</v>
      </c>
      <c r="S358" s="27">
        <v>1443</v>
      </c>
      <c r="T358" s="27">
        <v>72331</v>
      </c>
      <c r="U358" s="27"/>
      <c r="V358" s="27"/>
    </row>
    <row r="359" spans="3:22" x14ac:dyDescent="0.3">
      <c r="C359" s="27"/>
      <c r="D359" s="27" t="s">
        <v>404</v>
      </c>
      <c r="E359" s="27" t="s">
        <v>405</v>
      </c>
      <c r="F359" s="27">
        <v>259</v>
      </c>
      <c r="G359" s="27" t="s">
        <v>365</v>
      </c>
      <c r="H359" s="27">
        <v>1064</v>
      </c>
      <c r="I359" s="27">
        <v>467</v>
      </c>
      <c r="J359" s="27">
        <v>7443</v>
      </c>
      <c r="K359" s="27">
        <v>1</v>
      </c>
      <c r="L359" s="27">
        <v>229</v>
      </c>
      <c r="M359" s="27">
        <v>1872</v>
      </c>
      <c r="N359" s="27">
        <v>916</v>
      </c>
      <c r="O359" s="27">
        <v>186</v>
      </c>
      <c r="P359" s="27">
        <v>110</v>
      </c>
      <c r="Q359" s="27" t="s">
        <v>365</v>
      </c>
      <c r="R359" s="77">
        <v>0</v>
      </c>
      <c r="S359" s="77">
        <v>0</v>
      </c>
      <c r="T359" s="27">
        <v>12586</v>
      </c>
      <c r="U359" s="27"/>
      <c r="V359" s="27"/>
    </row>
    <row r="360" spans="3:22" x14ac:dyDescent="0.3">
      <c r="C360" s="27"/>
      <c r="D360" s="27" t="s">
        <v>406</v>
      </c>
      <c r="E360" s="27" t="s">
        <v>407</v>
      </c>
      <c r="F360" s="27">
        <v>134</v>
      </c>
      <c r="G360" s="27" t="s">
        <v>365</v>
      </c>
      <c r="H360" s="27">
        <v>191</v>
      </c>
      <c r="I360" s="27">
        <v>180</v>
      </c>
      <c r="J360" s="27">
        <v>1442</v>
      </c>
      <c r="K360" s="27">
        <v>8</v>
      </c>
      <c r="L360" s="27">
        <v>12</v>
      </c>
      <c r="M360" s="27">
        <v>355</v>
      </c>
      <c r="N360" s="27">
        <v>289</v>
      </c>
      <c r="O360" s="27">
        <v>67</v>
      </c>
      <c r="P360" s="27">
        <v>68</v>
      </c>
      <c r="Q360" s="27" t="s">
        <v>365</v>
      </c>
      <c r="R360" s="77">
        <v>0</v>
      </c>
      <c r="S360" s="77">
        <v>0</v>
      </c>
      <c r="T360" s="27">
        <v>2748</v>
      </c>
      <c r="U360" s="27"/>
      <c r="V360" s="27"/>
    </row>
    <row r="361" spans="3:22" x14ac:dyDescent="0.3">
      <c r="C361" s="27"/>
      <c r="D361" s="27" t="s">
        <v>408</v>
      </c>
      <c r="E361" s="27" t="s">
        <v>409</v>
      </c>
      <c r="F361" s="27">
        <v>17</v>
      </c>
      <c r="G361" s="27" t="s">
        <v>365</v>
      </c>
      <c r="H361" s="27">
        <v>39</v>
      </c>
      <c r="I361" s="27">
        <v>14</v>
      </c>
      <c r="J361" s="27">
        <v>314</v>
      </c>
      <c r="K361" s="77">
        <v>0</v>
      </c>
      <c r="L361" s="27">
        <v>0</v>
      </c>
      <c r="M361" s="27">
        <v>228</v>
      </c>
      <c r="N361" s="27">
        <v>134</v>
      </c>
      <c r="O361" s="27">
        <v>27</v>
      </c>
      <c r="P361" s="27">
        <v>6</v>
      </c>
      <c r="Q361" s="27" t="s">
        <v>365</v>
      </c>
      <c r="R361" s="27">
        <v>0</v>
      </c>
      <c r="S361" s="77">
        <v>0</v>
      </c>
      <c r="T361" s="27">
        <v>803</v>
      </c>
      <c r="U361" s="27"/>
      <c r="V361" s="27"/>
    </row>
    <row r="362" spans="3:22" x14ac:dyDescent="0.3">
      <c r="C362" s="27"/>
      <c r="D362" s="27" t="s">
        <v>410</v>
      </c>
      <c r="E362" s="27" t="s">
        <v>411</v>
      </c>
      <c r="F362" s="27">
        <v>2</v>
      </c>
      <c r="G362" s="27" t="s">
        <v>365</v>
      </c>
      <c r="H362" s="27">
        <v>25</v>
      </c>
      <c r="I362" s="27">
        <v>11</v>
      </c>
      <c r="J362" s="27">
        <v>202</v>
      </c>
      <c r="K362" s="27">
        <v>1</v>
      </c>
      <c r="L362" s="27">
        <v>2</v>
      </c>
      <c r="M362" s="27">
        <v>31</v>
      </c>
      <c r="N362" s="27">
        <v>33</v>
      </c>
      <c r="O362" s="27">
        <v>7</v>
      </c>
      <c r="P362" s="27">
        <v>1</v>
      </c>
      <c r="Q362" s="27" t="s">
        <v>365</v>
      </c>
      <c r="R362" s="77">
        <v>0</v>
      </c>
      <c r="S362" s="77">
        <v>0</v>
      </c>
      <c r="T362" s="27">
        <v>316</v>
      </c>
      <c r="U362" s="27"/>
      <c r="V362" s="27"/>
    </row>
    <row r="363" spans="3:22" x14ac:dyDescent="0.3">
      <c r="C363" s="27"/>
      <c r="D363" s="27" t="s">
        <v>412</v>
      </c>
      <c r="E363" s="27" t="s">
        <v>413</v>
      </c>
      <c r="F363" s="27">
        <v>237</v>
      </c>
      <c r="G363" s="27" t="s">
        <v>365</v>
      </c>
      <c r="H363" s="27">
        <v>1227</v>
      </c>
      <c r="I363" s="27">
        <v>152</v>
      </c>
      <c r="J363" s="27">
        <v>15816</v>
      </c>
      <c r="K363" s="27">
        <v>62</v>
      </c>
      <c r="L363" s="27">
        <v>229</v>
      </c>
      <c r="M363" s="27">
        <v>1614</v>
      </c>
      <c r="N363" s="27">
        <v>1279</v>
      </c>
      <c r="O363" s="27">
        <v>336</v>
      </c>
      <c r="P363" s="27">
        <v>49</v>
      </c>
      <c r="Q363" s="27" t="s">
        <v>365</v>
      </c>
      <c r="R363" s="27">
        <v>73</v>
      </c>
      <c r="S363" s="27">
        <v>233</v>
      </c>
      <c r="T363" s="27">
        <v>21308</v>
      </c>
      <c r="U363" s="27"/>
      <c r="V363" s="27"/>
    </row>
    <row r="364" spans="3:22" x14ac:dyDescent="0.3">
      <c r="C364" s="27"/>
      <c r="D364" s="27" t="s">
        <v>422</v>
      </c>
      <c r="E364" s="27" t="s">
        <v>423</v>
      </c>
      <c r="F364" s="27">
        <v>1506</v>
      </c>
      <c r="G364" s="27" t="s">
        <v>365</v>
      </c>
      <c r="H364" s="27">
        <v>2256</v>
      </c>
      <c r="I364" s="27">
        <v>1126</v>
      </c>
      <c r="J364" s="27">
        <v>41510</v>
      </c>
      <c r="K364" s="27">
        <v>458</v>
      </c>
      <c r="L364" s="27">
        <v>3136</v>
      </c>
      <c r="M364" s="27">
        <v>2458</v>
      </c>
      <c r="N364" s="27">
        <v>2262</v>
      </c>
      <c r="O364" s="27">
        <v>530</v>
      </c>
      <c r="P364" s="27">
        <v>150</v>
      </c>
      <c r="Q364" s="27" t="s">
        <v>365</v>
      </c>
      <c r="R364" s="77">
        <v>0</v>
      </c>
      <c r="S364" s="27">
        <v>505</v>
      </c>
      <c r="T364" s="27">
        <v>56017</v>
      </c>
      <c r="U364" s="27"/>
      <c r="V364" s="27"/>
    </row>
    <row r="365" spans="3:22" x14ac:dyDescent="0.3">
      <c r="C365" s="27"/>
      <c r="D365" s="27" t="s">
        <v>432</v>
      </c>
      <c r="E365" s="27" t="s">
        <v>433</v>
      </c>
      <c r="F365" s="27">
        <v>118</v>
      </c>
      <c r="G365" s="27" t="s">
        <v>365</v>
      </c>
      <c r="H365" s="27">
        <v>581</v>
      </c>
      <c r="I365" s="27">
        <v>1042</v>
      </c>
      <c r="J365" s="27">
        <v>7535</v>
      </c>
      <c r="K365" s="27">
        <v>159</v>
      </c>
      <c r="L365" s="27">
        <v>200</v>
      </c>
      <c r="M365" s="27">
        <v>2372</v>
      </c>
      <c r="N365" s="27">
        <v>1182</v>
      </c>
      <c r="O365" s="27">
        <v>392</v>
      </c>
      <c r="P365" s="27">
        <v>153</v>
      </c>
      <c r="Q365" s="27" t="s">
        <v>365</v>
      </c>
      <c r="R365" s="77">
        <v>0</v>
      </c>
      <c r="S365" s="77">
        <v>0</v>
      </c>
      <c r="T365" s="27">
        <v>14219</v>
      </c>
      <c r="U365" s="27"/>
      <c r="V365" s="27"/>
    </row>
    <row r="366" spans="3:22" x14ac:dyDescent="0.3">
      <c r="C366" s="27"/>
      <c r="D366" s="27" t="s">
        <v>434</v>
      </c>
      <c r="E366" s="27" t="s">
        <v>435</v>
      </c>
      <c r="F366" s="27">
        <v>407</v>
      </c>
      <c r="G366" s="27" t="s">
        <v>365</v>
      </c>
      <c r="H366" s="27">
        <v>-471</v>
      </c>
      <c r="I366" s="27">
        <v>2105</v>
      </c>
      <c r="J366" s="27">
        <v>42081</v>
      </c>
      <c r="K366" s="27">
        <v>-57</v>
      </c>
      <c r="L366" s="27">
        <v>447</v>
      </c>
      <c r="M366" s="27">
        <v>1772</v>
      </c>
      <c r="N366" s="27">
        <v>1272</v>
      </c>
      <c r="O366" s="27">
        <v>507</v>
      </c>
      <c r="P366" s="27">
        <v>7</v>
      </c>
      <c r="Q366" s="27" t="s">
        <v>365</v>
      </c>
      <c r="R366" s="27">
        <v>69</v>
      </c>
      <c r="S366" s="27">
        <v>763</v>
      </c>
      <c r="T366" s="27">
        <v>48904</v>
      </c>
      <c r="U366" s="27"/>
      <c r="V366" s="27"/>
    </row>
    <row r="367" spans="3:22" x14ac:dyDescent="0.3">
      <c r="C367" s="27"/>
      <c r="D367" s="27" t="s">
        <v>444</v>
      </c>
      <c r="E367" s="27" t="s">
        <v>445</v>
      </c>
      <c r="F367" s="27">
        <v>2127</v>
      </c>
      <c r="G367" s="27" t="s">
        <v>365</v>
      </c>
      <c r="H367" s="27">
        <v>5877</v>
      </c>
      <c r="I367" s="27">
        <v>11545</v>
      </c>
      <c r="J367" s="27">
        <v>74167</v>
      </c>
      <c r="K367" s="27">
        <v>17106</v>
      </c>
      <c r="L367" s="27">
        <v>2722</v>
      </c>
      <c r="M367" s="27">
        <v>9743</v>
      </c>
      <c r="N367" s="27">
        <v>6260</v>
      </c>
      <c r="O367" s="27">
        <v>1789</v>
      </c>
      <c r="P367" s="27">
        <v>427</v>
      </c>
      <c r="Q367" s="27" t="s">
        <v>365</v>
      </c>
      <c r="R367" s="27">
        <v>448</v>
      </c>
      <c r="S367" s="27">
        <v>2115</v>
      </c>
      <c r="T367" s="27">
        <v>134327</v>
      </c>
      <c r="U367" s="27"/>
      <c r="V367" s="27"/>
    </row>
    <row r="368" spans="3:22" x14ac:dyDescent="0.3">
      <c r="C368" s="27"/>
      <c r="D368" s="27" t="s">
        <v>476</v>
      </c>
      <c r="E368" s="27" t="s">
        <v>477</v>
      </c>
      <c r="F368" s="27">
        <v>261</v>
      </c>
      <c r="G368" s="27" t="s">
        <v>365</v>
      </c>
      <c r="H368" s="27">
        <v>8538</v>
      </c>
      <c r="I368" s="27">
        <v>4308</v>
      </c>
      <c r="J368" s="27">
        <v>28698</v>
      </c>
      <c r="K368" s="77">
        <v>0</v>
      </c>
      <c r="L368" s="77">
        <v>0</v>
      </c>
      <c r="M368" s="27">
        <v>5478</v>
      </c>
      <c r="N368" s="27">
        <v>5116</v>
      </c>
      <c r="O368" s="27">
        <v>1232</v>
      </c>
      <c r="P368" s="27">
        <v>233</v>
      </c>
      <c r="Q368" s="27" t="s">
        <v>365</v>
      </c>
      <c r="R368" s="77">
        <v>0</v>
      </c>
      <c r="S368" s="77">
        <v>0</v>
      </c>
      <c r="T368" s="27">
        <v>55631</v>
      </c>
      <c r="U368" s="27"/>
      <c r="V368" s="27"/>
    </row>
    <row r="369" spans="3:22" x14ac:dyDescent="0.3">
      <c r="C369" s="27"/>
      <c r="D369" s="27" t="s">
        <v>478</v>
      </c>
      <c r="E369" s="27" t="s">
        <v>479</v>
      </c>
      <c r="F369" s="27">
        <v>319</v>
      </c>
      <c r="G369" s="27" t="s">
        <v>365</v>
      </c>
      <c r="H369" s="27">
        <v>9049</v>
      </c>
      <c r="I369" s="27">
        <v>1394</v>
      </c>
      <c r="J369" s="27">
        <v>18779</v>
      </c>
      <c r="K369" s="27">
        <v>636</v>
      </c>
      <c r="L369" s="27">
        <v>774</v>
      </c>
      <c r="M369" s="27">
        <v>2313</v>
      </c>
      <c r="N369" s="27">
        <v>1766</v>
      </c>
      <c r="O369" s="27">
        <v>543</v>
      </c>
      <c r="P369" s="27">
        <v>135</v>
      </c>
      <c r="Q369" s="27" t="s">
        <v>365</v>
      </c>
      <c r="R369" s="27">
        <v>57</v>
      </c>
      <c r="S369" s="77">
        <v>0</v>
      </c>
      <c r="T369" s="27">
        <v>37498</v>
      </c>
      <c r="U369" s="27"/>
      <c r="V369" s="27"/>
    </row>
    <row r="370" spans="3:22" x14ac:dyDescent="0.3">
      <c r="C370" s="27"/>
      <c r="D370" s="27" t="s">
        <v>498</v>
      </c>
      <c r="E370" s="27" t="s">
        <v>499</v>
      </c>
      <c r="F370" s="27">
        <v>441</v>
      </c>
      <c r="G370" s="27" t="s">
        <v>365</v>
      </c>
      <c r="H370" s="27">
        <v>46860</v>
      </c>
      <c r="I370" s="27">
        <v>1896</v>
      </c>
      <c r="J370" s="27">
        <v>33767</v>
      </c>
      <c r="K370" s="27">
        <v>29145</v>
      </c>
      <c r="L370" s="27">
        <v>2001</v>
      </c>
      <c r="M370" s="27">
        <v>4396</v>
      </c>
      <c r="N370" s="27">
        <v>4165</v>
      </c>
      <c r="O370" s="27">
        <v>1239</v>
      </c>
      <c r="P370" s="27">
        <v>194</v>
      </c>
      <c r="Q370" s="27" t="s">
        <v>365</v>
      </c>
      <c r="R370" s="27">
        <v>335</v>
      </c>
      <c r="S370" s="27">
        <v>2599</v>
      </c>
      <c r="T370" s="27">
        <v>127040</v>
      </c>
      <c r="U370" s="27"/>
      <c r="V370" s="27"/>
    </row>
    <row r="371" spans="3:22" x14ac:dyDescent="0.3">
      <c r="C371" s="27"/>
      <c r="D371" s="27" t="s">
        <v>524</v>
      </c>
      <c r="E371" s="27" t="s">
        <v>525</v>
      </c>
      <c r="F371" s="77">
        <v>0</v>
      </c>
      <c r="G371" s="27" t="s">
        <v>365</v>
      </c>
      <c r="H371" s="27">
        <v>6410</v>
      </c>
      <c r="I371" s="27">
        <v>1374</v>
      </c>
      <c r="J371" s="27">
        <v>17747</v>
      </c>
      <c r="K371" s="27">
        <v>1520</v>
      </c>
      <c r="L371" s="27">
        <v>1509</v>
      </c>
      <c r="M371" s="27">
        <v>6305</v>
      </c>
      <c r="N371" s="27">
        <v>3848</v>
      </c>
      <c r="O371" s="27">
        <v>1426</v>
      </c>
      <c r="P371" s="27">
        <v>291</v>
      </c>
      <c r="Q371" s="27" t="s">
        <v>365</v>
      </c>
      <c r="R371" s="27">
        <v>86</v>
      </c>
      <c r="S371" s="77">
        <v>0</v>
      </c>
      <c r="T371" s="27">
        <v>41869</v>
      </c>
      <c r="U371" s="27"/>
      <c r="V371" s="27"/>
    </row>
    <row r="372" spans="3:22" x14ac:dyDescent="0.3">
      <c r="C372" s="27"/>
      <c r="D372" s="27" t="s">
        <v>526</v>
      </c>
      <c r="E372" s="27" t="s">
        <v>527</v>
      </c>
      <c r="F372" s="27">
        <v>222</v>
      </c>
      <c r="G372" s="27" t="s">
        <v>365</v>
      </c>
      <c r="H372" s="27">
        <v>2277</v>
      </c>
      <c r="I372" s="27">
        <v>921</v>
      </c>
      <c r="J372" s="27">
        <v>9801</v>
      </c>
      <c r="K372" s="27">
        <v>232</v>
      </c>
      <c r="L372" s="27">
        <v>539</v>
      </c>
      <c r="M372" s="27">
        <v>4699</v>
      </c>
      <c r="N372" s="27">
        <v>3185</v>
      </c>
      <c r="O372" s="27">
        <v>852</v>
      </c>
      <c r="P372" s="27">
        <v>233</v>
      </c>
      <c r="Q372" s="27" t="s">
        <v>365</v>
      </c>
      <c r="R372" s="77">
        <v>0</v>
      </c>
      <c r="S372" s="77">
        <v>0</v>
      </c>
      <c r="T372" s="27">
        <v>23424</v>
      </c>
      <c r="U372" s="27"/>
      <c r="V372" s="27"/>
    </row>
    <row r="373" spans="3:22" x14ac:dyDescent="0.3">
      <c r="C373" s="27"/>
      <c r="D373" s="27" t="s">
        <v>528</v>
      </c>
      <c r="E373" s="27" t="s">
        <v>529</v>
      </c>
      <c r="F373" s="27">
        <v>292</v>
      </c>
      <c r="G373" s="27" t="s">
        <v>365</v>
      </c>
      <c r="H373" s="27">
        <v>3900</v>
      </c>
      <c r="I373" s="27">
        <v>3830</v>
      </c>
      <c r="J373" s="27">
        <v>7485</v>
      </c>
      <c r="K373" s="27">
        <v>755</v>
      </c>
      <c r="L373" s="27">
        <v>2447</v>
      </c>
      <c r="M373" s="27">
        <v>7995</v>
      </c>
      <c r="N373" s="27">
        <v>3041</v>
      </c>
      <c r="O373" s="27">
        <v>1628</v>
      </c>
      <c r="P373" s="27">
        <v>86</v>
      </c>
      <c r="Q373" s="27" t="s">
        <v>365</v>
      </c>
      <c r="R373" s="27">
        <v>640</v>
      </c>
      <c r="S373" s="27">
        <v>722</v>
      </c>
      <c r="T373" s="27">
        <v>32820</v>
      </c>
      <c r="U373" s="27"/>
      <c r="V373" s="27"/>
    </row>
    <row r="374" spans="3:22" x14ac:dyDescent="0.3">
      <c r="C374" s="27"/>
      <c r="D374" s="27" t="s">
        <v>532</v>
      </c>
      <c r="E374" s="27" t="s">
        <v>533</v>
      </c>
      <c r="F374" s="27">
        <v>55</v>
      </c>
      <c r="G374" s="27" t="s">
        <v>365</v>
      </c>
      <c r="H374" s="27">
        <v>2730</v>
      </c>
      <c r="I374" s="27">
        <v>761</v>
      </c>
      <c r="J374" s="27">
        <v>3328</v>
      </c>
      <c r="K374" s="27">
        <v>922</v>
      </c>
      <c r="L374" s="27">
        <v>433</v>
      </c>
      <c r="M374" s="27">
        <v>1966</v>
      </c>
      <c r="N374" s="27">
        <v>1164</v>
      </c>
      <c r="O374" s="27">
        <v>269</v>
      </c>
      <c r="P374" s="27">
        <v>82</v>
      </c>
      <c r="Q374" s="27" t="s">
        <v>365</v>
      </c>
      <c r="R374" s="77">
        <v>0</v>
      </c>
      <c r="S374" s="77">
        <v>0</v>
      </c>
      <c r="T374" s="27">
        <v>11764</v>
      </c>
      <c r="U374" s="27"/>
      <c r="V374" s="27"/>
    </row>
    <row r="375" spans="3:22" x14ac:dyDescent="0.3">
      <c r="C375" s="27"/>
      <c r="D375" s="27" t="s">
        <v>534</v>
      </c>
      <c r="E375" s="27" t="s">
        <v>535</v>
      </c>
      <c r="F375" s="27">
        <v>373</v>
      </c>
      <c r="G375" s="27" t="s">
        <v>365</v>
      </c>
      <c r="H375" s="27">
        <v>4938</v>
      </c>
      <c r="I375" s="27">
        <v>2261</v>
      </c>
      <c r="J375" s="27">
        <v>17433</v>
      </c>
      <c r="K375" s="27">
        <v>288</v>
      </c>
      <c r="L375" s="27">
        <v>2182</v>
      </c>
      <c r="M375" s="27">
        <v>8431</v>
      </c>
      <c r="N375" s="27">
        <v>5619</v>
      </c>
      <c r="O375" s="27">
        <v>1772</v>
      </c>
      <c r="P375" s="27">
        <v>637</v>
      </c>
      <c r="Q375" s="27" t="s">
        <v>365</v>
      </c>
      <c r="R375" s="27">
        <v>542</v>
      </c>
      <c r="S375" s="27">
        <v>710</v>
      </c>
      <c r="T375" s="27">
        <v>45185</v>
      </c>
      <c r="U375" s="27"/>
      <c r="V375" s="27"/>
    </row>
    <row r="376" spans="3:22" x14ac:dyDescent="0.3">
      <c r="C376" s="27"/>
      <c r="D376" s="27" t="s">
        <v>544</v>
      </c>
      <c r="E376" s="27" t="s">
        <v>545</v>
      </c>
      <c r="F376" s="27">
        <v>59</v>
      </c>
      <c r="G376" s="27" t="s">
        <v>365</v>
      </c>
      <c r="H376" s="27">
        <v>186</v>
      </c>
      <c r="I376" s="27">
        <v>82</v>
      </c>
      <c r="J376" s="27">
        <v>2482</v>
      </c>
      <c r="K376" s="27">
        <v>18</v>
      </c>
      <c r="L376" s="27">
        <v>57</v>
      </c>
      <c r="M376" s="27">
        <v>1003</v>
      </c>
      <c r="N376" s="27">
        <v>828</v>
      </c>
      <c r="O376" s="27">
        <v>159</v>
      </c>
      <c r="P376" s="27">
        <v>49</v>
      </c>
      <c r="Q376" s="27" t="s">
        <v>365</v>
      </c>
      <c r="R376" s="27">
        <v>23</v>
      </c>
      <c r="S376" s="77">
        <v>0</v>
      </c>
      <c r="T376" s="27">
        <v>5072</v>
      </c>
      <c r="U376" s="27"/>
      <c r="V376" s="27"/>
    </row>
    <row r="377" spans="3:22" x14ac:dyDescent="0.3">
      <c r="C377" s="27"/>
      <c r="D377" s="27" t="s">
        <v>546</v>
      </c>
      <c r="E377" s="27" t="s">
        <v>547</v>
      </c>
      <c r="F377" s="27">
        <v>118</v>
      </c>
      <c r="G377" s="27" t="s">
        <v>365</v>
      </c>
      <c r="H377" s="27">
        <v>1000</v>
      </c>
      <c r="I377" s="27">
        <v>617</v>
      </c>
      <c r="J377" s="27">
        <v>2661</v>
      </c>
      <c r="K377" s="27">
        <v>62</v>
      </c>
      <c r="L377" s="27">
        <v>160</v>
      </c>
      <c r="M377" s="27">
        <v>2085</v>
      </c>
      <c r="N377" s="27">
        <v>1194</v>
      </c>
      <c r="O377" s="27">
        <v>429</v>
      </c>
      <c r="P377" s="27">
        <v>50</v>
      </c>
      <c r="Q377" s="27" t="s">
        <v>365</v>
      </c>
      <c r="R377" s="27">
        <v>12</v>
      </c>
      <c r="S377" s="77">
        <v>0</v>
      </c>
      <c r="T377" s="27">
        <v>8466</v>
      </c>
      <c r="U377" s="27"/>
      <c r="V377" s="27"/>
    </row>
    <row r="378" spans="3:22" x14ac:dyDescent="0.3">
      <c r="C378" s="27"/>
      <c r="D378" s="27"/>
      <c r="E378" s="27"/>
      <c r="F378" s="27"/>
      <c r="G378" s="27"/>
      <c r="H378" s="27"/>
      <c r="I378" s="27"/>
      <c r="J378" s="27"/>
      <c r="K378" s="27"/>
      <c r="L378" s="27"/>
      <c r="M378" s="27"/>
      <c r="N378" s="27"/>
      <c r="O378" s="27"/>
      <c r="P378" s="27"/>
      <c r="Q378" s="27"/>
      <c r="R378" s="27"/>
      <c r="S378" s="27"/>
      <c r="T378" s="27"/>
      <c r="U378" s="27"/>
      <c r="V378" s="27"/>
    </row>
    <row r="379" spans="3:22" x14ac:dyDescent="0.3">
      <c r="C379" s="27"/>
      <c r="D379" s="27"/>
      <c r="E379" s="27"/>
      <c r="F379" s="27"/>
      <c r="G379" s="27"/>
      <c r="H379" s="27"/>
      <c r="I379" s="27"/>
      <c r="J379" s="27"/>
      <c r="K379" s="27"/>
      <c r="L379" s="27"/>
      <c r="M379" s="27"/>
      <c r="N379" s="27"/>
      <c r="O379" s="27"/>
      <c r="P379" s="27"/>
      <c r="Q379" s="27"/>
      <c r="R379" s="27"/>
      <c r="S379" s="27"/>
      <c r="T379" s="27"/>
      <c r="U379" s="27"/>
      <c r="V379" s="27"/>
    </row>
    <row r="380" spans="3:22" x14ac:dyDescent="0.3">
      <c r="C380" s="27"/>
      <c r="D380" s="27"/>
      <c r="E380" s="27"/>
      <c r="F380" s="27"/>
      <c r="G380" s="27"/>
      <c r="H380" s="27"/>
      <c r="I380" s="27"/>
      <c r="J380" s="27"/>
      <c r="K380" s="27"/>
      <c r="L380" s="27"/>
      <c r="M380" s="27"/>
      <c r="N380" s="27"/>
      <c r="O380" s="27"/>
      <c r="P380" s="27"/>
      <c r="Q380" s="27"/>
      <c r="R380" s="27"/>
      <c r="S380" s="27"/>
      <c r="T380" s="27"/>
      <c r="U380" s="27"/>
      <c r="V380" s="27"/>
    </row>
    <row r="381" spans="3:22" x14ac:dyDescent="0.3">
      <c r="C381" s="27"/>
      <c r="D381" s="27"/>
      <c r="E381" s="27"/>
      <c r="F381" s="27" t="s">
        <v>320</v>
      </c>
      <c r="G381" s="27" t="s">
        <v>321</v>
      </c>
      <c r="H381" s="27" t="s">
        <v>322</v>
      </c>
      <c r="I381" s="27" t="s">
        <v>323</v>
      </c>
      <c r="J381" s="27" t="s">
        <v>324</v>
      </c>
      <c r="K381" s="27" t="s">
        <v>325</v>
      </c>
      <c r="L381" s="27" t="s">
        <v>326</v>
      </c>
      <c r="M381" s="27" t="s">
        <v>18</v>
      </c>
      <c r="N381" s="27" t="s">
        <v>7</v>
      </c>
      <c r="O381" s="27" t="s">
        <v>134</v>
      </c>
      <c r="P381" s="27"/>
      <c r="Q381" s="27"/>
      <c r="R381" s="27"/>
      <c r="S381" s="27"/>
      <c r="T381" s="27"/>
      <c r="U381" s="27"/>
      <c r="V381" s="27"/>
    </row>
    <row r="382" spans="3:22" x14ac:dyDescent="0.3">
      <c r="C382" s="27"/>
      <c r="D382" s="27" t="s">
        <v>187</v>
      </c>
      <c r="E382" s="27" t="s">
        <v>291</v>
      </c>
      <c r="F382" s="14">
        <f>H366/T366*R339/SUM($R$166:$R$168)+H367/T367*R340/SUM($R$166:$R$168)+H368/T368*R341/SUM($R$166:$R$168)</f>
        <v>5.9751900031049497E-5</v>
      </c>
      <c r="G382" s="14">
        <f>I366/T366*R339/SUM($R$166:$R$168)+I367/T367*R340/SUM($R$166:$R$168)+I368/T368*R341/SUM($R$166:$R$168)</f>
        <v>5.3693417946298734E-5</v>
      </c>
      <c r="H382" s="14">
        <f>(J366/T366*R339/SUM($R$166:$R$168)+J367/T367*R340/SUM($R$166:$R$168)+J368/T368*R341/SUM($R$166:$R$168))*$S$285/SUM($S$285:$S$287)</f>
        <v>5.4436014639356281E-5</v>
      </c>
      <c r="I382" s="14">
        <f>(J366/T366*R339/SUM($R$166:$R$168)+J367/T367*R340/SUM($R$166:$R$168)+J368/T368*R341/SUM($R$166:$R$168))*$S$287/SUM($S$285:$S$287)</f>
        <v>2.2863126148529636E-4</v>
      </c>
      <c r="J382" s="14">
        <f>(J366/T366*R339/SUM($R$166:$R$168)+J367/T367*R340/SUM($R$166:$R$168)+J368/T368*R341/SUM($R$166:$R$168))*$S$286/SUM($S$285:$S$287)</f>
        <v>1.0887202927871256E-4</v>
      </c>
      <c r="K382" s="14">
        <f>(K366+L366)/T366*R339/SUM($R$166:$R$168)+(K367+L367)/T367*R340/SUM($R$166:$R$168)+(K368+L368)/T368*R341/SUM($R$166:$R$168)</f>
        <v>4.7126266496361744E-5</v>
      </c>
      <c r="L382" s="14">
        <f>(N366/T366*R339/SUM($R$166:$R$168)+N367/T367*R340/SUM($R$166:$R$168)+N368/T368*R341/SUM($R$166:$R$168))*(1-statewide!$T$127)</f>
        <v>3.9942985984252318E-5</v>
      </c>
      <c r="M382" s="14">
        <f>M366/T366*R339/SUM($R$166:$R$168)+M367/T367*R340/SUM($R$166:$R$168)+M368/T368*R341/SUM($R$166:$R$168)</f>
        <v>5.5369488854730267E-5</v>
      </c>
      <c r="N382" s="14">
        <f>(F366+O366+P366+R366+S366)/T366*R339/SUM($R$166:$R$168)+(F367+O367+P367+R367+S367)/T367*R340/SUM($R$166:$R$168)+(F368+O368+P368+R368+S368)/T368*R341/SUM($R$166:$R$168)</f>
        <v>2.8186630167663559E-5</v>
      </c>
      <c r="O382" s="14">
        <f>L382/(1-statewide!$T$127)*statewide!$T$127</f>
        <v>4.5452363361390563E-6</v>
      </c>
      <c r="P382" s="27"/>
      <c r="Q382" s="27"/>
      <c r="R382" s="27"/>
      <c r="S382" s="27"/>
      <c r="T382" s="27"/>
      <c r="U382" s="27"/>
      <c r="V382" s="27"/>
    </row>
    <row r="383" spans="3:22" x14ac:dyDescent="0.3">
      <c r="C383" s="27"/>
      <c r="D383" s="27" t="s">
        <v>188</v>
      </c>
      <c r="E383" s="27" t="s">
        <v>15</v>
      </c>
      <c r="F383" s="14">
        <f>H357/T357</f>
        <v>0.13160118404064367</v>
      </c>
      <c r="G383" s="14">
        <f>I357/T357</f>
        <v>7.2748170930122702E-2</v>
      </c>
      <c r="H383" s="14">
        <f>J357/T357*$S$285/SUM($S$285:$S$287)</f>
        <v>6.6947806340775573E-2</v>
      </c>
      <c r="I383" s="14">
        <f>J357/T357*$S$287/SUM($S$285:$S$287)</f>
        <v>0.2811807866312574</v>
      </c>
      <c r="J383" s="14">
        <f>J357/T357*$S$286/SUM($S$285:$S$287)</f>
        <v>0.13389561268155115</v>
      </c>
      <c r="K383" s="14">
        <f>(K357+L357)/T357</f>
        <v>9.3340296220097194E-2</v>
      </c>
      <c r="L383" s="14">
        <f>N357/T357*(1-statewide!$T$127)</f>
        <v>5.8655011671449979E-2</v>
      </c>
      <c r="M383" s="14">
        <f>M357/T357</f>
        <v>9.4843964856666005E-2</v>
      </c>
      <c r="N383" s="14">
        <f>(F357+O357+P357+R357+S357)/T357</f>
        <v>6.0112630816547177E-2</v>
      </c>
      <c r="O383" s="14">
        <f>L383/(1-statewide!$T$127)*statewide!$T$127</f>
        <v>6.6745358108891359E-3</v>
      </c>
      <c r="P383" s="27"/>
      <c r="Q383" s="27"/>
      <c r="R383" s="27"/>
      <c r="S383" s="27"/>
      <c r="T383" s="27"/>
      <c r="U383" s="27"/>
      <c r="V383" s="27"/>
    </row>
    <row r="384" spans="3:22" x14ac:dyDescent="0.3">
      <c r="C384" s="27"/>
      <c r="D384" s="27" t="s">
        <v>189</v>
      </c>
      <c r="E384" s="27" t="s">
        <v>292</v>
      </c>
      <c r="F384" s="14">
        <f>H373/T373*$R$173/SUM($R$173:$R$174)+H374/T374*$R$174/SUM($R$173:$R$174)</f>
        <v>0.14939972620318742</v>
      </c>
      <c r="G384" s="14">
        <f>I373/T373*$R$173/SUM($R$173:$R$174)+I374/T374*$R$174/SUM($R$173:$R$174)</f>
        <v>0.10265647791274678</v>
      </c>
      <c r="H384" s="14">
        <f>(J373/T373*$R$173/SUM($R$173:$R$174)+J374/T374*$R$174/SUM($R$173:$R$174))*$S$285/SUM($S$285:$S$287)</f>
        <v>3.3731375219942156E-2</v>
      </c>
      <c r="I384" s="14">
        <f>(J373/T373*$R$173/SUM($R$173:$R$174)+J374/T374*$R$174/SUM($R$173:$R$174))*$S$287/SUM($S$285:$S$287)</f>
        <v>0.14167177592375704</v>
      </c>
      <c r="J384" s="14">
        <f>(J373/T373*$R$173/SUM($R$173:$R$174)+J374/T374*$R$174/SUM($R$173:$R$174))*$S$286/SUM($S$285:$S$287)</f>
        <v>6.7462750439884311E-2</v>
      </c>
      <c r="K384" s="14">
        <f>(K373+L373)/T373*$R$173/SUM($R$173:$R$174)+(K374+L374)/T374*$R$174/SUM($R$173:$R$174)</f>
        <v>0.10231918100191473</v>
      </c>
      <c r="L384" s="14">
        <f>(N373/T373*$R$173/SUM($R$173:$R$174)+N374/T374*$R$174/SUM($R$173:$R$174))*(1-statewide!$T$127)</f>
        <v>8.4714801830590464E-2</v>
      </c>
      <c r="M384" s="14">
        <f>M373/T373*$R$173/SUM($R$173:$R$174)+M374/T374*$R$174/SUM($R$173:$R$174)</f>
        <v>0.22295378487528322</v>
      </c>
      <c r="N384" s="14">
        <f>(F373+O373+P373+R373+S373)/T373*$R$173/SUM($R$173:$R$174)+(F374+O374+P374+R374+S374)/T374*$R$174/SUM($R$173:$R$174)</f>
        <v>8.4233174112502668E-2</v>
      </c>
      <c r="O384" s="14">
        <f>L384/(1-statewide!$T$127)*statewide!$T$127</f>
        <v>9.6399602083085695E-3</v>
      </c>
      <c r="P384" s="27"/>
      <c r="Q384" s="27"/>
      <c r="R384" s="27"/>
      <c r="S384" s="27"/>
      <c r="T384" s="27"/>
      <c r="U384" s="27"/>
      <c r="V384" s="27"/>
    </row>
    <row r="385" spans="3:22" x14ac:dyDescent="0.3">
      <c r="C385" s="27"/>
      <c r="D385" s="27" t="s">
        <v>190</v>
      </c>
      <c r="E385" s="27" t="s">
        <v>293</v>
      </c>
      <c r="F385" s="14">
        <f>H363/T363*R336/SUM($R$163:$R$165,$R$176)+H364/T364*R337/SUM($R$163:$R$165,$R$176)+H365/T365*R338/SUM($R$163:$R$165,$R$176)+H376/T376*R349/SUM($R$163:$R$165,$R$176)</f>
        <v>3.7086061504963215E-5</v>
      </c>
      <c r="G385" s="14">
        <f>I363/T363*R336/SUM($R$163:$R$165,$R$176)+I364/T364*R337/SUM($R$163:$R$165,$R$176)+I365/T365*R338/SUM($R$163:$R$165,$R$176)+I376/T376*R349/SUM($R$163:$R$165,$R$176)</f>
        <v>3.2139508693437794E-5</v>
      </c>
      <c r="H385" s="14">
        <f>(J363/T363*R336/SUM($R$163:$R$165,$R$176)+J364/T364*R337/SUM($R$163:$R$165,$R$176)+J365/T365*R338/SUM($R$163:$R$165,$R$176)+J376/T376*R349/SUM($R$163:$R$165,$R$176))*$S$285/SUM($S$285:$S$287)</f>
        <v>6.9506030900141246E-5</v>
      </c>
      <c r="I385" s="14">
        <f>(J363/T363*R336/SUM($R$163:$R$165,$R$176)+J364/T364*R337/SUM($R$163:$R$165,$R$176)+J365/T365*R338/SUM($R$163:$R$165,$R$176)+J376/T376*R349/SUM($R$163:$R$165,$R$176))*$S$287/SUM($S$285:$S$287)</f>
        <v>2.919253297805932E-4</v>
      </c>
      <c r="J385" s="14">
        <f>(J363/T363*R336/SUM($R$163:$R$165,$R$176)+J364/T364*R337/SUM($R$163:$R$165,$R$176)+J365/T365*R338/SUM($R$163:$R$165,$R$176)+J376/T376*R349/SUM($R$163:$R$165,$R$176))*$S$286/SUM($S$285:$S$287)</f>
        <v>1.3901206180028249E-4</v>
      </c>
      <c r="K385" s="14">
        <f>(K363+L363)/T363*R336/SUM($R$163:$R$165,$R$176)+(K364+L364)/T364*R337/SUM($R$163:$R$165,$R$176)+(K365+L365)/T365*R338/SUM($R$163:$R$165,$R$176)+(K376+L376)/T376*R349/SUM($R$163:$R$165,$R$176)</f>
        <v>1.9900945529301721E-5</v>
      </c>
      <c r="L385" s="14">
        <f>(N363/T363*R336/SUM($R$163:$R$165,$R$176)+N364/T364*R337/SUM($R$163:$R$165,$R$176)+N365/T365*R338/SUM($R$163:$R$165,$R$176)+N376/T376*R349/SUM($R$163:$R$165,$R$176))*(1-statewide!$T$127)</f>
        <v>6.9723448013019474E-5</v>
      </c>
      <c r="M385" s="14">
        <f>M363/T363*R336/SUM($R$163:$R$165,$R$176)+M364/T364*R337/SUM($R$163:$R$165,$R$176)+M365/T365*R338/SUM($R$163:$R$165,$R$176)+M376/T376*R349/SUM($R$163:$R$165,$R$176)</f>
        <v>1.1757581667270414E-4</v>
      </c>
      <c r="N385" s="14">
        <f>(F363+O363+P363+R363+S363)/T363*R363/SUM($R$163:$R$165,$R$176)+(F364+O364+P364+R364+S364)/T364*R337/SUM($R$163:$R$165,$R$176)+(F365+O365+P365+R365+S365)/T365*R338/SUM($R$163:$R$165,$R$176)+(F376+O376+P376+R376+S376)/T376*R349/SUM($R$163:$R$165,$R$176)</f>
        <v>3.1748584505784798E-5</v>
      </c>
      <c r="O385" s="14">
        <f>L385/(1-statewide!$T$127)*statewide!$T$127</f>
        <v>7.934047532516008E-6</v>
      </c>
      <c r="P385" s="27"/>
      <c r="Q385" s="27"/>
      <c r="R385" s="27"/>
      <c r="S385" s="27"/>
      <c r="T385" s="27"/>
      <c r="U385" s="27"/>
      <c r="V385" s="27"/>
    </row>
    <row r="386" spans="3:22" x14ac:dyDescent="0.3">
      <c r="C386" s="27"/>
      <c r="D386" s="27" t="s">
        <v>191</v>
      </c>
      <c r="E386" s="27" t="s">
        <v>294</v>
      </c>
      <c r="F386" s="14">
        <f>H370/T370*R343/SUM($R$170:$R$172)+H371/T371*R344/SUM($R$170:$R$172)+H372/T372*R345/SUM($R$170:$R$172)</f>
        <v>3.679235813897324E-4</v>
      </c>
      <c r="G386" s="14">
        <f>I370/T370*R343/SUM($R$170:$R$172)+I371/T371*R344/SUM($R$170:$R$172)+I372/T372*R345/SUM($R$170:$R$172)</f>
        <v>8.2517041096421076E-5</v>
      </c>
      <c r="H386" s="14">
        <f>(J370/T370*R343/SUM($R$170:$R$172)+J371/T371*R344/SUM($R$170:$R$172)+J372/T372*R345/SUM($R$170:$R$172))*$S$285/SUM($S$285:$S$287)</f>
        <v>1.4094769924904792E-4</v>
      </c>
      <c r="I386" s="14">
        <f>(J370/T370*R343/SUM($R$170:$R$172)+J371/T371*R344/SUM($R$170:$R$172)+J372/T372*R345/SUM($R$170:$R$172))*$S$287/SUM($S$285:$S$287)</f>
        <v>5.9198033684600116E-4</v>
      </c>
      <c r="J386" s="14">
        <f>(J370/T370*R343/SUM($R$170:$R$172)+J371/T371*R344/SUM($R$170:$R$172)+J372/T372*R345/SUM($R$170:$R$172))*$S$286/SUM($S$285:$S$287)</f>
        <v>2.8189539849809585E-4</v>
      </c>
      <c r="K386" s="14">
        <f>(K370+L370)/T370*R343/SUM($R$170:$R$172)+(K371+L371)/T371*R344/SUM($R$170:$R$172)+(K372+L372)/T372*R345/SUM($R$170:$R$172)</f>
        <v>1.7489203782110061E-4</v>
      </c>
      <c r="L386" s="14">
        <f>(N370/T370*R343/SUM($R$170:$R$172)+N371/T371*R344/SUM($R$170:$R$172)+N372/T372*R345/SUM($R$170:$R$172))*(1-statewide!$T$127)</f>
        <v>2.2224675586814135E-4</v>
      </c>
      <c r="M386" s="14">
        <f>M370/T370*R343/SUM($R$170:$R$172)+M371/T371*R344/SUM($R$170:$R$172)+M372/T372*R345/SUM($R$170:$R$172)</f>
        <v>3.877168664577921E-4</v>
      </c>
      <c r="N386" s="14">
        <f>(F370+O370+P370+R370+S370)/T370*R343/SUM($R$170:$R$172)+(F371+O371+P371+R371+S371)/T371*R344/SUM($R$170:$R$172)+(F372+O372+P372+R372+S372)/T372*R345/SUM($R$170:$R$172)</f>
        <v>1.1372263653700569E-4</v>
      </c>
      <c r="O386" s="14">
        <f>L386/(1-statewide!$T$127)*statewide!$T$127</f>
        <v>2.5290148081547116E-5</v>
      </c>
      <c r="P386" s="27"/>
      <c r="Q386" s="27"/>
      <c r="R386" s="27"/>
      <c r="S386" s="27"/>
      <c r="T386" s="27"/>
      <c r="U386" s="27"/>
      <c r="V386" s="27"/>
    </row>
    <row r="387" spans="3:22" x14ac:dyDescent="0.3">
      <c r="C387" s="27"/>
      <c r="D387" s="27" t="s">
        <v>192</v>
      </c>
      <c r="E387" s="27" t="s">
        <v>295</v>
      </c>
      <c r="F387" s="14">
        <f>H377/T377</f>
        <v>0.11811953697141507</v>
      </c>
      <c r="G387" s="14">
        <f>I377/T377</f>
        <v>7.2879754311363093E-2</v>
      </c>
      <c r="H387" s="14">
        <f>J377/T377*$S$285/SUM($S$285:$S$287)</f>
        <v>4.3655012205685496E-2</v>
      </c>
      <c r="I387" s="14">
        <f>J377/T377*$S$287/SUM($S$285:$S$287)</f>
        <v>0.18335105126387907</v>
      </c>
      <c r="J387" s="14">
        <f>J377/T377*$S$286/SUM($S$285:$S$287)</f>
        <v>8.7310024411370993E-2</v>
      </c>
      <c r="K387" s="14">
        <f>(K377+L377)/T377</f>
        <v>2.6222537207654145E-2</v>
      </c>
      <c r="L387" s="14">
        <f>(N377/T377)*(1-statewide!$T$127)</f>
        <v>0.12662560641400059</v>
      </c>
      <c r="M387" s="14">
        <f>M377/T377</f>
        <v>0.24627923458540044</v>
      </c>
      <c r="N387" s="14">
        <f>(F377+O377+P377+R377+S377)/T377</f>
        <v>7.1934798015591772E-2</v>
      </c>
      <c r="O387" s="14">
        <f>L387/(1-statewide!$T$127)*statewide!$T$127</f>
        <v>1.4409120729869031E-2</v>
      </c>
      <c r="P387" s="27"/>
      <c r="Q387" s="27"/>
      <c r="R387" s="27"/>
      <c r="S387" s="27"/>
      <c r="T387" s="27"/>
      <c r="U387" s="27"/>
      <c r="V387" s="27"/>
    </row>
    <row r="388" spans="3:22" x14ac:dyDescent="0.3">
      <c r="C388" s="27"/>
      <c r="D388" s="27" t="s">
        <v>193</v>
      </c>
      <c r="E388" s="27" t="s">
        <v>296</v>
      </c>
      <c r="F388" s="14">
        <f>H370/T370</f>
        <v>0.36886020151133503</v>
      </c>
      <c r="G388" s="14">
        <f>I370/T370</f>
        <v>1.4924433249370277E-2</v>
      </c>
      <c r="H388" s="14">
        <f>J370/T370*$S$285/SUM($S$285:$S$287)</f>
        <v>3.6916413028267564E-2</v>
      </c>
      <c r="I388" s="14">
        <f>J370/T370*$S$287/SUM($S$285:$S$287)</f>
        <v>0.15504893471872375</v>
      </c>
      <c r="J388" s="14">
        <f>J370/T370*$S$286/SUM($S$285:$S$287)</f>
        <v>7.3832826056535128E-2</v>
      </c>
      <c r="K388" s="14">
        <f>(K370+L370)/T370</f>
        <v>0.2451668765743073</v>
      </c>
      <c r="L388" s="14">
        <f>(N370/T370)*(1-statewide!$T$127)</f>
        <v>2.9435403685536262E-2</v>
      </c>
      <c r="M388" s="14">
        <f>M370/T370</f>
        <v>3.4603274559193951E-2</v>
      </c>
      <c r="N388" s="14">
        <f>(F370+O370+P370+R370+S370)/T370</f>
        <v>3.7846347607052896E-2</v>
      </c>
      <c r="O388" s="14">
        <f>L388/(1-statewide!$T$127)*statewide!$T$127</f>
        <v>3.3495459366299882E-3</v>
      </c>
      <c r="P388" s="27"/>
      <c r="Q388" s="27"/>
      <c r="R388" s="27"/>
      <c r="S388" s="27"/>
      <c r="T388" s="27"/>
      <c r="U388" s="27"/>
      <c r="V388" s="27"/>
    </row>
    <row r="389" spans="3:22" x14ac:dyDescent="0.3">
      <c r="C389" s="27"/>
      <c r="D389" s="27" t="s">
        <v>194</v>
      </c>
      <c r="E389" s="27" t="s">
        <v>297</v>
      </c>
      <c r="F389" s="14">
        <f>H369/T369</f>
        <v>0.24131953704197556</v>
      </c>
      <c r="G389" s="14">
        <f>I369/T369</f>
        <v>3.7175316016854233E-2</v>
      </c>
      <c r="H389" s="14">
        <f>J369/T369*$S$285/SUM($S$285:$S$287)</f>
        <v>6.9555561481797548E-2</v>
      </c>
      <c r="I389" s="14">
        <f>J369/T369*$S$287/SUM($S$285:$S$287)</f>
        <v>0.29213335822354963</v>
      </c>
      <c r="J389" s="14">
        <f>J369/T369*$S$286/SUM($S$285:$S$287)</f>
        <v>0.1391111229635951</v>
      </c>
      <c r="K389" s="14">
        <f>(K369+L369)/T369</f>
        <v>3.7602005440290145E-2</v>
      </c>
      <c r="L389" s="14">
        <f>(N369/T369)*(1-statewide!$T$127)</f>
        <v>4.2284195301561599E-2</v>
      </c>
      <c r="M389" s="14">
        <f>M369/T369</f>
        <v>6.1683289775454689E-2</v>
      </c>
      <c r="N389" s="14">
        <f>(F369+O369+P369+R369+S369)/T369</f>
        <v>2.8108165768841006E-2</v>
      </c>
      <c r="O389" s="14">
        <f>L389/(1-statewide!$T$127)*statewide!$T$127</f>
        <v>4.8116498101776987E-3</v>
      </c>
      <c r="P389" s="27"/>
      <c r="Q389" s="27"/>
      <c r="R389" s="27"/>
      <c r="S389" s="27"/>
      <c r="T389" s="27"/>
      <c r="U389" s="27"/>
      <c r="V389" s="27"/>
    </row>
    <row r="390" spans="3:22" x14ac:dyDescent="0.3">
      <c r="C390" s="27"/>
      <c r="D390" s="27" t="s">
        <v>195</v>
      </c>
      <c r="E390" s="27" t="s">
        <v>298</v>
      </c>
      <c r="F390" s="14">
        <f>H359/T359*R332/SUM($R$159:$R$162)+H360/T360*R333/SUM($R$159:$R$162)+H361/T361*R334/SUM($R$159:$R$162)+H362/T362*R335/SUM($R$159:$R$162)</f>
        <v>5.8139962573403675E-5</v>
      </c>
      <c r="G390" s="14">
        <f>I359/T359*R332/SUM($R$159:$R$162)+I360/T360*R333/SUM($R$159:$R$162)+I361/T361*R334/SUM($R$159:$R$162)+I362/T362*R335/SUM($R$159:$R$162)</f>
        <v>3.7813415398536117E-5</v>
      </c>
      <c r="H390" s="14">
        <f>(J359/T359*R332/SUM($R$159:$R$162)+J360/T360*R333/SUM($R$159:$R$162)+J361/T361*R334/SUM($R$159:$R$162)+J362/T362*R335/SUM($R$159:$R$162))*$S$285/SUM($S$285:$S$287)</f>
        <v>6.1603221111110798E-5</v>
      </c>
      <c r="I390" s="14">
        <f>(J359/T359*R332/SUM($R$159:$R$162)+J360/T360*R333/SUM($R$159:$R$162)+J361/T361*R334/SUM($R$159:$R$162)+J362/T362*R335/SUM($R$159:$R$162))*$S$287/SUM($S$285:$S$287)</f>
        <v>2.5873352866666527E-4</v>
      </c>
      <c r="J390" s="14">
        <f>(J359/T359*R332/SUM($R$159:$R$162)+J360/T360*R333/SUM($R$159:$R$162)+J361/T361*R334/SUM($R$159:$R$162)+J362/T362*R335/SUM($R$159:$R$162))*$S$286/SUM($S$285:$S$287)</f>
        <v>1.232064422222216E-4</v>
      </c>
      <c r="K390" s="14">
        <f>(K359+L359)/T359*R332/SUM($R$159:$R$162)+(K360+L360)/T360*R333/SUM($R$159:$R$162)+(K361+L361)/T361*R334/SUM($R$159:$R$162)+(K362+L362)/T362*R335/SUM($R$159:$R$162)</f>
        <v>5.5062985557293717E-6</v>
      </c>
      <c r="L390" s="14">
        <f>(N359/T359*R332/SUM($R$159:$R$162)+N360/T360*R333/SUM($R$159:$R$162)+N361/T361*R334/SUM($R$159:$R$162)+N362/T362*R335/SUM($R$159:$R$162))*(1-statewide!$T$127)</f>
        <v>1.019301499489039E-4</v>
      </c>
      <c r="M390" s="14">
        <f>M359/T359*R332/SUM($R$159:$R$162)+M360/T360*R333/SUM($R$159:$R$162)+M361/T361*R334/SUM($R$159:$R$162)+M362/T362*R335/SUM($R$159:$R$162)</f>
        <v>1.7343544113407745E-4</v>
      </c>
      <c r="N390" s="14">
        <f>(F359+O359+P359+R359+S359)/T359*R332/SUM($R$159:$R$162)+(F360+O360+P360+R360+S360)/T360*R333/SUM($R$159:$R$162)+(F361+O361+P361+R361+S361)/T361*R334/SUM($R$159:$R$162)+(F362+O362+P362+R362+S362)/T362*R335/SUM($R$159:$R$162)</f>
        <v>6.7045640228056191E-5</v>
      </c>
      <c r="O390" s="14">
        <f>L390/(1-statewide!$T$127)*statewide!$T$127</f>
        <v>1.1598948097633891E-5</v>
      </c>
      <c r="P390" s="27"/>
      <c r="Q390" s="27"/>
      <c r="R390" s="27"/>
      <c r="S390" s="27"/>
      <c r="T390" s="27"/>
      <c r="U390" s="27"/>
      <c r="V390" s="27"/>
    </row>
    <row r="391" spans="3:22" x14ac:dyDescent="0.3">
      <c r="C391" s="27"/>
      <c r="D391" s="27" t="s">
        <v>196</v>
      </c>
      <c r="E391" s="27" t="s">
        <v>299</v>
      </c>
      <c r="F391" s="14">
        <f>H375/T375</f>
        <v>0.10928405444284607</v>
      </c>
      <c r="G391" s="14">
        <f>I375/T375</f>
        <v>5.0038729666924867E-2</v>
      </c>
      <c r="H391" s="14">
        <f>J375/T375*$S$285/SUM($S$285:$S$287)</f>
        <v>5.3585260595330315E-2</v>
      </c>
      <c r="I391" s="14">
        <f>J375/T375*$S$287/SUM($S$285:$S$287)</f>
        <v>0.22505809450038727</v>
      </c>
      <c r="J391" s="14">
        <f>J375/T375*$S$286/SUM($S$285:$S$287)</f>
        <v>0.10717052119066063</v>
      </c>
      <c r="K391" s="14">
        <f>(K375+L375)/T375</f>
        <v>5.4664158459665817E-2</v>
      </c>
      <c r="L391" s="14">
        <f>(N375/T375)*(1-statewide!$T$127)</f>
        <v>0.11165038399068708</v>
      </c>
      <c r="M391" s="14">
        <f>M375/T375</f>
        <v>0.18658846962487552</v>
      </c>
      <c r="N391" s="14">
        <f>(F375+O375+P375+R375+S375)/T375</f>
        <v>8.927741507137324E-2</v>
      </c>
      <c r="O391" s="14">
        <f>L391/(1-statewide!$T$127)*statewide!$T$127</f>
        <v>1.2705043695491977E-2</v>
      </c>
      <c r="P391" s="27"/>
      <c r="Q391" s="27"/>
      <c r="R391" s="27"/>
      <c r="S391" s="27"/>
      <c r="T391" s="27"/>
      <c r="U391" s="27"/>
      <c r="V391" s="27"/>
    </row>
    <row r="392" spans="3:22" x14ac:dyDescent="0.3">
      <c r="C392" s="27"/>
      <c r="D392" s="27" t="s">
        <v>197</v>
      </c>
      <c r="E392" s="27" t="s">
        <v>300</v>
      </c>
      <c r="F392" s="14">
        <f>H357/T357</f>
        <v>0.13160118404064367</v>
      </c>
      <c r="G392" s="14">
        <f>I357/T357</f>
        <v>7.2748170930122702E-2</v>
      </c>
      <c r="H392" s="14">
        <f>J357/T357*$S$285/SUM($S$285:$S$287)</f>
        <v>6.6947806340775573E-2</v>
      </c>
      <c r="I392" s="14">
        <f>J357/T357*$S$287/SUM($S$285:$S$287)</f>
        <v>0.2811807866312574</v>
      </c>
      <c r="J392" s="14">
        <f>J357/T357*$S$286/SUM($S$285:$S$287)</f>
        <v>0.13389561268155115</v>
      </c>
      <c r="K392" s="14">
        <f>(K357+L357)/T357</f>
        <v>9.3340296220097194E-2</v>
      </c>
      <c r="L392" s="14">
        <f>(N357/T357)*(1-statewide!$T$127)</f>
        <v>5.8655011671449979E-2</v>
      </c>
      <c r="M392" s="14">
        <f>M357/T357</f>
        <v>9.4843964856666005E-2</v>
      </c>
      <c r="N392" s="14">
        <f>(F357+O357+P357+R357+S357)/T357</f>
        <v>6.0112630816547177E-2</v>
      </c>
      <c r="O392" s="14">
        <f>L392/(1-statewide!$T$127)*statewide!$T$127</f>
        <v>6.6745358108891359E-3</v>
      </c>
      <c r="P392" s="27"/>
      <c r="Q392" s="27"/>
      <c r="R392" s="27"/>
      <c r="S392" s="27"/>
      <c r="T392" s="27"/>
      <c r="U392" s="27"/>
      <c r="V392" s="27"/>
    </row>
    <row r="393" spans="3:22" x14ac:dyDescent="0.3">
      <c r="C393" s="27"/>
      <c r="D393" s="27" t="s">
        <v>198</v>
      </c>
      <c r="E393" s="27" t="s">
        <v>690</v>
      </c>
      <c r="F393" s="14">
        <f t="shared" ref="F393:O393" si="23">AVERAGE(F382:F392)</f>
        <v>0.11370075688704961</v>
      </c>
      <c r="G393" s="14">
        <f t="shared" si="23"/>
        <v>3.848883785460358E-2</v>
      </c>
      <c r="H393" s="14">
        <f t="shared" si="23"/>
        <v>3.378779347077035E-2</v>
      </c>
      <c r="I393" s="14">
        <f t="shared" si="23"/>
        <v>0.14190873257723546</v>
      </c>
      <c r="J393" s="14">
        <f t="shared" si="23"/>
        <v>6.75755869415407E-2</v>
      </c>
      <c r="K393" s="14">
        <f>AVERAGE(K382:K392)</f>
        <v>5.9354797879311728E-2</v>
      </c>
      <c r="L393" s="14">
        <f>AVERAGE(L382:L392)</f>
        <v>4.6586750718644571E-2</v>
      </c>
      <c r="M393" s="14">
        <f t="shared" si="23"/>
        <v>8.5684552795150845E-2</v>
      </c>
      <c r="N393" s="14">
        <f t="shared" si="23"/>
        <v>3.9260533245444956E-2</v>
      </c>
      <c r="O393" s="14">
        <f t="shared" si="23"/>
        <v>5.3012509438457615E-3</v>
      </c>
      <c r="P393" s="27"/>
      <c r="Q393" s="27"/>
      <c r="R393" s="27"/>
      <c r="S393" s="27"/>
      <c r="T393" s="27"/>
      <c r="U393" s="27"/>
      <c r="V393" s="27"/>
    </row>
    <row r="394" spans="3:22" x14ac:dyDescent="0.3">
      <c r="C394" s="27"/>
      <c r="D394" s="27"/>
      <c r="P394" s="27"/>
      <c r="Q394" s="27"/>
      <c r="R394" s="27"/>
      <c r="S394" s="27"/>
      <c r="T394" s="27"/>
      <c r="U394" s="27"/>
      <c r="V394" s="27"/>
    </row>
    <row r="395" spans="3:22" x14ac:dyDescent="0.3">
      <c r="C395" s="27"/>
      <c r="D395" s="27"/>
      <c r="E395" s="27"/>
      <c r="F395" s="27"/>
      <c r="G395" s="27"/>
      <c r="H395" s="27"/>
      <c r="I395" s="27"/>
      <c r="J395" s="27"/>
      <c r="K395" s="27"/>
      <c r="L395" s="27"/>
      <c r="M395" s="27"/>
      <c r="N395" s="27"/>
      <c r="O395" s="27"/>
      <c r="P395" s="27"/>
      <c r="Q395" s="27"/>
      <c r="R395" s="27"/>
      <c r="S395" s="27"/>
      <c r="T395" s="27"/>
      <c r="U395" s="27"/>
      <c r="V395" s="27"/>
    </row>
    <row r="396" spans="3:22" x14ac:dyDescent="0.3">
      <c r="C396" s="27"/>
      <c r="D396" s="20" t="s">
        <v>563</v>
      </c>
      <c r="E396" s="27"/>
      <c r="F396" s="27"/>
      <c r="G396" s="27"/>
      <c r="H396" s="27"/>
      <c r="I396" s="27"/>
      <c r="J396" s="27"/>
      <c r="K396" s="27"/>
      <c r="L396" s="27"/>
      <c r="M396" s="27"/>
      <c r="N396" s="27"/>
      <c r="O396" s="27"/>
      <c r="P396" s="27"/>
      <c r="Q396" s="27"/>
      <c r="R396" s="27"/>
      <c r="S396" s="27"/>
      <c r="T396" s="27"/>
      <c r="U396" s="27"/>
      <c r="V396" s="27"/>
    </row>
    <row r="397" spans="3:22" x14ac:dyDescent="0.3">
      <c r="C397" s="27"/>
      <c r="D397" s="27"/>
      <c r="E397" s="27"/>
      <c r="F397" s="27" t="s">
        <v>320</v>
      </c>
      <c r="G397" s="27" t="s">
        <v>321</v>
      </c>
      <c r="H397" s="27" t="s">
        <v>322</v>
      </c>
      <c r="I397" s="27" t="s">
        <v>323</v>
      </c>
      <c r="J397" s="27" t="s">
        <v>324</v>
      </c>
      <c r="K397" s="27" t="s">
        <v>325</v>
      </c>
      <c r="L397" s="27" t="s">
        <v>326</v>
      </c>
      <c r="M397" s="27" t="s">
        <v>18</v>
      </c>
      <c r="N397" s="27" t="s">
        <v>7</v>
      </c>
      <c r="O397" s="27" t="s">
        <v>134</v>
      </c>
      <c r="P397" s="27"/>
      <c r="Q397" s="27"/>
      <c r="R397" s="27"/>
      <c r="S397" s="27"/>
      <c r="T397" s="27"/>
      <c r="U397" s="27"/>
      <c r="V397" s="27"/>
    </row>
    <row r="398" spans="3:22" x14ac:dyDescent="0.3">
      <c r="C398" s="27"/>
      <c r="D398" s="27" t="s">
        <v>187</v>
      </c>
      <c r="E398" s="27" t="s">
        <v>291</v>
      </c>
      <c r="F398" s="14">
        <f>F382/SUM($F382:$O382)</f>
        <v>8.77987520923868E-2</v>
      </c>
      <c r="G398" s="14">
        <f t="shared" ref="G398:O398" si="24">G382/SUM($F382:$O382)</f>
        <v>7.8896488459953562E-2</v>
      </c>
      <c r="H398" s="14">
        <f t="shared" si="24"/>
        <v>7.9987651467732485E-2</v>
      </c>
      <c r="I398" s="14">
        <f t="shared" si="24"/>
        <v>0.33594813616447639</v>
      </c>
      <c r="J398" s="14">
        <f t="shared" si="24"/>
        <v>0.15997530293546497</v>
      </c>
      <c r="K398" s="14">
        <f t="shared" si="24"/>
        <v>6.9246791934712379E-2</v>
      </c>
      <c r="L398" s="14">
        <f t="shared" si="24"/>
        <v>5.8691762478493573E-2</v>
      </c>
      <c r="M398" s="14">
        <f t="shared" si="24"/>
        <v>8.1359287703193908E-2</v>
      </c>
      <c r="N398" s="14">
        <f t="shared" si="24"/>
        <v>4.1417108964309141E-2</v>
      </c>
      <c r="O398" s="14">
        <f t="shared" si="24"/>
        <v>6.6787177992768546E-3</v>
      </c>
      <c r="P398" s="27"/>
      <c r="Q398" s="27"/>
      <c r="R398" s="27"/>
      <c r="S398" s="27"/>
      <c r="T398" s="27"/>
      <c r="U398" s="27"/>
      <c r="V398" s="27"/>
    </row>
    <row r="399" spans="3:22" x14ac:dyDescent="0.3">
      <c r="C399" s="27"/>
      <c r="D399" s="27" t="s">
        <v>188</v>
      </c>
      <c r="E399" s="27" t="s">
        <v>15</v>
      </c>
      <c r="F399" s="14">
        <f t="shared" ref="F399:O409" si="25">F383/SUM($F383:$O383)</f>
        <v>0.13160118404064369</v>
      </c>
      <c r="G399" s="14">
        <f t="shared" si="25"/>
        <v>7.2748170930122716E-2</v>
      </c>
      <c r="H399" s="14">
        <f t="shared" si="25"/>
        <v>6.6947806340775587E-2</v>
      </c>
      <c r="I399" s="14">
        <f t="shared" si="25"/>
        <v>0.28118078663125745</v>
      </c>
      <c r="J399" s="14">
        <f t="shared" si="25"/>
        <v>0.13389561268155117</v>
      </c>
      <c r="K399" s="14">
        <f t="shared" si="25"/>
        <v>9.3340296220097208E-2</v>
      </c>
      <c r="L399" s="14">
        <f t="shared" si="25"/>
        <v>5.8655011671449986E-2</v>
      </c>
      <c r="M399" s="14">
        <f t="shared" si="25"/>
        <v>9.4843964856666019E-2</v>
      </c>
      <c r="N399" s="14">
        <f t="shared" si="25"/>
        <v>6.0112630816547184E-2</v>
      </c>
      <c r="O399" s="14">
        <f t="shared" si="25"/>
        <v>6.6745358108891368E-3</v>
      </c>
      <c r="P399" s="27"/>
      <c r="Q399" s="27"/>
      <c r="R399" s="27"/>
      <c r="S399" s="27"/>
      <c r="T399" s="27"/>
      <c r="U399" s="27"/>
      <c r="V399" s="27"/>
    </row>
    <row r="400" spans="3:22" x14ac:dyDescent="0.3">
      <c r="C400" s="27"/>
      <c r="D400" s="27" t="s">
        <v>189</v>
      </c>
      <c r="E400" s="27" t="s">
        <v>292</v>
      </c>
      <c r="F400" s="14">
        <f t="shared" si="25"/>
        <v>0.1495817660564927</v>
      </c>
      <c r="G400" s="14">
        <f t="shared" si="25"/>
        <v>0.10278156227973323</v>
      </c>
      <c r="H400" s="14">
        <f t="shared" si="25"/>
        <v>3.3772476062312325E-2</v>
      </c>
      <c r="I400" s="14">
        <f t="shared" si="25"/>
        <v>0.14184439946171176</v>
      </c>
      <c r="J400" s="14">
        <f t="shared" si="25"/>
        <v>6.7544952124624649E-2</v>
      </c>
      <c r="K400" s="14">
        <f t="shared" si="25"/>
        <v>0.10244385438099826</v>
      </c>
      <c r="L400" s="14">
        <f t="shared" si="25"/>
        <v>8.4818024711180315E-2</v>
      </c>
      <c r="M400" s="14">
        <f t="shared" si="25"/>
        <v>0.22322544852102083</v>
      </c>
      <c r="N400" s="14">
        <f t="shared" si="25"/>
        <v>8.4335810141688061E-2</v>
      </c>
      <c r="O400" s="14">
        <f t="shared" si="25"/>
        <v>9.6517062602377596E-3</v>
      </c>
      <c r="P400" s="27"/>
      <c r="Q400" s="27"/>
      <c r="R400" s="27"/>
      <c r="S400" s="27"/>
      <c r="T400" s="27"/>
      <c r="U400" s="27"/>
      <c r="V400" s="27"/>
    </row>
    <row r="401" spans="3:22" x14ac:dyDescent="0.3">
      <c r="C401" s="27"/>
      <c r="D401" s="27" t="s">
        <v>190</v>
      </c>
      <c r="E401" s="27" t="s">
        <v>293</v>
      </c>
      <c r="F401" s="14">
        <f t="shared" si="25"/>
        <v>4.5417890106165558E-2</v>
      </c>
      <c r="G401" s="14">
        <f t="shared" si="25"/>
        <v>3.9360034866720961E-2</v>
      </c>
      <c r="H401" s="14">
        <f t="shared" si="25"/>
        <v>8.5121394535677145E-2</v>
      </c>
      <c r="I401" s="14">
        <f t="shared" si="25"/>
        <v>0.357509857049844</v>
      </c>
      <c r="J401" s="14">
        <f t="shared" si="25"/>
        <v>0.17024278907135429</v>
      </c>
      <c r="K401" s="14">
        <f t="shared" si="25"/>
        <v>2.4371931674050887E-2</v>
      </c>
      <c r="L401" s="14">
        <f t="shared" si="25"/>
        <v>8.5387657011097504E-2</v>
      </c>
      <c r="M401" s="14">
        <f t="shared" si="25"/>
        <v>0.1439906343268316</v>
      </c>
      <c r="N401" s="14">
        <f t="shared" si="25"/>
        <v>3.8881284870788131E-2</v>
      </c>
      <c r="O401" s="14">
        <f t="shared" si="25"/>
        <v>9.7165264874697153E-3</v>
      </c>
      <c r="P401" s="27"/>
      <c r="Q401" s="27"/>
      <c r="R401" s="27"/>
      <c r="S401" s="27"/>
      <c r="T401" s="27"/>
      <c r="U401" s="27"/>
      <c r="V401" s="27"/>
    </row>
    <row r="402" spans="3:22" x14ac:dyDescent="0.3">
      <c r="C402" s="27"/>
      <c r="D402" s="27" t="s">
        <v>191</v>
      </c>
      <c r="E402" s="27" t="s">
        <v>294</v>
      </c>
      <c r="F402" s="14">
        <f t="shared" si="25"/>
        <v>0.15399881802521304</v>
      </c>
      <c r="G402" s="14">
        <f t="shared" si="25"/>
        <v>3.4538495053205095E-2</v>
      </c>
      <c r="H402" s="14">
        <f t="shared" si="25"/>
        <v>5.8995346277449366E-2</v>
      </c>
      <c r="I402" s="14">
        <f t="shared" si="25"/>
        <v>0.24778045436528728</v>
      </c>
      <c r="J402" s="14">
        <f t="shared" si="25"/>
        <v>0.11799069255489873</v>
      </c>
      <c r="K402" s="14">
        <f t="shared" si="25"/>
        <v>7.3203155407265699E-2</v>
      </c>
      <c r="L402" s="14">
        <f t="shared" si="25"/>
        <v>9.3024039351740723E-2</v>
      </c>
      <c r="M402" s="14">
        <f t="shared" si="25"/>
        <v>0.16228353436169723</v>
      </c>
      <c r="N402" s="14">
        <f t="shared" si="25"/>
        <v>4.7599970470113821E-2</v>
      </c>
      <c r="O402" s="14">
        <f t="shared" si="25"/>
        <v>1.0585494133129114E-2</v>
      </c>
      <c r="P402" s="27"/>
      <c r="Q402" s="27"/>
      <c r="R402" s="27"/>
      <c r="S402" s="27"/>
      <c r="T402" s="27"/>
      <c r="U402" s="27"/>
      <c r="V402" s="27"/>
    </row>
    <row r="403" spans="3:22" x14ac:dyDescent="0.3">
      <c r="C403" s="27"/>
      <c r="D403" s="27" t="s">
        <v>192</v>
      </c>
      <c r="E403" s="27" t="s">
        <v>295</v>
      </c>
      <c r="F403" s="14">
        <f t="shared" si="25"/>
        <v>0.11921793037672866</v>
      </c>
      <c r="G403" s="14">
        <f t="shared" si="25"/>
        <v>7.3557463042441582E-2</v>
      </c>
      <c r="H403" s="14">
        <f t="shared" si="25"/>
        <v>4.4060960101732646E-2</v>
      </c>
      <c r="I403" s="14">
        <f t="shared" si="25"/>
        <v>0.18505603242727708</v>
      </c>
      <c r="J403" s="14">
        <f t="shared" si="25"/>
        <v>8.8121920203465293E-2</v>
      </c>
      <c r="K403" s="14">
        <f t="shared" si="25"/>
        <v>2.6466380543633761E-2</v>
      </c>
      <c r="L403" s="14">
        <f t="shared" si="25"/>
        <v>0.12780309774689186</v>
      </c>
      <c r="M403" s="14">
        <f t="shared" si="25"/>
        <v>0.24856938483547927</v>
      </c>
      <c r="N403" s="14">
        <f t="shared" si="25"/>
        <v>7.2603719599427755E-2</v>
      </c>
      <c r="O403" s="14">
        <f t="shared" si="25"/>
        <v>1.4543111122922177E-2</v>
      </c>
      <c r="P403" s="27"/>
      <c r="Q403" s="27"/>
      <c r="R403" s="27"/>
      <c r="S403" s="27"/>
      <c r="T403" s="27"/>
      <c r="U403" s="27"/>
      <c r="V403" s="27"/>
    </row>
    <row r="404" spans="3:22" x14ac:dyDescent="0.3">
      <c r="C404" s="27"/>
      <c r="D404" s="27" t="s">
        <v>193</v>
      </c>
      <c r="E404" s="27" t="s">
        <v>296</v>
      </c>
      <c r="F404" s="14">
        <f t="shared" si="25"/>
        <v>0.36886600859585328</v>
      </c>
      <c r="G404" s="14">
        <f t="shared" si="25"/>
        <v>1.4924668209512116E-2</v>
      </c>
      <c r="H404" s="14">
        <f t="shared" si="25"/>
        <v>3.6916994215204203E-2</v>
      </c>
      <c r="I404" s="14">
        <f t="shared" si="25"/>
        <v>0.15505137570385763</v>
      </c>
      <c r="J404" s="14">
        <f t="shared" si="25"/>
        <v>7.3833988430408407E-2</v>
      </c>
      <c r="K404" s="14">
        <f t="shared" si="25"/>
        <v>0.24517073631511835</v>
      </c>
      <c r="L404" s="14">
        <f t="shared" si="25"/>
        <v>2.9435867096542192E-2</v>
      </c>
      <c r="M404" s="14">
        <f t="shared" si="25"/>
        <v>3.4603819329649399E-2</v>
      </c>
      <c r="N404" s="14">
        <f t="shared" si="25"/>
        <v>3.7846943434248027E-2</v>
      </c>
      <c r="O404" s="14">
        <f t="shared" si="25"/>
        <v>3.3495986696065252E-3</v>
      </c>
      <c r="P404" s="27"/>
      <c r="Q404" s="27"/>
      <c r="R404" s="27"/>
      <c r="S404" s="27"/>
      <c r="T404" s="27"/>
      <c r="U404" s="27"/>
      <c r="V404" s="27"/>
    </row>
    <row r="405" spans="3:22" x14ac:dyDescent="0.3">
      <c r="C405" s="27"/>
      <c r="D405" s="27" t="s">
        <v>194</v>
      </c>
      <c r="E405" s="27" t="s">
        <v>297</v>
      </c>
      <c r="F405" s="14">
        <f t="shared" si="25"/>
        <v>0.25301272193485252</v>
      </c>
      <c r="G405" s="14">
        <f t="shared" si="25"/>
        <v>3.8976653152523424E-2</v>
      </c>
      <c r="H405" s="14">
        <f t="shared" si="25"/>
        <v>7.2925889681097297E-2</v>
      </c>
      <c r="I405" s="14">
        <f t="shared" si="25"/>
        <v>0.30628873666060857</v>
      </c>
      <c r="J405" s="14">
        <f t="shared" si="25"/>
        <v>0.14585177936219459</v>
      </c>
      <c r="K405" s="14">
        <f t="shared" si="25"/>
        <v>3.9424017894589686E-2</v>
      </c>
      <c r="L405" s="14">
        <f t="shared" si="25"/>
        <v>4.4333084172178301E-2</v>
      </c>
      <c r="M405" s="14">
        <f t="shared" si="25"/>
        <v>6.467216552495457E-2</v>
      </c>
      <c r="N405" s="14">
        <f t="shared" si="25"/>
        <v>2.9470152383615271E-2</v>
      </c>
      <c r="O405" s="14">
        <f t="shared" si="25"/>
        <v>5.0447992333858063E-3</v>
      </c>
      <c r="P405" s="27"/>
      <c r="Q405" s="27"/>
      <c r="R405" s="27"/>
      <c r="S405" s="27"/>
      <c r="T405" s="27"/>
      <c r="U405" s="27"/>
      <c r="V405" s="27"/>
    </row>
    <row r="406" spans="3:22" x14ac:dyDescent="0.3">
      <c r="C406" s="27"/>
      <c r="D406" s="27" t="s">
        <v>195</v>
      </c>
      <c r="E406" s="27" t="s">
        <v>298</v>
      </c>
      <c r="F406" s="14">
        <f t="shared" si="25"/>
        <v>6.467087736586527E-2</v>
      </c>
      <c r="G406" s="14">
        <f t="shared" si="25"/>
        <v>4.2061030688415331E-2</v>
      </c>
      <c r="H406" s="14">
        <f t="shared" si="25"/>
        <v>6.8523166880079714E-2</v>
      </c>
      <c r="I406" s="14">
        <f t="shared" si="25"/>
        <v>0.28779730089633471</v>
      </c>
      <c r="J406" s="14">
        <f t="shared" si="25"/>
        <v>0.13704633376015943</v>
      </c>
      <c r="K406" s="14">
        <f t="shared" si="25"/>
        <v>6.1248260727349195E-3</v>
      </c>
      <c r="L406" s="14">
        <f t="shared" si="25"/>
        <v>0.11338005625489196</v>
      </c>
      <c r="M406" s="14">
        <f t="shared" si="25"/>
        <v>0.19291760173247113</v>
      </c>
      <c r="N406" s="14">
        <f t="shared" si="25"/>
        <v>7.4576937878663471E-2</v>
      </c>
      <c r="O406" s="14">
        <f t="shared" si="25"/>
        <v>1.2901868470384256E-2</v>
      </c>
      <c r="P406" s="27"/>
      <c r="Q406" s="27"/>
      <c r="R406" s="27"/>
      <c r="S406" s="27"/>
      <c r="T406" s="27"/>
      <c r="U406" s="27"/>
      <c r="V406" s="27"/>
    </row>
    <row r="407" spans="3:22" x14ac:dyDescent="0.3">
      <c r="C407" s="27"/>
      <c r="D407" s="27" t="s">
        <v>196</v>
      </c>
      <c r="E407" s="27" t="s">
        <v>299</v>
      </c>
      <c r="F407" s="14">
        <f t="shared" si="25"/>
        <v>0.1092816359049263</v>
      </c>
      <c r="G407" s="14">
        <f t="shared" si="25"/>
        <v>5.0037622272385257E-2</v>
      </c>
      <c r="H407" s="14">
        <f t="shared" si="25"/>
        <v>5.3584074713406822E-2</v>
      </c>
      <c r="I407" s="14">
        <f t="shared" si="25"/>
        <v>0.2250531137963086</v>
      </c>
      <c r="J407" s="14">
        <f t="shared" si="25"/>
        <v>0.10716814942681364</v>
      </c>
      <c r="K407" s="14">
        <f t="shared" si="25"/>
        <v>5.4662948700925071E-2</v>
      </c>
      <c r="L407" s="14">
        <f t="shared" si="25"/>
        <v>0.11164791308412332</v>
      </c>
      <c r="M407" s="14">
        <f t="shared" si="25"/>
        <v>0.18658434028238838</v>
      </c>
      <c r="N407" s="14">
        <f t="shared" si="25"/>
        <v>8.9275439295356973E-2</v>
      </c>
      <c r="O407" s="14">
        <f t="shared" si="25"/>
        <v>1.2704762523365757E-2</v>
      </c>
      <c r="P407" s="27"/>
      <c r="Q407" s="27"/>
      <c r="R407" s="27"/>
      <c r="S407" s="27"/>
      <c r="T407" s="27"/>
      <c r="U407" s="27"/>
      <c r="V407" s="27"/>
    </row>
    <row r="408" spans="3:22" x14ac:dyDescent="0.3">
      <c r="C408" s="27"/>
      <c r="D408" s="27" t="s">
        <v>197</v>
      </c>
      <c r="E408" s="27" t="s">
        <v>300</v>
      </c>
      <c r="F408" s="14">
        <f t="shared" si="25"/>
        <v>0.13160118404064369</v>
      </c>
      <c r="G408" s="14">
        <f t="shared" si="25"/>
        <v>7.2748170930122716E-2</v>
      </c>
      <c r="H408" s="14">
        <f t="shared" si="25"/>
        <v>6.6947806340775587E-2</v>
      </c>
      <c r="I408" s="14">
        <f t="shared" si="25"/>
        <v>0.28118078663125745</v>
      </c>
      <c r="J408" s="14">
        <f t="shared" si="25"/>
        <v>0.13389561268155117</v>
      </c>
      <c r="K408" s="14">
        <f t="shared" si="25"/>
        <v>9.3340296220097208E-2</v>
      </c>
      <c r="L408" s="14">
        <f t="shared" si="25"/>
        <v>5.8655011671449986E-2</v>
      </c>
      <c r="M408" s="14">
        <f t="shared" si="25"/>
        <v>9.4843964856666019E-2</v>
      </c>
      <c r="N408" s="14">
        <f t="shared" si="25"/>
        <v>6.0112630816547184E-2</v>
      </c>
      <c r="O408" s="14">
        <f t="shared" si="25"/>
        <v>6.6745358108891368E-3</v>
      </c>
      <c r="P408" s="27"/>
      <c r="Q408" s="27"/>
      <c r="R408" s="27"/>
      <c r="S408" s="27"/>
      <c r="T408" s="27"/>
      <c r="U408" s="27"/>
      <c r="V408" s="27"/>
    </row>
    <row r="409" spans="3:22" x14ac:dyDescent="0.3">
      <c r="C409" s="27"/>
      <c r="D409" s="27" t="s">
        <v>198</v>
      </c>
      <c r="E409" s="27" t="s">
        <v>690</v>
      </c>
      <c r="F409" s="14">
        <f t="shared" si="25"/>
        <v>0.18000606363186578</v>
      </c>
      <c r="G409" s="14">
        <f t="shared" si="25"/>
        <v>6.0933844115521919E-2</v>
      </c>
      <c r="H409" s="14">
        <f t="shared" si="25"/>
        <v>5.3491356328627573E-2</v>
      </c>
      <c r="I409" s="14">
        <f t="shared" si="25"/>
        <v>0.2246636965802358</v>
      </c>
      <c r="J409" s="14">
        <f t="shared" si="25"/>
        <v>0.10698271265725515</v>
      </c>
      <c r="K409" s="14">
        <f t="shared" si="25"/>
        <v>9.3967919092514327E-2</v>
      </c>
      <c r="L409" s="14">
        <f t="shared" si="25"/>
        <v>7.375410545941008E-2</v>
      </c>
      <c r="M409" s="14">
        <f t="shared" si="25"/>
        <v>0.13565203508745186</v>
      </c>
      <c r="N409" s="14">
        <f t="shared" si="25"/>
        <v>6.2155558494839586E-2</v>
      </c>
      <c r="O409" s="14">
        <f t="shared" si="25"/>
        <v>8.392708552277698E-3</v>
      </c>
      <c r="P409" s="27"/>
      <c r="Q409" s="27"/>
      <c r="R409" s="27"/>
      <c r="S409" s="27"/>
      <c r="T409" s="27"/>
      <c r="U409" s="27"/>
      <c r="V409" s="27"/>
    </row>
    <row r="410" spans="3:22" x14ac:dyDescent="0.3">
      <c r="C410" s="27"/>
      <c r="D410" s="27"/>
      <c r="P410" s="27"/>
      <c r="Q410" s="27"/>
      <c r="R410" s="27"/>
      <c r="S410" s="27"/>
      <c r="T410" s="27"/>
      <c r="U410" s="27"/>
      <c r="V410" s="27"/>
    </row>
    <row r="411" spans="3:22" x14ac:dyDescent="0.3">
      <c r="C411" s="27"/>
      <c r="D411" s="27"/>
      <c r="E411" s="27"/>
      <c r="F411" s="27"/>
      <c r="G411" s="27"/>
      <c r="H411" s="27"/>
      <c r="I411" s="27"/>
      <c r="J411" s="27"/>
      <c r="K411" s="27"/>
      <c r="L411" s="27"/>
      <c r="M411" s="27"/>
      <c r="N411" s="27"/>
      <c r="O411" s="27"/>
      <c r="P411" s="27"/>
      <c r="Q411" s="27"/>
      <c r="R411" s="27"/>
      <c r="S411" s="27"/>
      <c r="T411" s="27"/>
      <c r="U411" s="27"/>
      <c r="V411" s="27"/>
    </row>
    <row r="412" spans="3:22" x14ac:dyDescent="0.3">
      <c r="C412" s="27"/>
      <c r="D412" s="27"/>
      <c r="E412" s="27"/>
      <c r="F412" s="27"/>
      <c r="G412" s="27"/>
      <c r="H412" s="27"/>
      <c r="I412" s="27"/>
      <c r="J412" s="27"/>
      <c r="K412" s="27"/>
      <c r="L412" s="27"/>
      <c r="M412" s="27"/>
      <c r="N412" s="27"/>
      <c r="O412" s="27"/>
      <c r="P412" s="27"/>
      <c r="Q412" s="27"/>
      <c r="R412" s="27"/>
      <c r="S412" s="27"/>
      <c r="T412" s="27"/>
      <c r="U412" s="27"/>
      <c r="V412" s="27"/>
    </row>
    <row r="413" spans="3:22" x14ac:dyDescent="0.3">
      <c r="C413" s="27"/>
      <c r="D413" s="27"/>
      <c r="E413" s="27"/>
      <c r="F413" s="27"/>
      <c r="G413" s="27"/>
      <c r="H413" s="27"/>
      <c r="I413" s="27"/>
      <c r="J413" s="27"/>
      <c r="K413" s="27"/>
      <c r="L413" s="27"/>
      <c r="M413" s="27"/>
      <c r="N413" s="27"/>
      <c r="O413" s="27"/>
      <c r="P413" s="27"/>
      <c r="Q413" s="27"/>
      <c r="R413" s="27"/>
      <c r="S413" s="27"/>
      <c r="T413" s="27"/>
      <c r="U413" s="27"/>
      <c r="V413" s="27"/>
    </row>
    <row r="414" spans="3:22" x14ac:dyDescent="0.3">
      <c r="C414" s="27"/>
      <c r="D414" s="27"/>
      <c r="E414" s="27"/>
      <c r="F414" s="27"/>
      <c r="G414" s="27"/>
      <c r="H414" s="27"/>
      <c r="I414" s="27"/>
      <c r="J414" s="27"/>
      <c r="K414" s="27"/>
      <c r="L414" s="27"/>
      <c r="M414" s="27"/>
      <c r="N414" s="27"/>
      <c r="O414" s="27"/>
      <c r="P414" s="27"/>
      <c r="Q414" s="27"/>
      <c r="R414" s="27"/>
      <c r="S414" s="27"/>
      <c r="T414" s="27"/>
      <c r="U414" s="27"/>
      <c r="V414" s="27"/>
    </row>
    <row r="415" spans="3:22" x14ac:dyDescent="0.3">
      <c r="C415" s="27"/>
      <c r="D415" s="27"/>
      <c r="E415" s="27"/>
      <c r="F415" s="27"/>
      <c r="G415" s="27"/>
      <c r="H415" s="27"/>
      <c r="I415" s="27"/>
      <c r="J415" s="27"/>
      <c r="K415" s="27"/>
      <c r="L415" s="27"/>
      <c r="M415" s="27"/>
      <c r="N415" s="27"/>
      <c r="O415" s="27"/>
      <c r="P415" s="27"/>
      <c r="Q415" s="27"/>
      <c r="R415" s="27"/>
      <c r="S415" s="27"/>
      <c r="T415" s="27"/>
      <c r="U415" s="27"/>
      <c r="V415" s="2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06"/>
  <sheetViews>
    <sheetView zoomScale="70" zoomScaleNormal="70" workbookViewId="0">
      <selection activeCell="A5" sqref="A5"/>
    </sheetView>
  </sheetViews>
  <sheetFormatPr defaultRowHeight="14.4" x14ac:dyDescent="0.3"/>
  <cols>
    <col min="2" max="2" width="16" customWidth="1"/>
    <col min="4" max="4" width="16.88671875" customWidth="1"/>
    <col min="6" max="6" width="14.109375" customWidth="1"/>
    <col min="7" max="7" width="12" bestFit="1" customWidth="1"/>
    <col min="11" max="11" width="13.88671875" customWidth="1"/>
    <col min="12" max="12" width="9.5546875" bestFit="1" customWidth="1"/>
    <col min="14" max="14" width="15.5546875" customWidth="1"/>
    <col min="29" max="29" width="12.109375" customWidth="1"/>
    <col min="30" max="30" width="18.5546875" customWidth="1"/>
    <col min="34" max="34" width="17.88671875" customWidth="1"/>
    <col min="35" max="35" width="39.6640625" customWidth="1"/>
    <col min="36" max="36" width="17.44140625" customWidth="1"/>
    <col min="44" max="44" width="20.44140625" bestFit="1" customWidth="1"/>
    <col min="53" max="53" width="20.21875" bestFit="1" customWidth="1"/>
  </cols>
  <sheetData>
    <row r="1" spans="1:36" x14ac:dyDescent="0.3">
      <c r="A1" s="27"/>
      <c r="B1" s="27"/>
    </row>
    <row r="2" spans="1:36" x14ac:dyDescent="0.3">
      <c r="A2" s="27"/>
      <c r="B2" s="27" t="s">
        <v>13</v>
      </c>
      <c r="C2" t="s">
        <v>276</v>
      </c>
    </row>
    <row r="4" spans="1:36" x14ac:dyDescent="0.3">
      <c r="C4" s="27" t="s">
        <v>17</v>
      </c>
      <c r="S4" t="s">
        <v>141</v>
      </c>
    </row>
    <row r="5" spans="1:36" x14ac:dyDescent="0.3">
      <c r="C5" s="27" t="s">
        <v>277</v>
      </c>
      <c r="S5" t="s">
        <v>278</v>
      </c>
    </row>
    <row r="8" spans="1:36" x14ac:dyDescent="0.3">
      <c r="AH8" s="28" t="s">
        <v>149</v>
      </c>
      <c r="AJ8" t="s">
        <v>2</v>
      </c>
    </row>
    <row r="9" spans="1:36" x14ac:dyDescent="0.3">
      <c r="AD9" s="27" t="s">
        <v>18</v>
      </c>
      <c r="AE9" s="2">
        <v>0.36</v>
      </c>
      <c r="AH9" t="s">
        <v>158</v>
      </c>
      <c r="AI9" t="s">
        <v>150</v>
      </c>
      <c r="AJ9" s="14">
        <f>$AE$9*Gulf!J27/(Gulf!$J$27+Gulf!$J$28)</f>
        <v>0.11268665618391802</v>
      </c>
    </row>
    <row r="10" spans="1:36" x14ac:dyDescent="0.3">
      <c r="AD10" s="27" t="s">
        <v>19</v>
      </c>
      <c r="AE10" s="2">
        <v>0.12</v>
      </c>
      <c r="AH10" t="s">
        <v>159</v>
      </c>
      <c r="AI10" t="s">
        <v>151</v>
      </c>
      <c r="AJ10" s="14">
        <f>$AE$9*Gulf!J28/(Gulf!$J$27+Gulf!$J$28)</f>
        <v>0.24731334381608197</v>
      </c>
    </row>
    <row r="11" spans="1:36" x14ac:dyDescent="0.3">
      <c r="N11" s="27" t="s">
        <v>2</v>
      </c>
      <c r="O11" s="2">
        <v>0.69</v>
      </c>
      <c r="AD11" s="27" t="s">
        <v>20</v>
      </c>
      <c r="AE11" s="2">
        <v>0.1</v>
      </c>
      <c r="AH11" t="s">
        <v>160</v>
      </c>
      <c r="AI11" t="s">
        <v>152</v>
      </c>
      <c r="AJ11" s="14">
        <f>AE12</f>
        <v>0.13</v>
      </c>
    </row>
    <row r="12" spans="1:36" x14ac:dyDescent="0.3">
      <c r="N12" s="27" t="s">
        <v>12</v>
      </c>
      <c r="O12" s="2">
        <v>0.25</v>
      </c>
      <c r="AD12" s="27" t="s">
        <v>21</v>
      </c>
      <c r="AE12" s="2">
        <v>0.13</v>
      </c>
      <c r="AH12" t="s">
        <v>19</v>
      </c>
      <c r="AI12" t="s">
        <v>153</v>
      </c>
      <c r="AJ12" s="14">
        <f>AE10</f>
        <v>0.12</v>
      </c>
    </row>
    <row r="13" spans="1:36" x14ac:dyDescent="0.3">
      <c r="N13" s="6" t="s">
        <v>3</v>
      </c>
      <c r="O13" s="7">
        <v>0.06</v>
      </c>
      <c r="AD13" s="27" t="s">
        <v>22</v>
      </c>
      <c r="AE13" s="2">
        <v>0.05</v>
      </c>
      <c r="AH13" t="s">
        <v>161</v>
      </c>
      <c r="AI13" t="s">
        <v>154</v>
      </c>
      <c r="AJ13" s="14">
        <f>$AE$18*Gulf!J31/(Gulf!$J$31+Gulf!$J$34)</f>
        <v>2.5833013288270989E-2</v>
      </c>
    </row>
    <row r="14" spans="1:36" x14ac:dyDescent="0.3">
      <c r="N14" s="4"/>
      <c r="O14" s="4"/>
      <c r="AD14" s="27" t="s">
        <v>23</v>
      </c>
      <c r="AE14" s="2">
        <v>0.06</v>
      </c>
      <c r="AH14" t="s">
        <v>162</v>
      </c>
      <c r="AI14" t="s">
        <v>155</v>
      </c>
      <c r="AJ14" s="14">
        <f>AE11+AE13+AE14+AE15</f>
        <v>0.24000000000000002</v>
      </c>
    </row>
    <row r="15" spans="1:36" x14ac:dyDescent="0.3">
      <c r="N15" s="27"/>
      <c r="O15" s="2">
        <f>SUM(O11:O13)</f>
        <v>1</v>
      </c>
      <c r="AD15" s="27" t="s">
        <v>24</v>
      </c>
      <c r="AE15" s="2">
        <v>0.03</v>
      </c>
      <c r="AH15" t="s">
        <v>55</v>
      </c>
      <c r="AI15" t="s">
        <v>156</v>
      </c>
      <c r="AJ15" s="14">
        <f>AE17</f>
        <v>0.03</v>
      </c>
    </row>
    <row r="16" spans="1:36" x14ac:dyDescent="0.3">
      <c r="AD16" s="27" t="s">
        <v>25</v>
      </c>
      <c r="AE16" s="2">
        <v>0.04</v>
      </c>
      <c r="AH16" t="s">
        <v>40</v>
      </c>
      <c r="AI16" t="s">
        <v>157</v>
      </c>
      <c r="AJ16" s="14">
        <f>$AE$18*Gulf!J34/(Gulf!$J$31+Gulf!$J$34)+AE16</f>
        <v>9.4166986711729003E-2</v>
      </c>
    </row>
    <row r="17" spans="2:31" x14ac:dyDescent="0.3">
      <c r="AD17" s="27" t="s">
        <v>26</v>
      </c>
      <c r="AE17" s="2">
        <v>0.03</v>
      </c>
    </row>
    <row r="18" spans="2:31" x14ac:dyDescent="0.3">
      <c r="AD18" s="27" t="s">
        <v>27</v>
      </c>
      <c r="AE18" s="2">
        <v>0.08</v>
      </c>
    </row>
    <row r="19" spans="2:31" x14ac:dyDescent="0.3">
      <c r="AD19" s="4"/>
      <c r="AE19" s="4"/>
    </row>
    <row r="20" spans="2:31" x14ac:dyDescent="0.3">
      <c r="AD20" s="27"/>
      <c r="AE20" s="2">
        <f>SUM(AE9:AE18)</f>
        <v>1.0000000000000002</v>
      </c>
    </row>
    <row r="24" spans="2:31" x14ac:dyDescent="0.3">
      <c r="B24" s="27" t="s">
        <v>14</v>
      </c>
      <c r="C24" s="27" t="s">
        <v>276</v>
      </c>
    </row>
    <row r="26" spans="2:31" x14ac:dyDescent="0.3">
      <c r="C26" s="27" t="s">
        <v>33</v>
      </c>
      <c r="S26" t="s">
        <v>142</v>
      </c>
    </row>
    <row r="27" spans="2:31" x14ac:dyDescent="0.3">
      <c r="C27" s="27" t="s">
        <v>279</v>
      </c>
      <c r="S27" t="s">
        <v>280</v>
      </c>
    </row>
    <row r="31" spans="2:31" x14ac:dyDescent="0.3">
      <c r="N31" s="27" t="s">
        <v>28</v>
      </c>
      <c r="O31" s="2">
        <v>0.04</v>
      </c>
      <c r="AD31" s="27" t="s">
        <v>34</v>
      </c>
      <c r="AE31" s="2">
        <v>0.27</v>
      </c>
    </row>
    <row r="32" spans="2:31" x14ac:dyDescent="0.3">
      <c r="N32" s="27" t="s">
        <v>6</v>
      </c>
      <c r="O32" s="2">
        <v>0.06</v>
      </c>
      <c r="AD32" s="27" t="s">
        <v>35</v>
      </c>
      <c r="AE32" s="2">
        <v>0.09</v>
      </c>
    </row>
    <row r="33" spans="3:53" x14ac:dyDescent="0.3">
      <c r="N33" s="27" t="s">
        <v>5</v>
      </c>
      <c r="O33" s="2">
        <v>0.05</v>
      </c>
      <c r="AD33" s="27" t="s">
        <v>36</v>
      </c>
      <c r="AE33" s="2">
        <v>0.03</v>
      </c>
    </row>
    <row r="34" spans="3:53" x14ac:dyDescent="0.3">
      <c r="N34" s="27" t="s">
        <v>29</v>
      </c>
      <c r="O34" s="2">
        <v>0.04</v>
      </c>
      <c r="AD34" s="27" t="s">
        <v>21</v>
      </c>
      <c r="AE34" s="2">
        <v>0.02</v>
      </c>
    </row>
    <row r="35" spans="3:53" x14ac:dyDescent="0.3">
      <c r="N35" s="27" t="s">
        <v>30</v>
      </c>
      <c r="O35" s="2">
        <v>0.09</v>
      </c>
      <c r="AD35" s="27" t="s">
        <v>37</v>
      </c>
      <c r="AE35" s="2">
        <v>0.04</v>
      </c>
    </row>
    <row r="36" spans="3:53" x14ac:dyDescent="0.3">
      <c r="N36" s="27" t="s">
        <v>31</v>
      </c>
      <c r="O36" s="2">
        <v>0.18</v>
      </c>
      <c r="AD36" s="27" t="s">
        <v>38</v>
      </c>
      <c r="AE36" s="2">
        <v>0.02</v>
      </c>
    </row>
    <row r="37" spans="3:53" x14ac:dyDescent="0.3">
      <c r="N37" s="27" t="s">
        <v>32</v>
      </c>
      <c r="O37" s="2">
        <v>7.0000000000000007E-2</v>
      </c>
      <c r="AD37" s="27" t="s">
        <v>39</v>
      </c>
      <c r="AE37" s="2">
        <v>0.01</v>
      </c>
    </row>
    <row r="38" spans="3:53" x14ac:dyDescent="0.3">
      <c r="N38" s="27" t="s">
        <v>8</v>
      </c>
      <c r="O38" s="2">
        <v>0.12</v>
      </c>
      <c r="AD38" s="27" t="s">
        <v>40</v>
      </c>
      <c r="AE38" s="2">
        <v>0.2</v>
      </c>
    </row>
    <row r="39" spans="3:53" x14ac:dyDescent="0.3">
      <c r="N39" s="27" t="s">
        <v>9</v>
      </c>
      <c r="O39" s="2">
        <v>0.06</v>
      </c>
      <c r="AD39" s="27" t="s">
        <v>41</v>
      </c>
      <c r="AE39" s="2">
        <v>0.26</v>
      </c>
    </row>
    <row r="40" spans="3:53" x14ac:dyDescent="0.3">
      <c r="N40" s="27" t="s">
        <v>4</v>
      </c>
      <c r="O40" s="2">
        <v>0.21</v>
      </c>
      <c r="AD40" s="27" t="s">
        <v>42</v>
      </c>
      <c r="AE40" s="2">
        <v>0.06</v>
      </c>
    </row>
    <row r="41" spans="3:53" x14ac:dyDescent="0.3">
      <c r="N41" s="27" t="s">
        <v>7</v>
      </c>
      <c r="O41" s="2">
        <v>0.08</v>
      </c>
      <c r="AD41" s="4"/>
      <c r="AE41" s="4"/>
    </row>
    <row r="42" spans="3:53" x14ac:dyDescent="0.3">
      <c r="N42" s="4"/>
      <c r="O42" s="4"/>
      <c r="AD42" s="27"/>
      <c r="AE42" s="2">
        <f>SUM(AE31:AE40)</f>
        <v>1</v>
      </c>
    </row>
    <row r="43" spans="3:53" x14ac:dyDescent="0.3">
      <c r="N43" s="27"/>
      <c r="O43" s="2">
        <f>SUM(O31:O41)</f>
        <v>0.99999999999999989</v>
      </c>
    </row>
    <row r="45" spans="3:53" x14ac:dyDescent="0.3">
      <c r="C45" s="28" t="s">
        <v>257</v>
      </c>
      <c r="D45" s="27"/>
      <c r="AC45" s="28" t="s">
        <v>257</v>
      </c>
      <c r="AP45" t="s">
        <v>274</v>
      </c>
    </row>
    <row r="46" spans="3:53" x14ac:dyDescent="0.3">
      <c r="C46" s="27"/>
      <c r="D46" s="27"/>
      <c r="I46" t="s">
        <v>16</v>
      </c>
      <c r="AC46" s="27"/>
      <c r="AD46" s="27"/>
      <c r="AE46" s="27" t="s">
        <v>262</v>
      </c>
      <c r="AF46" s="27" t="s">
        <v>263</v>
      </c>
      <c r="AG46" s="27" t="s">
        <v>264</v>
      </c>
      <c r="AH46" s="27" t="s">
        <v>265</v>
      </c>
      <c r="AI46" s="32" t="s">
        <v>266</v>
      </c>
      <c r="AJ46" s="27" t="s">
        <v>267</v>
      </c>
      <c r="AK46" s="27" t="s">
        <v>268</v>
      </c>
      <c r="AL46" s="27" t="s">
        <v>269</v>
      </c>
      <c r="AM46" s="27" t="s">
        <v>270</v>
      </c>
      <c r="AN46" s="27" t="s">
        <v>271</v>
      </c>
      <c r="AP46" s="27"/>
      <c r="AQ46" s="27"/>
      <c r="AR46" s="27" t="s">
        <v>262</v>
      </c>
      <c r="AS46" s="27" t="s">
        <v>263</v>
      </c>
      <c r="AT46" s="27" t="s">
        <v>264</v>
      </c>
      <c r="AU46" s="27" t="s">
        <v>265</v>
      </c>
      <c r="AV46" s="32" t="s">
        <v>266</v>
      </c>
      <c r="AW46" s="27" t="s">
        <v>267</v>
      </c>
      <c r="AX46" s="27" t="s">
        <v>268</v>
      </c>
      <c r="AY46" s="27" t="s">
        <v>269</v>
      </c>
      <c r="AZ46" s="27" t="s">
        <v>270</v>
      </c>
      <c r="BA46" s="27" t="s">
        <v>271</v>
      </c>
    </row>
    <row r="47" spans="3:53" x14ac:dyDescent="0.3">
      <c r="C47" s="27"/>
      <c r="D47" s="27"/>
      <c r="E47" t="s">
        <v>253</v>
      </c>
      <c r="F47" t="s">
        <v>283</v>
      </c>
      <c r="G47" t="s">
        <v>284</v>
      </c>
      <c r="H47" t="s">
        <v>254</v>
      </c>
      <c r="I47" t="s">
        <v>285</v>
      </c>
      <c r="J47" t="s">
        <v>255</v>
      </c>
      <c r="K47" t="s">
        <v>275</v>
      </c>
      <c r="AC47" s="27"/>
      <c r="AD47" s="27"/>
      <c r="AE47" s="27" t="s">
        <v>133</v>
      </c>
      <c r="AF47" s="27" t="s">
        <v>134</v>
      </c>
      <c r="AG47" s="27" t="s">
        <v>136</v>
      </c>
      <c r="AH47" s="27" t="s">
        <v>161</v>
      </c>
      <c r="AI47" s="32" t="s">
        <v>36</v>
      </c>
      <c r="AJ47" s="27" t="s">
        <v>158</v>
      </c>
      <c r="AK47" s="27" t="s">
        <v>159</v>
      </c>
      <c r="AL47" s="27" t="s">
        <v>261</v>
      </c>
      <c r="AM47" s="27" t="s">
        <v>160</v>
      </c>
      <c r="AN47" s="27" t="s">
        <v>40</v>
      </c>
      <c r="AP47" s="27"/>
      <c r="AQ47" s="27"/>
      <c r="AR47" s="27" t="s">
        <v>133</v>
      </c>
      <c r="AS47" s="27" t="s">
        <v>134</v>
      </c>
      <c r="AT47" s="27" t="s">
        <v>136</v>
      </c>
      <c r="AU47" s="27" t="s">
        <v>161</v>
      </c>
      <c r="AV47" s="32" t="s">
        <v>36</v>
      </c>
      <c r="AW47" s="27" t="s">
        <v>158</v>
      </c>
      <c r="AX47" s="27" t="s">
        <v>159</v>
      </c>
      <c r="AY47" s="27" t="s">
        <v>261</v>
      </c>
      <c r="AZ47" s="27" t="s">
        <v>160</v>
      </c>
      <c r="BA47" s="27" t="s">
        <v>40</v>
      </c>
    </row>
    <row r="48" spans="3:53" x14ac:dyDescent="0.3">
      <c r="C48" s="27" t="s">
        <v>187</v>
      </c>
      <c r="D48" s="27" t="s">
        <v>200</v>
      </c>
      <c r="E48" s="2">
        <f>$O$41*CBECS2012!Y4/(CBECS2012!$Y$4+CBECS2012!$Y$9+CBECS2012!$Y$11)</f>
        <v>3.8062902431122377E-2</v>
      </c>
      <c r="F48" s="5">
        <f>CBECS2012!X39</f>
        <v>363460.83801852644</v>
      </c>
      <c r="G48">
        <f>E48/F48</f>
        <v>1.0472353125753323E-7</v>
      </c>
      <c r="H48" s="14">
        <f>G48/SUM($G$48:$G$60)</f>
        <v>2.8853941427004232E-2</v>
      </c>
      <c r="I48" s="1">
        <v>77440</v>
      </c>
      <c r="J48">
        <f>CBECS2012!X56</f>
        <v>19267.252819392819</v>
      </c>
      <c r="K48" s="11">
        <f>H48*I48*J48</f>
        <v>43051698.112969689</v>
      </c>
      <c r="AC48" s="27" t="s">
        <v>187</v>
      </c>
      <c r="AD48" s="27" t="s">
        <v>200</v>
      </c>
      <c r="AE48" s="14">
        <f>$AE$39*CBECS2012!X92</f>
        <v>0.16037991885051131</v>
      </c>
      <c r="AF48" s="14">
        <f>$AE$40*CBECS2012!Y92</f>
        <v>3.701075050396415E-2</v>
      </c>
      <c r="AG48" s="14">
        <f>$AE$35*CBECS2012!Z92</f>
        <v>1.4100079163223186E-2</v>
      </c>
      <c r="AH48" s="14">
        <f>$AE$36*CBECS2012!AA92</f>
        <v>1.5713576735765712E-2</v>
      </c>
      <c r="AI48" s="14">
        <f>($AE$33+$AE$37)*CBECS2012!AB92</f>
        <v>1.2824395919645452E-2</v>
      </c>
      <c r="AJ48" s="14">
        <f>$AE$38*CBECS2012!X73/(CBECS2012!X73+CBECS2012!AG73)*CBECS2012!AC92</f>
        <v>1.7282462407451373E-2</v>
      </c>
      <c r="AK48" s="14">
        <f>$AE$31*CBECS2012!AD92</f>
        <v>0.6660356901847051</v>
      </c>
      <c r="AL48" s="14">
        <f>$AE$32*CBECS2012!AE92</f>
        <v>4.2830512586427547E-2</v>
      </c>
      <c r="AM48" s="14">
        <f>$AE$34*CBECS2012!AF92</f>
        <v>2.3336055771653059E-3</v>
      </c>
      <c r="AN48" s="14">
        <f>$AE$38*CBECS2012!AG73/(CBECS2012!X73+CBECS2012!AG73)*CBECS2012!AG92</f>
        <v>0.17232236388249592</v>
      </c>
      <c r="AP48" s="27" t="s">
        <v>187</v>
      </c>
      <c r="AQ48" s="27" t="s">
        <v>200</v>
      </c>
      <c r="AR48" s="14">
        <f>AE48/SUM($AE48:$AN48)</f>
        <v>0.14058137240951363</v>
      </c>
      <c r="AS48" s="14">
        <f t="shared" ref="AS48:AZ48" si="0">AF48/SUM($AE48:$AN48)</f>
        <v>3.2441855171426226E-2</v>
      </c>
      <c r="AT48" s="14">
        <f t="shared" si="0"/>
        <v>1.2359455560619787E-2</v>
      </c>
      <c r="AU48" s="14">
        <f t="shared" si="0"/>
        <v>1.3773770424682483E-2</v>
      </c>
      <c r="AV48" s="14">
        <f t="shared" si="0"/>
        <v>1.1241252593394592E-2</v>
      </c>
      <c r="AW48" s="14">
        <f t="shared" si="0"/>
        <v>1.5148980628428566E-2</v>
      </c>
      <c r="AX48" s="14">
        <f t="shared" si="0"/>
        <v>0.58381505659169974</v>
      </c>
      <c r="AY48" s="14">
        <f t="shared" si="0"/>
        <v>3.7543180490166056E-2</v>
      </c>
      <c r="AZ48" s="14">
        <f t="shared" si="0"/>
        <v>2.0455271274091181E-3</v>
      </c>
      <c r="BA48" s="14">
        <f>AN48/SUM($AE48:$AN48)</f>
        <v>0.1510495490026596</v>
      </c>
    </row>
    <row r="49" spans="2:53" x14ac:dyDescent="0.3">
      <c r="C49" s="27" t="s">
        <v>188</v>
      </c>
      <c r="D49" s="22" t="s">
        <v>258</v>
      </c>
      <c r="E49" s="2">
        <f>O31</f>
        <v>0.04</v>
      </c>
      <c r="F49" s="5">
        <f>CBECS2012!X40</f>
        <v>1193844.4743420947</v>
      </c>
      <c r="G49" s="27">
        <f t="shared" ref="G49:G60" si="1">E49/F49</f>
        <v>3.3505201774329313E-8</v>
      </c>
      <c r="H49" s="14">
        <f t="shared" ref="H49:H60" si="2">G49/SUM($G$48:$G$60)</f>
        <v>9.2315176721746873E-3</v>
      </c>
      <c r="I49" s="1">
        <v>77440</v>
      </c>
      <c r="J49" s="27">
        <f>CBECS2012!X57</f>
        <v>75933.211099913271</v>
      </c>
      <c r="K49" s="11">
        <f t="shared" ref="K49:K60" si="3">H49*I49*J49</f>
        <v>54283796.736660659</v>
      </c>
      <c r="AC49" s="27" t="s">
        <v>188</v>
      </c>
      <c r="AD49" s="27" t="s">
        <v>201</v>
      </c>
      <c r="AE49" s="14">
        <f>$AE$39*CBECS2012!X93</f>
        <v>0.27431807285235027</v>
      </c>
      <c r="AF49" s="14">
        <f>$AE$40*CBECS2012!Y93</f>
        <v>6.3304170658234668E-2</v>
      </c>
      <c r="AG49" s="14">
        <f>$AE$35*CBECS2012!Z93</f>
        <v>9.7101158484362668E-2</v>
      </c>
      <c r="AH49" s="14">
        <f>$AE$36*CBECS2012!AA93</f>
        <v>1.5214803039782128E-3</v>
      </c>
      <c r="AI49" s="14">
        <f>($AE$33+$AE$37)*CBECS2012!AB93</f>
        <v>1.0916629456565654E-2</v>
      </c>
      <c r="AJ49" s="14">
        <f>$AE$38*CBECS2012!X74/(CBECS2012!X74+CBECS2012!AG74)*CBECS2012!AC93</f>
        <v>1.2167387459854021E-3</v>
      </c>
      <c r="AK49" s="14">
        <f>$AE$31*CBECS2012!AD93</f>
        <v>0.1102862889532847</v>
      </c>
      <c r="AL49" s="14">
        <f>$AE$32*CBECS2012!AE93</f>
        <v>0.14289948968110006</v>
      </c>
      <c r="AM49" s="14">
        <f>$AE$34*CBECS2012!AF93</f>
        <v>1.0293614135312322E-2</v>
      </c>
      <c r="AN49" s="14">
        <f>$AE$38*CBECS2012!AG74/(CBECS2012!X74+CBECS2012!AG74)*CBECS2012!AG93</f>
        <v>0.28088424589532862</v>
      </c>
      <c r="AP49" s="27" t="s">
        <v>188</v>
      </c>
      <c r="AQ49" s="27" t="s">
        <v>201</v>
      </c>
      <c r="AR49" s="14">
        <f t="shared" ref="AR49:AR60" si="4">AE49/SUM($AE49:$AN49)</f>
        <v>0.27632366060695329</v>
      </c>
      <c r="AS49" s="14">
        <f t="shared" ref="AS49:AS60" si="5">AF49/SUM($AE49:$AN49)</f>
        <v>6.3766998601604591E-2</v>
      </c>
      <c r="AT49" s="14">
        <f t="shared" ref="AT49:AT60" si="6">AG49/SUM($AE49:$AN49)</f>
        <v>9.7811082159420068E-2</v>
      </c>
      <c r="AU49" s="14">
        <f t="shared" ref="AU49:AU60" si="7">AH49/SUM($AE49:$AN49)</f>
        <v>1.5326041145051655E-3</v>
      </c>
      <c r="AV49" s="14">
        <f t="shared" ref="AV49:AV60" si="8">AI49/SUM($AE49:$AN49)</f>
        <v>1.0996442857600338E-2</v>
      </c>
      <c r="AW49" s="14">
        <f t="shared" ref="AW49:AW60" si="9">AJ49/SUM($AE49:$AN49)</f>
        <v>1.2256345372984769E-3</v>
      </c>
      <c r="AX49" s="14">
        <f t="shared" ref="AX49:AX60" si="10">AK49/SUM($AE49:$AN49)</f>
        <v>0.11109261143989815</v>
      </c>
      <c r="AY49" s="14">
        <f t="shared" ref="AY49:AY60" si="11">AL49/SUM($AE49:$AN49)</f>
        <v>0.14394425302338881</v>
      </c>
      <c r="AZ49" s="14">
        <f t="shared" ref="AZ49:AZ60" si="12">AM49/SUM($AE49:$AN49)</f>
        <v>1.03688725615827E-2</v>
      </c>
      <c r="BA49" s="14">
        <f t="shared" ref="BA49:BA60" si="13">AN49/SUM($AE49:$AN49)</f>
        <v>0.28293784009774847</v>
      </c>
    </row>
    <row r="50" spans="2:53" x14ac:dyDescent="0.3">
      <c r="C50" s="27" t="s">
        <v>189</v>
      </c>
      <c r="D50" s="27" t="s">
        <v>202</v>
      </c>
      <c r="E50" s="2">
        <f>O37</f>
        <v>7.0000000000000007E-2</v>
      </c>
      <c r="F50" s="5">
        <f>CBECS2012!X41</f>
        <v>267342.56447948271</v>
      </c>
      <c r="G50" s="27">
        <f t="shared" si="1"/>
        <v>2.6183634520111061E-7</v>
      </c>
      <c r="H50" s="14">
        <f t="shared" si="2"/>
        <v>7.2142435202214777E-2</v>
      </c>
      <c r="I50" s="1">
        <v>77440</v>
      </c>
      <c r="J50" s="27">
        <f>CBECS2012!X58</f>
        <v>4711.69689900291</v>
      </c>
      <c r="K50" s="11">
        <f t="shared" si="3"/>
        <v>26322885.040437788</v>
      </c>
      <c r="AC50" s="27" t="s">
        <v>189</v>
      </c>
      <c r="AD50" s="27" t="s">
        <v>202</v>
      </c>
      <c r="AE50" s="14">
        <f>$AE$39*CBECS2012!X94</f>
        <v>0.13375572688493539</v>
      </c>
      <c r="AF50" s="14">
        <f>$AE$40*CBECS2012!Y94</f>
        <v>3.0866706204215857E-2</v>
      </c>
      <c r="AG50" s="14">
        <f>$AE$35*CBECS2012!Z94</f>
        <v>1.3904018128199703E-2</v>
      </c>
      <c r="AH50" s="14">
        <f>$AE$36*CBECS2012!AA94</f>
        <v>4.9657202855215743E-2</v>
      </c>
      <c r="AI50" s="14">
        <f>($AE$33+$AE$37)*CBECS2012!AB94</f>
        <v>0.17135418074733413</v>
      </c>
      <c r="AJ50" s="14">
        <f>$AE$38*CBECS2012!X75/(CBECS2012!X75+CBECS2012!AG75)*CBECS2012!AC94</f>
        <v>8.8963640366282997E-3</v>
      </c>
      <c r="AK50" s="14">
        <f>$AE$31*CBECS2012!AD94</f>
        <v>7.414273286797031E-2</v>
      </c>
      <c r="AL50" s="14">
        <f>$AE$32*CBECS2012!AE94</f>
        <v>3.2018744970402621E-2</v>
      </c>
      <c r="AM50" s="14">
        <f>$AE$34*CBECS2012!AF94</f>
        <v>2.507655010646107E-3</v>
      </c>
      <c r="AN50" s="14">
        <f>$AE$38*CBECS2012!AG75/(CBECS2012!X75+CBECS2012!AG75)*CBECS2012!AG94</f>
        <v>4.8046510134069284E-2</v>
      </c>
      <c r="AP50" s="27" t="s">
        <v>189</v>
      </c>
      <c r="AQ50" s="27" t="s">
        <v>202</v>
      </c>
      <c r="AR50" s="14">
        <f t="shared" si="4"/>
        <v>0.23667303249974833</v>
      </c>
      <c r="AS50" s="14">
        <f t="shared" si="5"/>
        <v>5.4616853653788072E-2</v>
      </c>
      <c r="AT50" s="14">
        <f t="shared" si="6"/>
        <v>2.4602356930581066E-2</v>
      </c>
      <c r="AU50" s="14">
        <f t="shared" si="7"/>
        <v>8.7865552069477271E-2</v>
      </c>
      <c r="AV50" s="14">
        <f t="shared" si="8"/>
        <v>0.30320132478416645</v>
      </c>
      <c r="AW50" s="14">
        <f t="shared" si="9"/>
        <v>1.5741602276079163E-2</v>
      </c>
      <c r="AX50" s="14">
        <f t="shared" si="10"/>
        <v>0.13119128305270075</v>
      </c>
      <c r="AY50" s="14">
        <f t="shared" si="11"/>
        <v>5.6655319704555715E-2</v>
      </c>
      <c r="AZ50" s="14">
        <f t="shared" si="12"/>
        <v>4.4371506899540973E-3</v>
      </c>
      <c r="BA50" s="14">
        <f t="shared" si="13"/>
        <v>8.5015524338949211E-2</v>
      </c>
    </row>
    <row r="51" spans="2:53" x14ac:dyDescent="0.3">
      <c r="C51" s="27" t="s">
        <v>190</v>
      </c>
      <c r="D51" s="27" t="s">
        <v>203</v>
      </c>
      <c r="E51" s="2">
        <f>O34</f>
        <v>0.04</v>
      </c>
      <c r="F51" s="5">
        <f>CBECS2012!X42</f>
        <v>450263.7693395766</v>
      </c>
      <c r="G51" s="27">
        <f t="shared" si="1"/>
        <v>8.8836816825546313E-8</v>
      </c>
      <c r="H51" s="14">
        <f t="shared" si="2"/>
        <v>2.4476755877742885E-2</v>
      </c>
      <c r="I51" s="1">
        <v>77440</v>
      </c>
      <c r="J51" s="27">
        <f>CBECS2012!X59</f>
        <v>20120.765459730366</v>
      </c>
      <c r="K51" s="11">
        <f t="shared" si="3"/>
        <v>38138508.014059581</v>
      </c>
      <c r="AC51" s="27" t="s">
        <v>190</v>
      </c>
      <c r="AD51" s="27" t="s">
        <v>203</v>
      </c>
      <c r="AE51" s="14">
        <f>$AE$39*CBECS2012!X95</f>
        <v>0.23206660061314136</v>
      </c>
      <c r="AF51" s="14">
        <f>$AE$40*CBECS2012!Y95</f>
        <v>5.355383091072493E-2</v>
      </c>
      <c r="AG51" s="14">
        <f>$AE$35*CBECS2012!Z95</f>
        <v>4.2311647698158476E-2</v>
      </c>
      <c r="AH51" s="14">
        <f>$AE$36*CBECS2012!AA95</f>
        <v>8.1300819499847098E-3</v>
      </c>
      <c r="AI51" s="14">
        <f>($AE$33+$AE$37)*CBECS2012!AB95</f>
        <v>1.3378473330879355E-2</v>
      </c>
      <c r="AJ51" s="14">
        <f>$AE$38*CBECS2012!X76/(CBECS2012!X76+CBECS2012!AG76)*CBECS2012!AC95</f>
        <v>3.7244577477397647E-3</v>
      </c>
      <c r="AK51" s="14">
        <f>$AE$31*CBECS2012!AD95</f>
        <v>0.34207020578076963</v>
      </c>
      <c r="AL51" s="14">
        <f>$AE$32*CBECS2012!AE95</f>
        <v>0.14949629320609403</v>
      </c>
      <c r="AM51" s="14">
        <f>$AE$34*CBECS2012!AF95</f>
        <v>1.6315763887464235E-2</v>
      </c>
      <c r="AN51" s="14">
        <f>$AE$38*CBECS2012!AG76/(CBECS2012!X76+CBECS2012!AG76)*CBECS2012!AG95</f>
        <v>0.18556690473381954</v>
      </c>
      <c r="AP51" s="27" t="s">
        <v>190</v>
      </c>
      <c r="AQ51" s="27" t="s">
        <v>203</v>
      </c>
      <c r="AR51" s="14">
        <f t="shared" si="4"/>
        <v>0.2217307842188726</v>
      </c>
      <c r="AS51" s="14">
        <f t="shared" si="5"/>
        <v>5.1168642512047523E-2</v>
      </c>
      <c r="AT51" s="14">
        <f t="shared" si="6"/>
        <v>4.0427165309086993E-2</v>
      </c>
      <c r="AU51" s="14">
        <f t="shared" si="7"/>
        <v>7.7679831641905336E-3</v>
      </c>
      <c r="AV51" s="14">
        <f t="shared" si="8"/>
        <v>1.2782620917743435E-2</v>
      </c>
      <c r="AW51" s="14">
        <f t="shared" si="9"/>
        <v>3.5585773007166177E-3</v>
      </c>
      <c r="AX51" s="14">
        <f t="shared" si="10"/>
        <v>0.32683503263841113</v>
      </c>
      <c r="AY51" s="14">
        <f t="shared" si="11"/>
        <v>0.14283800530891502</v>
      </c>
      <c r="AZ51" s="14">
        <f t="shared" si="12"/>
        <v>1.558908999545428E-2</v>
      </c>
      <c r="BA51" s="14">
        <f t="shared" si="13"/>
        <v>0.1773020986345617</v>
      </c>
    </row>
    <row r="52" spans="2:53" x14ac:dyDescent="0.3">
      <c r="C52" s="27" t="s">
        <v>191</v>
      </c>
      <c r="D52" s="27" t="s">
        <v>204</v>
      </c>
      <c r="E52" s="2">
        <f>O33</f>
        <v>0.05</v>
      </c>
      <c r="F52" s="5">
        <f>CBECS2012!X43</f>
        <v>6871355.423500577</v>
      </c>
      <c r="G52" s="27">
        <f t="shared" si="1"/>
        <v>7.2765847374152795E-9</v>
      </c>
      <c r="H52" s="14">
        <f t="shared" si="2"/>
        <v>2.0048803481014224E-3</v>
      </c>
      <c r="I52" s="1">
        <v>77440</v>
      </c>
      <c r="J52" s="27">
        <f>CBECS2012!X60</f>
        <v>209655.21497946145</v>
      </c>
      <c r="K52" s="11">
        <f t="shared" si="3"/>
        <v>32550635.562947489</v>
      </c>
      <c r="AC52" s="27" t="s">
        <v>191</v>
      </c>
      <c r="AD52" s="27" t="s">
        <v>204</v>
      </c>
      <c r="AE52" s="14">
        <f>$AE$39*CBECS2012!X96</f>
        <v>0.2186911322382582</v>
      </c>
      <c r="AF52" s="14">
        <f>$AE$40*CBECS2012!Y96</f>
        <v>5.0467184362674972E-2</v>
      </c>
      <c r="AG52" s="14">
        <f>$AE$35*CBECS2012!Z96</f>
        <v>4.6679798177489559E-2</v>
      </c>
      <c r="AH52" s="14">
        <f>$AE$36*CBECS2012!AA96</f>
        <v>2.468583177206983E-2</v>
      </c>
      <c r="AI52" s="14">
        <f>($AE$33+$AE$37)*CBECS2012!AB96</f>
        <v>1.2585403106945028E-2</v>
      </c>
      <c r="AJ52" s="14">
        <f>$AE$38*CBECS2012!X77/(CBECS2012!X77+CBECS2012!AG77)*CBECS2012!AC96</f>
        <v>1.089572814677003E-3</v>
      </c>
      <c r="AK52" s="14">
        <f>$AE$31*CBECS2012!AD96</f>
        <v>0.45082329377380659</v>
      </c>
      <c r="AL52" s="14">
        <f>$AE$32*CBECS2012!AE96</f>
        <v>9.0300270779775191E-2</v>
      </c>
      <c r="AM52" s="14">
        <f>$AE$34*CBECS2012!AF96</f>
        <v>1.0151847264475811E-2</v>
      </c>
      <c r="AN52" s="14">
        <f>$AE$38*CBECS2012!AG77/(CBECS2012!X77+CBECS2012!AG77)*CBECS2012!AG96</f>
        <v>0.19664626457174314</v>
      </c>
      <c r="AP52" s="27" t="s">
        <v>191</v>
      </c>
      <c r="AQ52" s="27" t="s">
        <v>204</v>
      </c>
      <c r="AR52" s="14">
        <f t="shared" si="4"/>
        <v>0.19842758810976369</v>
      </c>
      <c r="AS52" s="14">
        <f t="shared" si="5"/>
        <v>4.5790981871483935E-2</v>
      </c>
      <c r="AT52" s="14">
        <f t="shared" si="6"/>
        <v>4.2354528375290877E-2</v>
      </c>
      <c r="AU52" s="14">
        <f t="shared" si="7"/>
        <v>2.2398485063759091E-2</v>
      </c>
      <c r="AV52" s="14">
        <f t="shared" si="8"/>
        <v>1.1419261304018014E-2</v>
      </c>
      <c r="AW52" s="14">
        <f t="shared" si="9"/>
        <v>9.8861487191341003E-4</v>
      </c>
      <c r="AX52" s="14">
        <f t="shared" si="10"/>
        <v>0.40905078286291091</v>
      </c>
      <c r="AY52" s="14">
        <f t="shared" si="11"/>
        <v>8.1933203020633241E-2</v>
      </c>
      <c r="AZ52" s="14">
        <f t="shared" si="12"/>
        <v>9.211194559795844E-3</v>
      </c>
      <c r="BA52" s="14">
        <f t="shared" si="13"/>
        <v>0.17842535996043113</v>
      </c>
    </row>
    <row r="53" spans="2:53" x14ac:dyDescent="0.3">
      <c r="C53" s="27" t="s">
        <v>192</v>
      </c>
      <c r="D53" s="27" t="s">
        <v>205</v>
      </c>
      <c r="E53" s="2">
        <f>$O$41*CBECS2012!Y9/(CBECS2012!$Y$4+CBECS2012!$Y$9+CBECS2012!$Y$11)</f>
        <v>1.225236953956851E-2</v>
      </c>
      <c r="F53" s="5">
        <f>CBECS2012!X44</f>
        <v>362435.00517725537</v>
      </c>
      <c r="G53" s="27">
        <f t="shared" si="1"/>
        <v>3.3805701338302761E-8</v>
      </c>
      <c r="H53" s="14">
        <f t="shared" si="2"/>
        <v>9.3143127872134229E-3</v>
      </c>
      <c r="I53" s="1">
        <v>77440</v>
      </c>
      <c r="J53" s="27">
        <f>CBECS2012!X61</f>
        <v>20630.288212739837</v>
      </c>
      <c r="K53" s="11">
        <f t="shared" si="3"/>
        <v>14880634.7736079</v>
      </c>
      <c r="AC53" s="27" t="s">
        <v>192</v>
      </c>
      <c r="AD53" s="27" t="s">
        <v>205</v>
      </c>
      <c r="AE53" s="14">
        <f>$AE$39*CBECS2012!X97</f>
        <v>0.32819607197963474</v>
      </c>
      <c r="AF53" s="14">
        <f>$AE$40*CBECS2012!Y97</f>
        <v>7.5737555072223406E-2</v>
      </c>
      <c r="AG53" s="14">
        <f>$AE$35*CBECS2012!Z97</f>
        <v>3.5414719924653511E-2</v>
      </c>
      <c r="AH53" s="14">
        <f>$AE$36*CBECS2012!AA97</f>
        <v>1.3681234195640773E-2</v>
      </c>
      <c r="AI53" s="14">
        <f>($AE$33+$AE$37)*CBECS2012!AB97</f>
        <v>1.0433996338876624E-2</v>
      </c>
      <c r="AJ53" s="14">
        <f>$AE$38*CBECS2012!X78/(CBECS2012!X78+CBECS2012!AG78)*CBECS2012!AC97</f>
        <v>3.8342283407702166E-3</v>
      </c>
      <c r="AK53" s="14">
        <f>$AE$31*CBECS2012!AD97</f>
        <v>0.39284934320425685</v>
      </c>
      <c r="AL53" s="14">
        <f>$AE$32*CBECS2012!AE97</f>
        <v>4.485344525013342E-2</v>
      </c>
      <c r="AM53" s="14">
        <f>$AE$34*CBECS2012!AF97</f>
        <v>6.8180751724717145E-2</v>
      </c>
      <c r="AN53" s="14">
        <f>$AE$38*CBECS2012!AG78/(CBECS2012!X78+CBECS2012!AG78)*CBECS2012!AG97</f>
        <v>0.23600930963428526</v>
      </c>
      <c r="AP53" s="27" t="s">
        <v>192</v>
      </c>
      <c r="AQ53" s="27" t="s">
        <v>205</v>
      </c>
      <c r="AR53" s="14">
        <f t="shared" si="4"/>
        <v>0.27141796907046856</v>
      </c>
      <c r="AS53" s="14">
        <f t="shared" si="5"/>
        <v>6.2634915939338912E-2</v>
      </c>
      <c r="AT53" s="14">
        <f t="shared" si="6"/>
        <v>2.9287953689297569E-2</v>
      </c>
      <c r="AU53" s="14">
        <f t="shared" si="7"/>
        <v>1.1314373073876047E-2</v>
      </c>
      <c r="AV53" s="14">
        <f t="shared" si="8"/>
        <v>8.6289091715952282E-3</v>
      </c>
      <c r="AW53" s="14">
        <f t="shared" si="9"/>
        <v>3.1709047062234829E-3</v>
      </c>
      <c r="AX53" s="14">
        <f t="shared" si="10"/>
        <v>0.32488618843001654</v>
      </c>
      <c r="AY53" s="14">
        <f t="shared" si="11"/>
        <v>3.7093774286122753E-2</v>
      </c>
      <c r="AZ53" s="14">
        <f t="shared" si="12"/>
        <v>5.6385443772065863E-2</v>
      </c>
      <c r="BA53" s="14">
        <f t="shared" si="13"/>
        <v>0.19517956786099488</v>
      </c>
    </row>
    <row r="54" spans="2:53" x14ac:dyDescent="0.3">
      <c r="C54" s="27" t="s">
        <v>193</v>
      </c>
      <c r="D54" s="27" t="s">
        <v>206</v>
      </c>
      <c r="E54" s="2">
        <f>O35</f>
        <v>0.09</v>
      </c>
      <c r="F54" s="5">
        <f>CBECS2012!X45</f>
        <v>585191.85811953444</v>
      </c>
      <c r="G54" s="27">
        <f t="shared" si="1"/>
        <v>1.5379571460410872E-7</v>
      </c>
      <c r="H54" s="14">
        <f t="shared" si="2"/>
        <v>4.2374550281334168E-2</v>
      </c>
      <c r="I54" s="1">
        <v>77440</v>
      </c>
      <c r="J54" s="27">
        <f>CBECS2012!X62</f>
        <v>33805.337082162114</v>
      </c>
      <c r="K54" s="11">
        <f t="shared" si="3"/>
        <v>110931712.42997056</v>
      </c>
      <c r="AC54" s="27" t="s">
        <v>193</v>
      </c>
      <c r="AD54" s="27" t="s">
        <v>206</v>
      </c>
      <c r="AE54" s="14">
        <f>$AE$39*CBECS2012!X98</f>
        <v>0.13882931866254897</v>
      </c>
      <c r="AF54" s="14">
        <f>$AE$40*CBECS2012!Y98</f>
        <v>3.2037535075972838E-2</v>
      </c>
      <c r="AG54" s="14">
        <f>$AE$35*CBECS2012!Z98</f>
        <v>0.1324642402304172</v>
      </c>
      <c r="AH54" s="14">
        <f>$AE$36*CBECS2012!AA98</f>
        <v>3.6294386693588997E-2</v>
      </c>
      <c r="AI54" s="14">
        <f>($AE$33+$AE$37)*CBECS2012!AB98</f>
        <v>3.4996468354684562E-2</v>
      </c>
      <c r="AJ54" s="14">
        <f>$AE$38*CBECS2012!X79/(CBECS2012!X79+CBECS2012!AG79)*CBECS2012!AC98</f>
        <v>1.1428867654291942E-2</v>
      </c>
      <c r="AK54" s="14">
        <f>$AE$31*CBECS2012!AD98</f>
        <v>0.22109255862234134</v>
      </c>
      <c r="AL54" s="14">
        <f>$AE$32*CBECS2012!AE98</f>
        <v>9.8947241838288708E-2</v>
      </c>
      <c r="AM54" s="14">
        <f>$AE$34*CBECS2012!AF98</f>
        <v>3.3418178052973792E-2</v>
      </c>
      <c r="AN54" s="14">
        <f>$AE$38*CBECS2012!AG79/(CBECS2012!X79+CBECS2012!AG79)*CBECS2012!AG98</f>
        <v>0.18676009085775694</v>
      </c>
      <c r="AP54" s="27" t="s">
        <v>193</v>
      </c>
      <c r="AQ54" s="27" t="s">
        <v>206</v>
      </c>
      <c r="AR54" s="14">
        <f t="shared" si="4"/>
        <v>0.14988014900904739</v>
      </c>
      <c r="AS54" s="14">
        <f t="shared" si="5"/>
        <v>3.4587726694395554E-2</v>
      </c>
      <c r="AT54" s="14">
        <f t="shared" si="6"/>
        <v>0.1430084095735103</v>
      </c>
      <c r="AU54" s="14">
        <f t="shared" si="7"/>
        <v>3.9183424209187342E-2</v>
      </c>
      <c r="AV54" s="14">
        <f t="shared" si="8"/>
        <v>3.7782191415490364E-2</v>
      </c>
      <c r="AW54" s="14">
        <f t="shared" si="9"/>
        <v>1.2338606884570499E-2</v>
      </c>
      <c r="AX54" s="14">
        <f t="shared" si="10"/>
        <v>0.23869155269467809</v>
      </c>
      <c r="AY54" s="14">
        <f t="shared" si="11"/>
        <v>0.10682345410629468</v>
      </c>
      <c r="AZ54" s="14">
        <f t="shared" si="12"/>
        <v>3.6078269017261681E-2</v>
      </c>
      <c r="BA54" s="14">
        <f t="shared" si="13"/>
        <v>0.20162621639556422</v>
      </c>
    </row>
    <row r="55" spans="2:53" x14ac:dyDescent="0.3">
      <c r="C55" s="27" t="s">
        <v>194</v>
      </c>
      <c r="D55" s="27" t="s">
        <v>207</v>
      </c>
      <c r="E55" s="2">
        <f>$O$41*CBECS2012!Y11/(CBECS2012!$Y$4+CBECS2012!$Y$9+CBECS2012!$Y$11)</f>
        <v>2.9684728029309108E-2</v>
      </c>
      <c r="F55" s="5">
        <f>CBECS2012!X46</f>
        <v>874552.78175426926</v>
      </c>
      <c r="G55" s="27">
        <f t="shared" si="1"/>
        <v>3.3942751825412277E-8</v>
      </c>
      <c r="H55" s="14">
        <f t="shared" si="2"/>
        <v>9.3520736102119875E-3</v>
      </c>
      <c r="I55" s="1">
        <v>77440</v>
      </c>
      <c r="J55" s="27">
        <f>CBECS2012!X63</f>
        <v>30666.860475150814</v>
      </c>
      <c r="K55" s="11">
        <f t="shared" si="3"/>
        <v>22209694.159029141</v>
      </c>
      <c r="AC55" s="27" t="s">
        <v>194</v>
      </c>
      <c r="AD55" s="27" t="s">
        <v>207</v>
      </c>
      <c r="AE55" s="14">
        <f>$AE$39*CBECS2012!X99</f>
        <v>0.35649282172395436</v>
      </c>
      <c r="AF55" s="14">
        <f>$AE$40*CBECS2012!Y99</f>
        <v>8.226757424398945E-2</v>
      </c>
      <c r="AG55" s="14">
        <f>$AE$35*CBECS2012!Z99</f>
        <v>5.1951375384072683E-3</v>
      </c>
      <c r="AH55" s="14">
        <f>$AE$36*CBECS2012!AA99</f>
        <v>9.4705503562800679E-5</v>
      </c>
      <c r="AI55" s="14">
        <f>($AE$33+$AE$37)*CBECS2012!AB99</f>
        <v>9.7108112961423448E-3</v>
      </c>
      <c r="AJ55" s="14">
        <f>$AE$38*CBECS2012!X80/(CBECS2012!X80+CBECS2012!AG80)*CBECS2012!AC99</f>
        <v>3.7987270937393674E-3</v>
      </c>
      <c r="AK55" s="14">
        <f>$AE$31*CBECS2012!AD99</f>
        <v>0.10251366541343764</v>
      </c>
      <c r="AL55" s="14">
        <f>$AE$32*CBECS2012!AE99</f>
        <v>5.5591496106745998E-2</v>
      </c>
      <c r="AM55" s="14">
        <f>$AE$34*CBECS2012!AF99</f>
        <v>2.6029193923245278E-4</v>
      </c>
      <c r="AN55" s="14">
        <f>$AE$38*CBECS2012!AG80/(CBECS2012!X80+CBECS2012!AG80)*CBECS2012!AG99</f>
        <v>0.4277629097323003</v>
      </c>
      <c r="AP55" s="27" t="s">
        <v>194</v>
      </c>
      <c r="AQ55" s="27" t="s">
        <v>207</v>
      </c>
      <c r="AR55" s="14">
        <f t="shared" si="4"/>
        <v>0.34157025251040168</v>
      </c>
      <c r="AS55" s="14">
        <f t="shared" si="5"/>
        <v>7.8823904425477292E-2</v>
      </c>
      <c r="AT55" s="14">
        <f t="shared" si="6"/>
        <v>4.9776722915170005E-3</v>
      </c>
      <c r="AU55" s="14">
        <f t="shared" si="7"/>
        <v>9.074118970933806E-5</v>
      </c>
      <c r="AV55" s="14">
        <f t="shared" si="8"/>
        <v>9.3043227363288107E-3</v>
      </c>
      <c r="AW55" s="14">
        <f t="shared" si="9"/>
        <v>3.6397147251155241E-3</v>
      </c>
      <c r="AX55" s="14">
        <f t="shared" si="10"/>
        <v>9.8222506730159698E-2</v>
      </c>
      <c r="AY55" s="14">
        <f t="shared" si="11"/>
        <v>5.3264470433897454E-2</v>
      </c>
      <c r="AZ55" s="14">
        <f t="shared" si="12"/>
        <v>2.4939627951021069E-4</v>
      </c>
      <c r="BA55" s="14">
        <f t="shared" si="13"/>
        <v>0.40985701867788299</v>
      </c>
    </row>
    <row r="56" spans="2:53" x14ac:dyDescent="0.3">
      <c r="C56" s="27" t="s">
        <v>195</v>
      </c>
      <c r="D56" s="27" t="s">
        <v>208</v>
      </c>
      <c r="E56" s="2">
        <f>O40</f>
        <v>0.21</v>
      </c>
      <c r="F56" s="5">
        <f>CBECS2012!X47</f>
        <v>242731.69652287744</v>
      </c>
      <c r="G56" s="27">
        <f t="shared" si="1"/>
        <v>8.6515277159201788E-7</v>
      </c>
      <c r="H56" s="14">
        <f t="shared" si="2"/>
        <v>0.2383711387227572</v>
      </c>
      <c r="I56" s="1">
        <v>77440</v>
      </c>
      <c r="J56" s="27">
        <f>CBECS2012!X64</f>
        <v>16065.032095248691</v>
      </c>
      <c r="K56" s="11">
        <f t="shared" si="3"/>
        <v>296551833.14791089</v>
      </c>
      <c r="AC56" s="27" t="s">
        <v>195</v>
      </c>
      <c r="AD56" s="27" t="s">
        <v>208</v>
      </c>
      <c r="AE56" s="14">
        <f>$AE$39*CBECS2012!X100</f>
        <v>0.25267541427229528</v>
      </c>
      <c r="AF56" s="14">
        <f>$AE$40*CBECS2012!Y100</f>
        <v>5.8309710985914288E-2</v>
      </c>
      <c r="AG56" s="14">
        <f>$AE$35*CBECS2012!Z100</f>
        <v>5.0755130328566274E-2</v>
      </c>
      <c r="AH56" s="14">
        <f>$AE$36*CBECS2012!AA100</f>
        <v>3.2831609249259937E-3</v>
      </c>
      <c r="AI56" s="14">
        <f>($AE$33+$AE$37)*CBECS2012!AB100</f>
        <v>8.8598947664681599E-3</v>
      </c>
      <c r="AJ56" s="14">
        <f>$AE$38*CBECS2012!X81/(CBECS2012!X81+CBECS2012!AG81)*CBECS2012!AC100</f>
        <v>2.1789251638743793E-2</v>
      </c>
      <c r="AK56" s="14">
        <f>$AE$31*CBECS2012!AD100</f>
        <v>0.21179356552754142</v>
      </c>
      <c r="AL56" s="14">
        <f>$AE$32*CBECS2012!AE100</f>
        <v>0.15106081847298761</v>
      </c>
      <c r="AM56" s="14">
        <f>$AE$34*CBECS2012!AF100</f>
        <v>7.4617518851991691E-3</v>
      </c>
      <c r="AN56" s="14">
        <f>$AE$38*CBECS2012!AG81/(CBECS2012!X81+CBECS2012!AG81)*CBECS2012!AG100</f>
        <v>0.2388632836029905</v>
      </c>
      <c r="AP56" s="27" t="s">
        <v>195</v>
      </c>
      <c r="AQ56" s="27" t="s">
        <v>208</v>
      </c>
      <c r="AR56" s="14">
        <f t="shared" si="4"/>
        <v>0.25145535730285984</v>
      </c>
      <c r="AS56" s="14">
        <f t="shared" si="5"/>
        <v>5.8028159377583023E-2</v>
      </c>
      <c r="AT56" s="14">
        <f t="shared" si="6"/>
        <v>5.0510056423491996E-2</v>
      </c>
      <c r="AU56" s="14">
        <f t="shared" si="7"/>
        <v>3.267308003976916E-3</v>
      </c>
      <c r="AV56" s="14">
        <f t="shared" si="8"/>
        <v>8.8171142830981188E-3</v>
      </c>
      <c r="AW56" s="14">
        <f t="shared" si="9"/>
        <v>2.1684041053071281E-2</v>
      </c>
      <c r="AX56" s="14">
        <f t="shared" si="10"/>
        <v>0.21077090878649024</v>
      </c>
      <c r="AY56" s="14">
        <f t="shared" si="11"/>
        <v>0.15033141310160478</v>
      </c>
      <c r="AZ56" s="14">
        <f t="shared" si="12"/>
        <v>7.4257224107132785E-3</v>
      </c>
      <c r="BA56" s="14">
        <f t="shared" si="13"/>
        <v>0.23770991925711071</v>
      </c>
    </row>
    <row r="57" spans="2:53" x14ac:dyDescent="0.3">
      <c r="C57" s="27" t="s">
        <v>196</v>
      </c>
      <c r="D57" s="22" t="s">
        <v>259</v>
      </c>
      <c r="E57" s="2">
        <f>O36</f>
        <v>0.18</v>
      </c>
      <c r="F57" s="5">
        <f>CBECS2012!X48</f>
        <v>258295.03419582831</v>
      </c>
      <c r="G57" s="27">
        <f t="shared" si="1"/>
        <v>6.9687750893240804E-7</v>
      </c>
      <c r="H57" s="14">
        <f t="shared" si="2"/>
        <v>0.19200711228008638</v>
      </c>
      <c r="I57" s="1">
        <v>77440</v>
      </c>
      <c r="J57" s="27">
        <f>CBECS2012!X65</f>
        <v>5079.7893929540987</v>
      </c>
      <c r="K57" s="11">
        <f t="shared" si="3"/>
        <v>75531544.814200103</v>
      </c>
      <c r="AC57" s="27" t="s">
        <v>196</v>
      </c>
      <c r="AD57" s="27" t="s">
        <v>209</v>
      </c>
      <c r="AE57" s="14">
        <f>$AE$39*CBECS2012!X101</f>
        <v>0.11245457220883506</v>
      </c>
      <c r="AF57" s="14">
        <f>$AE$40*CBECS2012!Y101</f>
        <v>2.5951055125115779E-2</v>
      </c>
      <c r="AG57" s="14">
        <f>$AE$35*CBECS2012!Z101</f>
        <v>3.0316085414582951E-2</v>
      </c>
      <c r="AH57" s="14">
        <f>$AE$36*CBECS2012!AA101</f>
        <v>0.14091558540227866</v>
      </c>
      <c r="AI57" s="14">
        <f>($AE$33+$AE$37)*CBECS2012!AB101</f>
        <v>9.8276519260567352E-2</v>
      </c>
      <c r="AJ57" s="14">
        <f>$AE$38*CBECS2012!X82/(CBECS2012!X82+CBECS2012!AG82)*CBECS2012!AC101</f>
        <v>1.7523728470896244E-2</v>
      </c>
      <c r="AK57" s="14">
        <f>$AE$31*CBECS2012!AD101</f>
        <v>0.20065112624555723</v>
      </c>
      <c r="AL57" s="14">
        <f>$AE$32*CBECS2012!AE101</f>
        <v>7.2883525942371796E-2</v>
      </c>
      <c r="AM57" s="14">
        <f>$AE$34*CBECS2012!AF101</f>
        <v>3.7053143400634578E-2</v>
      </c>
      <c r="AN57" s="14">
        <f>$AE$38*CBECS2012!AG82/(CBECS2012!X82+CBECS2012!AG82)*CBECS2012!AG101</f>
        <v>6.4073798918278815E-2</v>
      </c>
      <c r="AP57" s="27" t="s">
        <v>196</v>
      </c>
      <c r="AQ57" s="27" t="s">
        <v>209</v>
      </c>
      <c r="AR57" s="14">
        <f t="shared" si="4"/>
        <v>0.14055079743510804</v>
      </c>
      <c r="AS57" s="14">
        <f t="shared" si="5"/>
        <v>3.2434799408101851E-2</v>
      </c>
      <c r="AT57" s="14">
        <f t="shared" si="6"/>
        <v>3.789041118059331E-2</v>
      </c>
      <c r="AU57" s="14">
        <f t="shared" si="7"/>
        <v>0.17612265566707908</v>
      </c>
      <c r="AV57" s="14">
        <f t="shared" si="8"/>
        <v>0.12283042725526711</v>
      </c>
      <c r="AW57" s="14">
        <f t="shared" si="9"/>
        <v>2.190194637926219E-2</v>
      </c>
      <c r="AX57" s="14">
        <f t="shared" si="10"/>
        <v>0.25078282942283003</v>
      </c>
      <c r="AY57" s="14">
        <f t="shared" si="11"/>
        <v>9.1093118668926179E-2</v>
      </c>
      <c r="AZ57" s="14">
        <f t="shared" si="12"/>
        <v>4.6310690175987733E-2</v>
      </c>
      <c r="BA57" s="14">
        <f t="shared" si="13"/>
        <v>8.0082324406844513E-2</v>
      </c>
    </row>
    <row r="58" spans="2:53" x14ac:dyDescent="0.3">
      <c r="C58" s="27" t="s">
        <v>197</v>
      </c>
      <c r="D58" s="27" t="s">
        <v>210</v>
      </c>
      <c r="E58" s="2">
        <f>O38</f>
        <v>0.12</v>
      </c>
      <c r="F58" s="5">
        <f>CBECS2012!X49</f>
        <v>172036.55822835423</v>
      </c>
      <c r="G58" s="27">
        <f t="shared" si="1"/>
        <v>6.9752616092631282E-7</v>
      </c>
      <c r="H58" s="14">
        <f t="shared" si="2"/>
        <v>0.19218583206172374</v>
      </c>
      <c r="I58" s="1">
        <v>77440</v>
      </c>
      <c r="J58" s="27">
        <f>CBECS2012!X66</f>
        <v>11443.845595855768</v>
      </c>
      <c r="K58" s="11">
        <f t="shared" si="3"/>
        <v>170317275.85720158</v>
      </c>
      <c r="AC58" s="27" t="s">
        <v>197</v>
      </c>
      <c r="AD58" s="27" t="s">
        <v>210</v>
      </c>
      <c r="AE58" s="14">
        <f>$AE$39*CBECS2012!X102</f>
        <v>0.42950149315236691</v>
      </c>
      <c r="AF58" s="14">
        <f>$AE$40*CBECS2012!Y102</f>
        <v>9.9115729189007754E-2</v>
      </c>
      <c r="AG58" s="14">
        <f>$AE$35*CBECS2012!Z102</f>
        <v>3.3507731884813555E-2</v>
      </c>
      <c r="AH58" s="14">
        <f>$AE$36*CBECS2012!AA102</f>
        <v>2.4823052237237892E-3</v>
      </c>
      <c r="AI58" s="14">
        <f>($AE$33+$AE$37)*CBECS2012!AB102</f>
        <v>3.8544870975715718E-2</v>
      </c>
      <c r="AJ58" s="14">
        <f>$AE$38*CBECS2012!X83/(CBECS2012!X83+CBECS2012!AG83)*CBECS2012!AC102</f>
        <v>8.3184230753134865E-3</v>
      </c>
      <c r="AK58" s="14">
        <f>$AE$31*CBECS2012!AD102</f>
        <v>0.29163429174918304</v>
      </c>
      <c r="AL58" s="14">
        <f>$AE$32*CBECS2012!AE102</f>
        <v>7.9746756926408785E-2</v>
      </c>
      <c r="AM58" s="14">
        <f>$AE$34*CBECS2012!AF102</f>
        <v>6.2030223494546274E-3</v>
      </c>
      <c r="AN58" s="14">
        <f>$AE$38*CBECS2012!AG83/(CBECS2012!X83+CBECS2012!AG83)*CBECS2012!AG102</f>
        <v>0.14086359261467976</v>
      </c>
      <c r="AP58" s="27" t="s">
        <v>197</v>
      </c>
      <c r="AQ58" s="27" t="s">
        <v>210</v>
      </c>
      <c r="AR58" s="14">
        <f t="shared" si="4"/>
        <v>0.38011732764097633</v>
      </c>
      <c r="AS58" s="14">
        <f t="shared" si="5"/>
        <v>8.7719383301763765E-2</v>
      </c>
      <c r="AT58" s="14">
        <f t="shared" si="6"/>
        <v>2.9655006332765462E-2</v>
      </c>
      <c r="AU58" s="14">
        <f t="shared" si="7"/>
        <v>2.1968892846116121E-3</v>
      </c>
      <c r="AV58" s="14">
        <f t="shared" si="8"/>
        <v>3.4112974187862959E-2</v>
      </c>
      <c r="AW58" s="14">
        <f t="shared" si="9"/>
        <v>7.3619691665506599E-3</v>
      </c>
      <c r="AX58" s="14">
        <f t="shared" si="10"/>
        <v>0.25810212396361115</v>
      </c>
      <c r="AY58" s="14">
        <f t="shared" si="11"/>
        <v>7.0577459250292657E-2</v>
      </c>
      <c r="AZ58" s="14">
        <f t="shared" si="12"/>
        <v>5.4897976290282178E-3</v>
      </c>
      <c r="BA58" s="14">
        <f t="shared" si="13"/>
        <v>0.12466706924253719</v>
      </c>
    </row>
    <row r="59" spans="2:53" x14ac:dyDescent="0.3">
      <c r="C59" s="27" t="s">
        <v>198</v>
      </c>
      <c r="D59" s="27" t="s">
        <v>211</v>
      </c>
      <c r="E59" s="2">
        <f>O32</f>
        <v>0.06</v>
      </c>
      <c r="F59" s="5">
        <f>CBECS2012!X50</f>
        <v>598083.32312199019</v>
      </c>
      <c r="G59" s="27">
        <f t="shared" si="1"/>
        <v>1.0032046987500082E-7</v>
      </c>
      <c r="H59" s="14">
        <f t="shared" si="2"/>
        <v>2.7640788339961479E-2</v>
      </c>
      <c r="I59" s="1">
        <v>77440</v>
      </c>
      <c r="J59" s="27">
        <f>CBECS2012!X67</f>
        <v>52061.224152454663</v>
      </c>
      <c r="K59" s="11">
        <f t="shared" si="3"/>
        <v>111437188.21093893</v>
      </c>
      <c r="AC59" s="27" t="s">
        <v>198</v>
      </c>
      <c r="AD59" s="27" t="s">
        <v>211</v>
      </c>
      <c r="AE59" s="14">
        <f>$AE$39*CBECS2012!X103</f>
        <v>0.26415448143089826</v>
      </c>
      <c r="AF59" s="14">
        <f>$AE$40*CBECS2012!Y103</f>
        <v>6.0958726484053434E-2</v>
      </c>
      <c r="AG59" s="14">
        <f>$AE$35*CBECS2012!Z103</f>
        <v>4.8241165621952957E-2</v>
      </c>
      <c r="AH59" s="14">
        <f>$AE$36*CBECS2012!AA103</f>
        <v>1.1490026743115144E-2</v>
      </c>
      <c r="AI59" s="14">
        <f>($AE$33+$AE$37)*CBECS2012!AB103</f>
        <v>1.9095418258778911E-2</v>
      </c>
      <c r="AJ59" s="14">
        <f>$AE$38*CBECS2012!X84/(CBECS2012!X84+CBECS2012!AG84)*CBECS2012!AC103</f>
        <v>1.4072046308290764E-2</v>
      </c>
      <c r="AK59" s="14">
        <f>$AE$31*CBECS2012!AD103</f>
        <v>0.38170976374004834</v>
      </c>
      <c r="AL59" s="14">
        <f>$AE$32*CBECS2012!AE103</f>
        <v>7.4838152042570064E-2</v>
      </c>
      <c r="AM59" s="14">
        <f>$AE$34*CBECS2012!AF103</f>
        <v>2.6916250092532894E-2</v>
      </c>
      <c r="AN59" s="14">
        <f>$AE$38*CBECS2012!AG84/(CBECS2012!X84+CBECS2012!AG84)*CBECS2012!AG103</f>
        <v>0.19886704690878795</v>
      </c>
      <c r="AP59" s="27" t="s">
        <v>198</v>
      </c>
      <c r="AQ59" s="27" t="s">
        <v>211</v>
      </c>
      <c r="AR59" s="14">
        <f t="shared" si="4"/>
        <v>0.24006556391448994</v>
      </c>
      <c r="AS59" s="14">
        <f t="shared" si="5"/>
        <v>5.5399745518728442E-2</v>
      </c>
      <c r="AT59" s="14">
        <f t="shared" si="6"/>
        <v>4.3841931305473598E-2</v>
      </c>
      <c r="AU59" s="14">
        <f t="shared" si="7"/>
        <v>1.0442222045739108E-2</v>
      </c>
      <c r="AV59" s="14">
        <f t="shared" si="8"/>
        <v>1.735405860860249E-2</v>
      </c>
      <c r="AW59" s="14">
        <f t="shared" si="9"/>
        <v>1.278878069427857E-2</v>
      </c>
      <c r="AX59" s="14">
        <f t="shared" si="10"/>
        <v>0.34690068170542421</v>
      </c>
      <c r="AY59" s="14">
        <f t="shared" si="11"/>
        <v>6.8013471038225679E-2</v>
      </c>
      <c r="AZ59" s="14">
        <f t="shared" si="12"/>
        <v>2.4461688940218478E-2</v>
      </c>
      <c r="BA59" s="14">
        <f t="shared" si="13"/>
        <v>0.18073185622881963</v>
      </c>
    </row>
    <row r="60" spans="2:53" x14ac:dyDescent="0.3">
      <c r="C60" s="27" t="s">
        <v>199</v>
      </c>
      <c r="D60" s="27" t="s">
        <v>212</v>
      </c>
      <c r="E60" s="2">
        <f>O39</f>
        <v>0.06</v>
      </c>
      <c r="F60" s="5">
        <f>CBECS2012!X51</f>
        <v>108727.88556336796</v>
      </c>
      <c r="G60" s="27">
        <f t="shared" si="1"/>
        <v>5.5183635448360902E-7</v>
      </c>
      <c r="H60" s="14">
        <f t="shared" si="2"/>
        <v>0.15204466138947365</v>
      </c>
      <c r="I60" s="1">
        <v>77440</v>
      </c>
      <c r="J60" s="27">
        <f>CBECS2012!X68</f>
        <v>16063.992320202859</v>
      </c>
      <c r="K60" s="11">
        <f t="shared" si="3"/>
        <v>189142884.49247372</v>
      </c>
      <c r="AC60" s="27" t="s">
        <v>199</v>
      </c>
      <c r="AD60" s="27" t="s">
        <v>212</v>
      </c>
      <c r="AE60" s="14">
        <f>$AE$39*CBECS2012!X104</f>
        <v>0.49033820693761665</v>
      </c>
      <c r="AF60" s="14">
        <f>$AE$40*CBECS2012!Y104</f>
        <v>0.11315497083175768</v>
      </c>
      <c r="AG60" s="14">
        <f>$AE$35*CBECS2012!Z104</f>
        <v>1.7765117207448122E-2</v>
      </c>
      <c r="AH60" s="14">
        <f>$AE$36*CBECS2012!AA104</f>
        <v>3.8236305337107507E-4</v>
      </c>
      <c r="AI60" s="14">
        <f>($AE$33+$AE$37)*CBECS2012!AB104</f>
        <v>4.6584566272561613E-2</v>
      </c>
      <c r="AJ60" s="14">
        <f>$AE$38*CBECS2012!X85/(CBECS2012!X85+CBECS2012!AG85)*CBECS2012!AC104</f>
        <v>6.0700034860884664E-3</v>
      </c>
      <c r="AK60" s="14">
        <f>$AE$31*CBECS2012!AD104</f>
        <v>0.16173257397026672</v>
      </c>
      <c r="AL60" s="14">
        <f>$AE$32*CBECS2012!AE104</f>
        <v>3.0812011008422006E-2</v>
      </c>
      <c r="AM60" s="14">
        <f>$AE$34*CBECS2012!AF104</f>
        <v>6.5793207163609511E-3</v>
      </c>
      <c r="AN60" s="14">
        <f>$AE$38*CBECS2012!AG85/(CBECS2012!X85+CBECS2012!AG85)*CBECS2012!AG104</f>
        <v>0.23648486478541392</v>
      </c>
      <c r="AP60" s="27" t="s">
        <v>199</v>
      </c>
      <c r="AQ60" s="27" t="s">
        <v>212</v>
      </c>
      <c r="AR60" s="14">
        <f t="shared" si="4"/>
        <v>0.44178434144052969</v>
      </c>
      <c r="AS60" s="14">
        <f t="shared" si="5"/>
        <v>0.10195023264012223</v>
      </c>
      <c r="AT60" s="14">
        <f t="shared" si="6"/>
        <v>1.6005994423976832E-2</v>
      </c>
      <c r="AU60" s="14">
        <f t="shared" si="7"/>
        <v>3.4450101447269359E-4</v>
      </c>
      <c r="AV60" s="14">
        <f t="shared" si="8"/>
        <v>4.1971707774007258E-2</v>
      </c>
      <c r="AW60" s="14">
        <f t="shared" si="9"/>
        <v>5.4689446074196778E-3</v>
      </c>
      <c r="AX60" s="14">
        <f t="shared" si="10"/>
        <v>0.14571762442739117</v>
      </c>
      <c r="AY60" s="14">
        <f t="shared" si="11"/>
        <v>2.7760969468051039E-2</v>
      </c>
      <c r="AZ60" s="14">
        <f t="shared" si="12"/>
        <v>5.9278286470002828E-3</v>
      </c>
      <c r="BA60" s="14">
        <f t="shared" si="13"/>
        <v>0.2130678555570292</v>
      </c>
    </row>
    <row r="64" spans="2:53" x14ac:dyDescent="0.3">
      <c r="B64" s="27" t="s">
        <v>43</v>
      </c>
      <c r="C64" s="27" t="s">
        <v>276</v>
      </c>
    </row>
    <row r="66" spans="3:31" x14ac:dyDescent="0.3">
      <c r="C66" s="27" t="s">
        <v>143</v>
      </c>
      <c r="S66" s="27" t="s">
        <v>143</v>
      </c>
    </row>
    <row r="67" spans="3:31" x14ac:dyDescent="0.3">
      <c r="C67" s="27" t="s">
        <v>281</v>
      </c>
      <c r="S67" s="27" t="s">
        <v>282</v>
      </c>
    </row>
    <row r="69" spans="3:31" x14ac:dyDescent="0.3">
      <c r="N69" s="27" t="s">
        <v>44</v>
      </c>
      <c r="O69" s="2">
        <v>0.05</v>
      </c>
    </row>
    <row r="70" spans="3:31" x14ac:dyDescent="0.3">
      <c r="N70" s="27" t="s">
        <v>45</v>
      </c>
      <c r="O70" s="2">
        <v>0.01</v>
      </c>
    </row>
    <row r="71" spans="3:31" x14ac:dyDescent="0.3">
      <c r="N71" s="27" t="s">
        <v>46</v>
      </c>
      <c r="O71" s="2">
        <v>0.1</v>
      </c>
    </row>
    <row r="72" spans="3:31" x14ac:dyDescent="0.3">
      <c r="N72" s="27" t="s">
        <v>47</v>
      </c>
      <c r="O72" s="2">
        <v>0.05</v>
      </c>
    </row>
    <row r="73" spans="3:31" x14ac:dyDescent="0.3">
      <c r="N73" s="27" t="s">
        <v>48</v>
      </c>
      <c r="O73" s="2">
        <v>0.09</v>
      </c>
      <c r="AD73" s="27" t="s">
        <v>61</v>
      </c>
      <c r="AE73" s="2">
        <v>0.09</v>
      </c>
    </row>
    <row r="74" spans="3:31" x14ac:dyDescent="0.3">
      <c r="N74" s="27" t="s">
        <v>49</v>
      </c>
      <c r="O74" s="2">
        <v>0.04</v>
      </c>
      <c r="AD74" s="27" t="s">
        <v>60</v>
      </c>
      <c r="AE74" s="2">
        <v>0.09</v>
      </c>
    </row>
    <row r="75" spans="3:31" x14ac:dyDescent="0.3">
      <c r="N75" s="27" t="s">
        <v>50</v>
      </c>
      <c r="O75" s="2">
        <v>0.02</v>
      </c>
      <c r="AD75" s="27" t="s">
        <v>62</v>
      </c>
      <c r="AE75" s="2">
        <v>0.04</v>
      </c>
    </row>
    <row r="76" spans="3:31" x14ac:dyDescent="0.3">
      <c r="N76" s="27" t="s">
        <v>51</v>
      </c>
      <c r="O76" s="2">
        <v>0.17</v>
      </c>
      <c r="AD76" s="27" t="s">
        <v>18</v>
      </c>
      <c r="AE76" s="2">
        <v>0.12</v>
      </c>
    </row>
    <row r="77" spans="3:31" x14ac:dyDescent="0.3">
      <c r="N77" s="27" t="s">
        <v>52</v>
      </c>
      <c r="O77" s="2">
        <v>0.06</v>
      </c>
      <c r="AD77" s="27" t="s">
        <v>19</v>
      </c>
      <c r="AE77" s="2">
        <v>0.09</v>
      </c>
    </row>
    <row r="78" spans="3:31" x14ac:dyDescent="0.3">
      <c r="N78" s="27" t="s">
        <v>53</v>
      </c>
      <c r="O78" s="2">
        <v>0.04</v>
      </c>
      <c r="AD78" s="27" t="s">
        <v>7</v>
      </c>
      <c r="AE78" s="2">
        <v>7.0000000000000007E-2</v>
      </c>
    </row>
    <row r="79" spans="3:31" x14ac:dyDescent="0.3">
      <c r="N79" s="27" t="s">
        <v>54</v>
      </c>
      <c r="O79" s="2">
        <v>0.06</v>
      </c>
      <c r="AD79" s="27" t="s">
        <v>63</v>
      </c>
      <c r="AE79" s="2">
        <v>0.08</v>
      </c>
    </row>
    <row r="80" spans="3:31" x14ac:dyDescent="0.3">
      <c r="N80" s="27" t="s">
        <v>55</v>
      </c>
      <c r="O80" s="2">
        <v>0.11</v>
      </c>
      <c r="AD80" s="27" t="s">
        <v>64</v>
      </c>
      <c r="AE80" s="2">
        <v>0.08</v>
      </c>
    </row>
    <row r="81" spans="3:31" x14ac:dyDescent="0.3">
      <c r="N81" s="27" t="s">
        <v>56</v>
      </c>
      <c r="O81" s="2">
        <v>0.04</v>
      </c>
      <c r="AD81" s="27" t="s">
        <v>65</v>
      </c>
      <c r="AE81" s="2">
        <v>0.14000000000000001</v>
      </c>
    </row>
    <row r="82" spans="3:31" x14ac:dyDescent="0.3">
      <c r="N82" s="27" t="s">
        <v>57</v>
      </c>
      <c r="O82" s="2">
        <v>0.05</v>
      </c>
      <c r="AD82" s="27" t="s">
        <v>66</v>
      </c>
      <c r="AE82" s="2">
        <v>0.2</v>
      </c>
    </row>
    <row r="83" spans="3:31" x14ac:dyDescent="0.3">
      <c r="N83" s="27" t="s">
        <v>58</v>
      </c>
      <c r="O83" s="2">
        <v>0.02</v>
      </c>
      <c r="AD83" s="4"/>
      <c r="AE83" s="4"/>
    </row>
    <row r="84" spans="3:31" x14ac:dyDescent="0.3">
      <c r="N84" s="27" t="s">
        <v>59</v>
      </c>
      <c r="O84" s="2">
        <v>0.09</v>
      </c>
      <c r="AD84" s="27"/>
      <c r="AE84" s="2">
        <f>SUM(AE73:AE82)</f>
        <v>1</v>
      </c>
    </row>
    <row r="85" spans="3:31" x14ac:dyDescent="0.3">
      <c r="N85" s="4"/>
      <c r="O85" s="4"/>
    </row>
    <row r="86" spans="3:31" x14ac:dyDescent="0.3">
      <c r="N86" s="27"/>
      <c r="O86" s="2">
        <f>SUM(O69:O84)</f>
        <v>1.0000000000000002</v>
      </c>
    </row>
    <row r="90" spans="3:31" x14ac:dyDescent="0.3">
      <c r="C90" s="28" t="s">
        <v>257</v>
      </c>
      <c r="D90" s="27"/>
      <c r="E90" s="27"/>
      <c r="F90" s="27"/>
      <c r="G90" s="27"/>
      <c r="H90" s="27"/>
      <c r="I90" s="27"/>
      <c r="J90" s="27"/>
      <c r="K90" s="27"/>
      <c r="L90" s="27"/>
      <c r="M90" s="27"/>
      <c r="N90" s="27"/>
      <c r="O90" s="27"/>
      <c r="P90" s="27"/>
      <c r="Q90" s="27"/>
      <c r="R90" s="27"/>
      <c r="S90" s="27"/>
      <c r="T90" s="27"/>
      <c r="U90" s="27"/>
      <c r="V90" s="27"/>
      <c r="W90" s="27"/>
    </row>
    <row r="91" spans="3:31" x14ac:dyDescent="0.3">
      <c r="C91" s="27"/>
      <c r="D91" s="27"/>
      <c r="E91" s="27"/>
      <c r="F91" s="27"/>
      <c r="G91" s="27"/>
      <c r="H91" s="27"/>
      <c r="I91" s="27"/>
      <c r="J91" s="27"/>
      <c r="K91" s="27"/>
      <c r="L91" s="27"/>
      <c r="M91" s="27"/>
      <c r="N91" s="27"/>
      <c r="O91" s="27"/>
      <c r="P91" s="27"/>
      <c r="Q91" s="27"/>
      <c r="R91" s="27"/>
      <c r="S91" s="27"/>
      <c r="T91" s="27"/>
      <c r="U91" s="27"/>
      <c r="V91" s="27"/>
      <c r="W91" s="27"/>
    </row>
    <row r="92" spans="3:31" x14ac:dyDescent="0.3">
      <c r="C92" s="27"/>
      <c r="D92" s="27" t="s">
        <v>306</v>
      </c>
      <c r="E92" s="27" t="s">
        <v>327</v>
      </c>
      <c r="F92" s="27" t="s">
        <v>366</v>
      </c>
      <c r="G92" s="27" t="s">
        <v>367</v>
      </c>
      <c r="H92" s="27" t="s">
        <v>369</v>
      </c>
      <c r="I92" s="27" t="s">
        <v>370</v>
      </c>
      <c r="J92" s="27" t="s">
        <v>372</v>
      </c>
      <c r="K92" s="27" t="s">
        <v>373</v>
      </c>
      <c r="L92" s="27" t="s">
        <v>374</v>
      </c>
      <c r="M92" s="27" t="s">
        <v>376</v>
      </c>
      <c r="N92" s="27" t="s">
        <v>377</v>
      </c>
      <c r="O92" s="27" t="s">
        <v>378</v>
      </c>
      <c r="P92" s="27" t="s">
        <v>379</v>
      </c>
      <c r="Q92" s="27" t="s">
        <v>380</v>
      </c>
      <c r="R92" s="27" t="s">
        <v>381</v>
      </c>
      <c r="S92" s="27" t="s">
        <v>382</v>
      </c>
      <c r="T92" s="27" t="s">
        <v>94</v>
      </c>
      <c r="U92" s="27"/>
      <c r="V92" s="27"/>
      <c r="W92" s="27"/>
    </row>
    <row r="93" spans="3:31" x14ac:dyDescent="0.3">
      <c r="C93" s="27"/>
      <c r="D93" s="27" t="s">
        <v>361</v>
      </c>
      <c r="E93" s="27" t="s">
        <v>362</v>
      </c>
      <c r="F93" s="27">
        <v>9640</v>
      </c>
      <c r="G93" s="27" t="s">
        <v>365</v>
      </c>
      <c r="H93" s="27">
        <v>100298</v>
      </c>
      <c r="I93" s="27">
        <v>55444</v>
      </c>
      <c r="J93" s="27">
        <v>367368</v>
      </c>
      <c r="K93" s="27">
        <v>51672</v>
      </c>
      <c r="L93" s="27">
        <v>19466</v>
      </c>
      <c r="M93" s="27">
        <v>72284</v>
      </c>
      <c r="N93" s="27">
        <v>49790</v>
      </c>
      <c r="O93" s="27">
        <v>15143</v>
      </c>
      <c r="P93" s="27">
        <v>3854</v>
      </c>
      <c r="Q93" s="27" t="s">
        <v>365</v>
      </c>
      <c r="R93" s="27">
        <v>3202</v>
      </c>
      <c r="S93" s="27">
        <v>13975</v>
      </c>
      <c r="T93" s="27">
        <v>762136</v>
      </c>
      <c r="U93" s="27"/>
      <c r="V93" s="27"/>
      <c r="W93" s="27"/>
    </row>
    <row r="94" spans="3:31" x14ac:dyDescent="0.3">
      <c r="C94" s="27"/>
      <c r="D94" s="27" t="s">
        <v>383</v>
      </c>
      <c r="E94" s="27" t="s">
        <v>384</v>
      </c>
      <c r="F94" s="27">
        <v>2077</v>
      </c>
      <c r="G94" s="27" t="s">
        <v>365</v>
      </c>
      <c r="H94" s="27">
        <v>3187</v>
      </c>
      <c r="I94" s="27">
        <v>19416</v>
      </c>
      <c r="J94" s="27">
        <v>31117</v>
      </c>
      <c r="K94" s="27">
        <v>167</v>
      </c>
      <c r="L94" s="27">
        <v>1378</v>
      </c>
      <c r="M94" s="27">
        <v>5987</v>
      </c>
      <c r="N94" s="27">
        <v>5302</v>
      </c>
      <c r="O94" s="27">
        <v>1422</v>
      </c>
      <c r="P94" s="27">
        <v>693</v>
      </c>
      <c r="Q94" s="27" t="s">
        <v>365</v>
      </c>
      <c r="R94" s="27">
        <v>141</v>
      </c>
      <c r="S94" s="27">
        <v>1443</v>
      </c>
      <c r="T94" s="27">
        <v>72331</v>
      </c>
      <c r="U94" s="27"/>
      <c r="V94" s="27"/>
      <c r="W94" s="27"/>
    </row>
    <row r="95" spans="3:31" x14ac:dyDescent="0.3">
      <c r="C95" s="27"/>
      <c r="D95" s="27" t="s">
        <v>404</v>
      </c>
      <c r="E95" s="27" t="s">
        <v>405</v>
      </c>
      <c r="F95" s="27">
        <v>259</v>
      </c>
      <c r="G95" s="27" t="s">
        <v>365</v>
      </c>
      <c r="H95" s="27">
        <v>1064</v>
      </c>
      <c r="I95" s="27">
        <v>467</v>
      </c>
      <c r="J95" s="27">
        <v>7443</v>
      </c>
      <c r="K95" s="27">
        <v>1</v>
      </c>
      <c r="L95" s="27">
        <v>229</v>
      </c>
      <c r="M95" s="27">
        <v>1872</v>
      </c>
      <c r="N95" s="27">
        <v>916</v>
      </c>
      <c r="O95" s="27">
        <v>186</v>
      </c>
      <c r="P95" s="27">
        <v>110</v>
      </c>
      <c r="Q95" s="27" t="s">
        <v>365</v>
      </c>
      <c r="R95" s="77">
        <v>0</v>
      </c>
      <c r="S95" s="77">
        <v>0</v>
      </c>
      <c r="T95" s="27">
        <v>12586</v>
      </c>
      <c r="U95" s="27"/>
      <c r="V95" s="27"/>
      <c r="W95" s="27"/>
    </row>
    <row r="96" spans="3:31" x14ac:dyDescent="0.3">
      <c r="C96" s="27"/>
      <c r="D96" s="27" t="s">
        <v>406</v>
      </c>
      <c r="E96" s="27" t="s">
        <v>407</v>
      </c>
      <c r="F96" s="27">
        <v>134</v>
      </c>
      <c r="G96" s="27" t="s">
        <v>365</v>
      </c>
      <c r="H96" s="27">
        <v>191</v>
      </c>
      <c r="I96" s="27">
        <v>180</v>
      </c>
      <c r="J96" s="27">
        <v>1442</v>
      </c>
      <c r="K96" s="27">
        <v>8</v>
      </c>
      <c r="L96" s="27">
        <v>12</v>
      </c>
      <c r="M96" s="27">
        <v>355</v>
      </c>
      <c r="N96" s="27">
        <v>289</v>
      </c>
      <c r="O96" s="27">
        <v>67</v>
      </c>
      <c r="P96" s="27">
        <v>68</v>
      </c>
      <c r="Q96" s="27" t="s">
        <v>365</v>
      </c>
      <c r="R96" s="77">
        <v>0</v>
      </c>
      <c r="S96" s="77">
        <v>0</v>
      </c>
      <c r="T96" s="27">
        <v>2748</v>
      </c>
      <c r="U96" s="27"/>
      <c r="V96" s="27"/>
      <c r="W96" s="27"/>
    </row>
    <row r="97" spans="3:23" x14ac:dyDescent="0.3">
      <c r="C97" s="27"/>
      <c r="D97" s="27" t="s">
        <v>408</v>
      </c>
      <c r="E97" s="27" t="s">
        <v>409</v>
      </c>
      <c r="F97" s="27">
        <v>17</v>
      </c>
      <c r="G97" s="27" t="s">
        <v>365</v>
      </c>
      <c r="H97" s="27">
        <v>39</v>
      </c>
      <c r="I97" s="27">
        <v>14</v>
      </c>
      <c r="J97" s="27">
        <v>314</v>
      </c>
      <c r="K97" s="77">
        <v>0</v>
      </c>
      <c r="L97" s="27">
        <v>0</v>
      </c>
      <c r="M97" s="27">
        <v>228</v>
      </c>
      <c r="N97" s="27">
        <v>134</v>
      </c>
      <c r="O97" s="27">
        <v>27</v>
      </c>
      <c r="P97" s="27">
        <v>6</v>
      </c>
      <c r="Q97" s="27" t="s">
        <v>365</v>
      </c>
      <c r="R97" s="27">
        <v>0</v>
      </c>
      <c r="S97" s="77">
        <v>0</v>
      </c>
      <c r="T97" s="27">
        <v>803</v>
      </c>
      <c r="U97" s="27"/>
      <c r="V97" s="27"/>
      <c r="W97" s="27"/>
    </row>
    <row r="98" spans="3:23" x14ac:dyDescent="0.3">
      <c r="C98" s="27"/>
      <c r="D98" s="27" t="s">
        <v>410</v>
      </c>
      <c r="E98" s="27" t="s">
        <v>411</v>
      </c>
      <c r="F98" s="27">
        <v>2</v>
      </c>
      <c r="G98" s="27" t="s">
        <v>365</v>
      </c>
      <c r="H98" s="27">
        <v>25</v>
      </c>
      <c r="I98" s="27">
        <v>11</v>
      </c>
      <c r="J98" s="27">
        <v>202</v>
      </c>
      <c r="K98" s="27">
        <v>1</v>
      </c>
      <c r="L98" s="27">
        <v>2</v>
      </c>
      <c r="M98" s="27">
        <v>31</v>
      </c>
      <c r="N98" s="27">
        <v>33</v>
      </c>
      <c r="O98" s="27">
        <v>7</v>
      </c>
      <c r="P98" s="27">
        <v>1</v>
      </c>
      <c r="Q98" s="27" t="s">
        <v>365</v>
      </c>
      <c r="R98" s="77">
        <v>0</v>
      </c>
      <c r="S98" s="77">
        <v>0</v>
      </c>
      <c r="T98" s="27">
        <v>316</v>
      </c>
      <c r="U98" s="27"/>
      <c r="V98" s="27"/>
      <c r="W98" s="27"/>
    </row>
    <row r="99" spans="3:23" x14ac:dyDescent="0.3">
      <c r="C99" s="27"/>
      <c r="D99" s="27" t="s">
        <v>412</v>
      </c>
      <c r="E99" s="27" t="s">
        <v>413</v>
      </c>
      <c r="F99" s="27">
        <v>237</v>
      </c>
      <c r="G99" s="27" t="s">
        <v>365</v>
      </c>
      <c r="H99" s="27">
        <v>1227</v>
      </c>
      <c r="I99" s="27">
        <v>152</v>
      </c>
      <c r="J99" s="27">
        <v>15816</v>
      </c>
      <c r="K99" s="27">
        <v>62</v>
      </c>
      <c r="L99" s="27">
        <v>229</v>
      </c>
      <c r="M99" s="27">
        <v>1614</v>
      </c>
      <c r="N99" s="27">
        <v>1279</v>
      </c>
      <c r="O99" s="27">
        <v>336</v>
      </c>
      <c r="P99" s="27">
        <v>49</v>
      </c>
      <c r="Q99" s="27" t="s">
        <v>365</v>
      </c>
      <c r="R99" s="27">
        <v>73</v>
      </c>
      <c r="S99" s="27">
        <v>233</v>
      </c>
      <c r="T99" s="27">
        <v>21308</v>
      </c>
      <c r="U99" s="27"/>
      <c r="V99" s="27"/>
      <c r="W99" s="27"/>
    </row>
    <row r="100" spans="3:23" x14ac:dyDescent="0.3">
      <c r="C100" s="27"/>
      <c r="D100" s="27" t="s">
        <v>422</v>
      </c>
      <c r="E100" s="27" t="s">
        <v>423</v>
      </c>
      <c r="F100" s="27">
        <v>1506</v>
      </c>
      <c r="G100" s="27" t="s">
        <v>365</v>
      </c>
      <c r="H100" s="27">
        <v>2256</v>
      </c>
      <c r="I100" s="27">
        <v>1126</v>
      </c>
      <c r="J100" s="27">
        <v>41510</v>
      </c>
      <c r="K100" s="27">
        <v>458</v>
      </c>
      <c r="L100" s="27">
        <v>3136</v>
      </c>
      <c r="M100" s="27">
        <v>2458</v>
      </c>
      <c r="N100" s="27">
        <v>2262</v>
      </c>
      <c r="O100" s="27">
        <v>530</v>
      </c>
      <c r="P100" s="27">
        <v>150</v>
      </c>
      <c r="Q100" s="27" t="s">
        <v>365</v>
      </c>
      <c r="R100" s="77">
        <v>0</v>
      </c>
      <c r="S100" s="27">
        <v>505</v>
      </c>
      <c r="T100" s="27">
        <v>56017</v>
      </c>
      <c r="U100" s="27"/>
      <c r="V100" s="27"/>
      <c r="W100" s="27"/>
    </row>
    <row r="101" spans="3:23" x14ac:dyDescent="0.3">
      <c r="C101" s="27"/>
      <c r="D101" s="27" t="s">
        <v>432</v>
      </c>
      <c r="E101" s="27" t="s">
        <v>433</v>
      </c>
      <c r="F101" s="27">
        <v>118</v>
      </c>
      <c r="G101" s="27" t="s">
        <v>365</v>
      </c>
      <c r="H101" s="27">
        <v>581</v>
      </c>
      <c r="I101" s="27">
        <v>1042</v>
      </c>
      <c r="J101" s="27">
        <v>7535</v>
      </c>
      <c r="K101" s="27">
        <v>159</v>
      </c>
      <c r="L101" s="27">
        <v>200</v>
      </c>
      <c r="M101" s="27">
        <v>2372</v>
      </c>
      <c r="N101" s="27">
        <v>1182</v>
      </c>
      <c r="O101" s="27">
        <v>392</v>
      </c>
      <c r="P101" s="27">
        <v>153</v>
      </c>
      <c r="Q101" s="27" t="s">
        <v>365</v>
      </c>
      <c r="R101" s="77">
        <v>0</v>
      </c>
      <c r="S101" s="77">
        <v>0</v>
      </c>
      <c r="T101" s="27">
        <v>14219</v>
      </c>
      <c r="U101" s="27"/>
      <c r="V101" s="27"/>
      <c r="W101" s="27"/>
    </row>
    <row r="102" spans="3:23" x14ac:dyDescent="0.3">
      <c r="C102" s="27"/>
      <c r="D102" s="27" t="s">
        <v>434</v>
      </c>
      <c r="E102" s="27" t="s">
        <v>435</v>
      </c>
      <c r="F102" s="27">
        <v>407</v>
      </c>
      <c r="G102" s="27" t="s">
        <v>365</v>
      </c>
      <c r="H102" s="27">
        <v>-471</v>
      </c>
      <c r="I102" s="27">
        <v>2105</v>
      </c>
      <c r="J102" s="27">
        <v>42081</v>
      </c>
      <c r="K102" s="27">
        <v>-57</v>
      </c>
      <c r="L102" s="27">
        <v>447</v>
      </c>
      <c r="M102" s="27">
        <v>1772</v>
      </c>
      <c r="N102" s="27">
        <v>1272</v>
      </c>
      <c r="O102" s="27">
        <v>507</v>
      </c>
      <c r="P102" s="27">
        <v>7</v>
      </c>
      <c r="Q102" s="27" t="s">
        <v>365</v>
      </c>
      <c r="R102" s="27">
        <v>69</v>
      </c>
      <c r="S102" s="27">
        <v>763</v>
      </c>
      <c r="T102" s="27">
        <v>48904</v>
      </c>
      <c r="U102" s="27"/>
      <c r="V102" s="27"/>
      <c r="W102" s="27"/>
    </row>
    <row r="103" spans="3:23" x14ac:dyDescent="0.3">
      <c r="C103" s="27"/>
      <c r="D103" s="27" t="s">
        <v>444</v>
      </c>
      <c r="E103" s="27" t="s">
        <v>445</v>
      </c>
      <c r="F103" s="27">
        <v>2127</v>
      </c>
      <c r="G103" s="27" t="s">
        <v>365</v>
      </c>
      <c r="H103" s="27">
        <v>5877</v>
      </c>
      <c r="I103" s="27">
        <v>11545</v>
      </c>
      <c r="J103" s="27">
        <v>74167</v>
      </c>
      <c r="K103" s="27">
        <v>17106</v>
      </c>
      <c r="L103" s="27">
        <v>2722</v>
      </c>
      <c r="M103" s="27">
        <v>9743</v>
      </c>
      <c r="N103" s="27">
        <v>6260</v>
      </c>
      <c r="O103" s="27">
        <v>1789</v>
      </c>
      <c r="P103" s="27">
        <v>427</v>
      </c>
      <c r="Q103" s="27" t="s">
        <v>365</v>
      </c>
      <c r="R103" s="27">
        <v>448</v>
      </c>
      <c r="S103" s="27">
        <v>2115</v>
      </c>
      <c r="T103" s="27">
        <v>134327</v>
      </c>
      <c r="U103" s="27"/>
      <c r="V103" s="27"/>
      <c r="W103" s="27"/>
    </row>
    <row r="104" spans="3:23" x14ac:dyDescent="0.3">
      <c r="C104" s="27"/>
      <c r="D104" s="27" t="s">
        <v>476</v>
      </c>
      <c r="E104" s="27" t="s">
        <v>477</v>
      </c>
      <c r="F104" s="27">
        <v>261</v>
      </c>
      <c r="G104" s="27" t="s">
        <v>365</v>
      </c>
      <c r="H104" s="27">
        <v>8538</v>
      </c>
      <c r="I104" s="27">
        <v>4308</v>
      </c>
      <c r="J104" s="27">
        <v>28698</v>
      </c>
      <c r="K104" s="77">
        <v>0</v>
      </c>
      <c r="L104" s="77">
        <v>0</v>
      </c>
      <c r="M104" s="27">
        <v>5478</v>
      </c>
      <c r="N104" s="27">
        <v>5116</v>
      </c>
      <c r="O104" s="27">
        <v>1232</v>
      </c>
      <c r="P104" s="27">
        <v>233</v>
      </c>
      <c r="Q104" s="27" t="s">
        <v>365</v>
      </c>
      <c r="R104" s="77">
        <v>0</v>
      </c>
      <c r="S104" s="77">
        <v>0</v>
      </c>
      <c r="T104" s="27">
        <v>55631</v>
      </c>
      <c r="U104" s="27"/>
      <c r="V104" s="27"/>
      <c r="W104" s="27"/>
    </row>
    <row r="105" spans="3:23" x14ac:dyDescent="0.3">
      <c r="C105" s="27"/>
      <c r="D105" s="27" t="s">
        <v>478</v>
      </c>
      <c r="E105" s="27" t="s">
        <v>479</v>
      </c>
      <c r="F105" s="27">
        <v>319</v>
      </c>
      <c r="G105" s="27" t="s">
        <v>365</v>
      </c>
      <c r="H105" s="27">
        <v>9049</v>
      </c>
      <c r="I105" s="27">
        <v>1394</v>
      </c>
      <c r="J105" s="27">
        <v>18779</v>
      </c>
      <c r="K105" s="27">
        <v>636</v>
      </c>
      <c r="L105" s="27">
        <v>774</v>
      </c>
      <c r="M105" s="27">
        <v>2313</v>
      </c>
      <c r="N105" s="27">
        <v>1766</v>
      </c>
      <c r="O105" s="27">
        <v>543</v>
      </c>
      <c r="P105" s="27">
        <v>135</v>
      </c>
      <c r="Q105" s="27" t="s">
        <v>365</v>
      </c>
      <c r="R105" s="27">
        <v>57</v>
      </c>
      <c r="S105" s="77">
        <v>0</v>
      </c>
      <c r="T105" s="27">
        <v>37498</v>
      </c>
      <c r="U105" s="27"/>
      <c r="V105" s="27"/>
      <c r="W105" s="27"/>
    </row>
    <row r="106" spans="3:23" x14ac:dyDescent="0.3">
      <c r="C106" s="27"/>
      <c r="D106" s="27" t="s">
        <v>498</v>
      </c>
      <c r="E106" s="27" t="s">
        <v>499</v>
      </c>
      <c r="F106" s="27">
        <v>441</v>
      </c>
      <c r="G106" s="27" t="s">
        <v>365</v>
      </c>
      <c r="H106" s="27">
        <v>46860</v>
      </c>
      <c r="I106" s="27">
        <v>1896</v>
      </c>
      <c r="J106" s="27">
        <v>33767</v>
      </c>
      <c r="K106" s="27">
        <v>29145</v>
      </c>
      <c r="L106" s="27">
        <v>2001</v>
      </c>
      <c r="M106" s="27">
        <v>4396</v>
      </c>
      <c r="N106" s="27">
        <v>4165</v>
      </c>
      <c r="O106" s="27">
        <v>1239</v>
      </c>
      <c r="P106" s="27">
        <v>194</v>
      </c>
      <c r="Q106" s="27" t="s">
        <v>365</v>
      </c>
      <c r="R106" s="27">
        <v>335</v>
      </c>
      <c r="S106" s="27">
        <v>2599</v>
      </c>
      <c r="T106" s="27">
        <v>127040</v>
      </c>
      <c r="U106" s="27"/>
      <c r="V106" s="27"/>
      <c r="W106" s="27"/>
    </row>
    <row r="107" spans="3:23" x14ac:dyDescent="0.3">
      <c r="C107" s="27"/>
      <c r="D107" s="27" t="s">
        <v>524</v>
      </c>
      <c r="E107" s="27" t="s">
        <v>525</v>
      </c>
      <c r="F107" s="77">
        <v>0</v>
      </c>
      <c r="G107" s="27" t="s">
        <v>365</v>
      </c>
      <c r="H107" s="27">
        <v>6410</v>
      </c>
      <c r="I107" s="27">
        <v>1374</v>
      </c>
      <c r="J107" s="27">
        <v>17747</v>
      </c>
      <c r="K107" s="27">
        <v>1520</v>
      </c>
      <c r="L107" s="27">
        <v>1509</v>
      </c>
      <c r="M107" s="27">
        <v>6305</v>
      </c>
      <c r="N107" s="27">
        <v>3848</v>
      </c>
      <c r="O107" s="27">
        <v>1426</v>
      </c>
      <c r="P107" s="27">
        <v>291</v>
      </c>
      <c r="Q107" s="27" t="s">
        <v>365</v>
      </c>
      <c r="R107" s="27">
        <v>86</v>
      </c>
      <c r="S107" s="77">
        <v>0</v>
      </c>
      <c r="T107" s="27">
        <v>41869</v>
      </c>
      <c r="U107" s="27"/>
      <c r="V107" s="27"/>
      <c r="W107" s="27"/>
    </row>
    <row r="108" spans="3:23" x14ac:dyDescent="0.3">
      <c r="C108" s="27"/>
      <c r="D108" s="27" t="s">
        <v>526</v>
      </c>
      <c r="E108" s="27" t="s">
        <v>527</v>
      </c>
      <c r="F108" s="27">
        <v>222</v>
      </c>
      <c r="G108" s="27" t="s">
        <v>365</v>
      </c>
      <c r="H108" s="27">
        <v>2277</v>
      </c>
      <c r="I108" s="27">
        <v>921</v>
      </c>
      <c r="J108" s="27">
        <v>9801</v>
      </c>
      <c r="K108" s="27">
        <v>232</v>
      </c>
      <c r="L108" s="27">
        <v>539</v>
      </c>
      <c r="M108" s="27">
        <v>4699</v>
      </c>
      <c r="N108" s="27">
        <v>3185</v>
      </c>
      <c r="O108" s="27">
        <v>852</v>
      </c>
      <c r="P108" s="27">
        <v>233</v>
      </c>
      <c r="Q108" s="27" t="s">
        <v>365</v>
      </c>
      <c r="R108" s="77">
        <v>0</v>
      </c>
      <c r="S108" s="77">
        <v>0</v>
      </c>
      <c r="T108" s="27">
        <v>23424</v>
      </c>
      <c r="U108" s="27"/>
      <c r="V108" s="27"/>
      <c r="W108" s="27"/>
    </row>
    <row r="109" spans="3:23" x14ac:dyDescent="0.3">
      <c r="C109" s="27"/>
      <c r="D109" s="27" t="s">
        <v>528</v>
      </c>
      <c r="E109" s="27" t="s">
        <v>529</v>
      </c>
      <c r="F109" s="27">
        <v>292</v>
      </c>
      <c r="G109" s="27" t="s">
        <v>365</v>
      </c>
      <c r="H109" s="27">
        <v>3900</v>
      </c>
      <c r="I109" s="27">
        <v>3830</v>
      </c>
      <c r="J109" s="27">
        <v>7485</v>
      </c>
      <c r="K109" s="27">
        <v>755</v>
      </c>
      <c r="L109" s="27">
        <v>2447</v>
      </c>
      <c r="M109" s="27">
        <v>7995</v>
      </c>
      <c r="N109" s="27">
        <v>3041</v>
      </c>
      <c r="O109" s="27">
        <v>1628</v>
      </c>
      <c r="P109" s="27">
        <v>86</v>
      </c>
      <c r="Q109" s="27" t="s">
        <v>365</v>
      </c>
      <c r="R109" s="27">
        <v>640</v>
      </c>
      <c r="S109" s="27">
        <v>722</v>
      </c>
      <c r="T109" s="27">
        <v>32820</v>
      </c>
      <c r="U109" s="27"/>
      <c r="V109" s="27"/>
      <c r="W109" s="27"/>
    </row>
    <row r="110" spans="3:23" x14ac:dyDescent="0.3">
      <c r="C110" s="27"/>
      <c r="D110" s="27" t="s">
        <v>532</v>
      </c>
      <c r="E110" s="27" t="s">
        <v>533</v>
      </c>
      <c r="F110" s="27">
        <v>55</v>
      </c>
      <c r="G110" s="27" t="s">
        <v>365</v>
      </c>
      <c r="H110" s="27">
        <v>2730</v>
      </c>
      <c r="I110" s="27">
        <v>761</v>
      </c>
      <c r="J110" s="27">
        <v>3328</v>
      </c>
      <c r="K110" s="27">
        <v>922</v>
      </c>
      <c r="L110" s="27">
        <v>433</v>
      </c>
      <c r="M110" s="27">
        <v>1966</v>
      </c>
      <c r="N110" s="27">
        <v>1164</v>
      </c>
      <c r="O110" s="27">
        <v>269</v>
      </c>
      <c r="P110" s="27">
        <v>82</v>
      </c>
      <c r="Q110" s="27" t="s">
        <v>365</v>
      </c>
      <c r="R110" s="77">
        <v>0</v>
      </c>
      <c r="S110" s="77">
        <v>0</v>
      </c>
      <c r="T110" s="27">
        <v>11764</v>
      </c>
      <c r="U110" s="27"/>
      <c r="V110" s="27"/>
      <c r="W110" s="27"/>
    </row>
    <row r="111" spans="3:23" x14ac:dyDescent="0.3">
      <c r="C111" s="27"/>
      <c r="D111" s="27" t="s">
        <v>534</v>
      </c>
      <c r="E111" s="27" t="s">
        <v>535</v>
      </c>
      <c r="F111" s="27">
        <v>373</v>
      </c>
      <c r="G111" s="27" t="s">
        <v>365</v>
      </c>
      <c r="H111" s="27">
        <v>4938</v>
      </c>
      <c r="I111" s="27">
        <v>2261</v>
      </c>
      <c r="J111" s="27">
        <v>17433</v>
      </c>
      <c r="K111" s="27">
        <v>288</v>
      </c>
      <c r="L111" s="27">
        <v>2182</v>
      </c>
      <c r="M111" s="27">
        <v>8431</v>
      </c>
      <c r="N111" s="27">
        <v>5619</v>
      </c>
      <c r="O111" s="27">
        <v>1772</v>
      </c>
      <c r="P111" s="27">
        <v>637</v>
      </c>
      <c r="Q111" s="27" t="s">
        <v>365</v>
      </c>
      <c r="R111" s="27">
        <v>542</v>
      </c>
      <c r="S111" s="27">
        <v>710</v>
      </c>
      <c r="T111" s="27">
        <v>45185</v>
      </c>
      <c r="U111" s="27"/>
      <c r="V111" s="27"/>
      <c r="W111" s="27"/>
    </row>
    <row r="112" spans="3:23" x14ac:dyDescent="0.3">
      <c r="C112" s="27"/>
      <c r="D112" s="27" t="s">
        <v>544</v>
      </c>
      <c r="E112" s="27" t="s">
        <v>545</v>
      </c>
      <c r="F112" s="27">
        <v>59</v>
      </c>
      <c r="G112" s="27" t="s">
        <v>365</v>
      </c>
      <c r="H112" s="27">
        <v>186</v>
      </c>
      <c r="I112" s="27">
        <v>82</v>
      </c>
      <c r="J112" s="27">
        <v>2482</v>
      </c>
      <c r="K112" s="27">
        <v>18</v>
      </c>
      <c r="L112" s="27">
        <v>57</v>
      </c>
      <c r="M112" s="27">
        <v>1003</v>
      </c>
      <c r="N112" s="27">
        <v>828</v>
      </c>
      <c r="O112" s="27">
        <v>159</v>
      </c>
      <c r="P112" s="27">
        <v>49</v>
      </c>
      <c r="Q112" s="27" t="s">
        <v>365</v>
      </c>
      <c r="R112" s="27">
        <v>23</v>
      </c>
      <c r="S112" s="77">
        <v>0</v>
      </c>
      <c r="T112" s="27">
        <v>5072</v>
      </c>
      <c r="U112" s="27"/>
      <c r="V112" s="27"/>
      <c r="W112" s="27"/>
    </row>
    <row r="113" spans="3:23" x14ac:dyDescent="0.3">
      <c r="C113" s="27"/>
      <c r="D113" s="27" t="s">
        <v>546</v>
      </c>
      <c r="E113" s="27" t="s">
        <v>547</v>
      </c>
      <c r="F113" s="27">
        <v>118</v>
      </c>
      <c r="G113" s="27" t="s">
        <v>365</v>
      </c>
      <c r="H113" s="27">
        <v>1000</v>
      </c>
      <c r="I113" s="27">
        <v>617</v>
      </c>
      <c r="J113" s="27">
        <v>2661</v>
      </c>
      <c r="K113" s="27">
        <v>62</v>
      </c>
      <c r="L113" s="27">
        <v>160</v>
      </c>
      <c r="M113" s="27">
        <v>2085</v>
      </c>
      <c r="N113" s="27">
        <v>1194</v>
      </c>
      <c r="O113" s="27">
        <v>429</v>
      </c>
      <c r="P113" s="27">
        <v>50</v>
      </c>
      <c r="Q113" s="27" t="s">
        <v>365</v>
      </c>
      <c r="R113" s="27">
        <v>12</v>
      </c>
      <c r="S113" s="77">
        <v>0</v>
      </c>
      <c r="T113" s="27">
        <v>8466</v>
      </c>
      <c r="U113" s="27"/>
      <c r="V113" s="27"/>
      <c r="W113" s="27"/>
    </row>
    <row r="114" spans="3:23" x14ac:dyDescent="0.3">
      <c r="C114" s="27"/>
      <c r="D114" s="27"/>
      <c r="E114" s="27"/>
      <c r="F114" s="27"/>
      <c r="G114" s="27"/>
      <c r="H114" s="27"/>
      <c r="I114" s="27"/>
      <c r="J114" s="27"/>
      <c r="K114" s="27"/>
      <c r="L114" s="27"/>
      <c r="M114" s="27"/>
      <c r="N114" s="27"/>
      <c r="O114" s="27"/>
      <c r="P114" s="27"/>
      <c r="Q114" s="27"/>
      <c r="R114" s="27"/>
      <c r="S114" s="27"/>
      <c r="T114" s="27"/>
      <c r="U114" s="27"/>
      <c r="V114" s="27"/>
      <c r="W114" s="27"/>
    </row>
    <row r="115" spans="3:23" x14ac:dyDescent="0.3">
      <c r="C115" s="27"/>
      <c r="D115" s="27"/>
      <c r="E115" s="27"/>
      <c r="F115" s="27"/>
      <c r="G115" s="27"/>
      <c r="H115" s="27"/>
      <c r="I115" s="27"/>
      <c r="J115" s="27"/>
      <c r="K115" s="27"/>
      <c r="L115" s="27"/>
      <c r="M115" s="27"/>
      <c r="N115" s="27"/>
      <c r="O115" s="27"/>
      <c r="P115" s="27"/>
      <c r="Q115" s="27"/>
      <c r="R115" s="27"/>
      <c r="S115" s="27"/>
      <c r="T115" s="27"/>
      <c r="U115" s="27"/>
      <c r="V115" s="27"/>
      <c r="W115" s="27"/>
    </row>
    <row r="116" spans="3:23" x14ac:dyDescent="0.3">
      <c r="C116" s="27"/>
      <c r="D116" s="27"/>
      <c r="E116" s="27"/>
      <c r="F116" s="27"/>
      <c r="G116" s="27"/>
      <c r="H116" s="27"/>
      <c r="I116" s="27"/>
      <c r="J116" s="27"/>
      <c r="K116" s="27"/>
      <c r="L116" s="27"/>
      <c r="M116" s="27"/>
      <c r="N116" s="27"/>
      <c r="O116" s="27"/>
      <c r="P116" s="27"/>
      <c r="Q116" s="27"/>
      <c r="R116" s="27"/>
      <c r="S116" s="27"/>
      <c r="T116" s="27"/>
      <c r="U116" s="27"/>
      <c r="V116" s="27"/>
      <c r="W116" s="27"/>
    </row>
    <row r="117" spans="3:23" x14ac:dyDescent="0.3">
      <c r="C117" s="27"/>
      <c r="D117" s="27"/>
      <c r="E117" s="27"/>
      <c r="F117" s="27" t="s">
        <v>320</v>
      </c>
      <c r="G117" s="27" t="s">
        <v>321</v>
      </c>
      <c r="H117" s="27" t="s">
        <v>322</v>
      </c>
      <c r="I117" s="27" t="s">
        <v>323</v>
      </c>
      <c r="J117" s="27" t="s">
        <v>324</v>
      </c>
      <c r="K117" s="27" t="s">
        <v>325</v>
      </c>
      <c r="L117" s="27" t="s">
        <v>326</v>
      </c>
      <c r="M117" s="27" t="s">
        <v>18</v>
      </c>
      <c r="N117" s="27" t="s">
        <v>7</v>
      </c>
      <c r="O117" s="27" t="s">
        <v>134</v>
      </c>
      <c r="P117" s="27"/>
      <c r="Q117" s="27"/>
      <c r="R117" s="27" t="s">
        <v>703</v>
      </c>
      <c r="S117" s="27"/>
      <c r="T117" s="27"/>
      <c r="U117" s="27"/>
      <c r="V117" s="27"/>
      <c r="W117" s="27"/>
    </row>
    <row r="118" spans="3:23" x14ac:dyDescent="0.3">
      <c r="C118" s="27"/>
      <c r="D118" s="27" t="s">
        <v>187</v>
      </c>
      <c r="E118" s="27" t="s">
        <v>290</v>
      </c>
      <c r="F118" s="14">
        <f>H94/T94</f>
        <v>4.406132916730033E-2</v>
      </c>
      <c r="G118" s="14">
        <f>I94/T94</f>
        <v>0.26843262225048736</v>
      </c>
      <c r="H118" s="14">
        <f>J94/T94*$AE$79/SUM($AE$79:$AE$81)</f>
        <v>0.11472075136064296</v>
      </c>
      <c r="I118" s="14">
        <f>J94/T94*$AE$81/SUM($AE$79:$AE$81)</f>
        <v>0.2007613148811252</v>
      </c>
      <c r="J118" s="14">
        <f>J94/T94*$AE$80/SUM($AE$79:$AE$81)</f>
        <v>0.11472075136064296</v>
      </c>
      <c r="K118" s="14">
        <f>(K94+L94)/T94</f>
        <v>2.1360136041254786E-2</v>
      </c>
      <c r="L118" s="14">
        <f>(N94/T94)*(1-$T$127)</f>
        <v>6.58128547583086E-2</v>
      </c>
      <c r="M118" s="14">
        <f>M94/T94</f>
        <v>8.2772255326208674E-2</v>
      </c>
      <c r="N118" s="14">
        <f>(F94+O94+P94+R94+S94)/T94</f>
        <v>7.9855110533519513E-2</v>
      </c>
      <c r="O118" s="14">
        <f>L118/(1-$T$127)*$T$127</f>
        <v>7.4890489897385653E-3</v>
      </c>
      <c r="P118" s="27"/>
      <c r="Q118" s="27"/>
      <c r="R118" s="27" t="s">
        <v>704</v>
      </c>
      <c r="S118" s="27"/>
      <c r="T118" s="27"/>
      <c r="U118" s="27"/>
      <c r="V118" s="27"/>
      <c r="W118" s="27"/>
    </row>
    <row r="119" spans="3:23" x14ac:dyDescent="0.3">
      <c r="C119" s="27"/>
      <c r="D119" s="27" t="s">
        <v>188</v>
      </c>
      <c r="E119" s="27" t="s">
        <v>291</v>
      </c>
      <c r="F119" s="14">
        <f>H102/T102*T102/SUM($T$102:$T$104)+H103/T103*T103/SUM($T$102:$T$104)+H104/T104*T104/SUM($T$102:$T$104)</f>
        <v>5.8376803342515757E-2</v>
      </c>
      <c r="G119" s="14">
        <f>I102/T102*T102/SUM($T$102:$T$104)+I103/T103*T103/SUM($T$102:$T$104)+I104/T104*T104/SUM($T$102:$T$104)</f>
        <v>7.5181485543954249E-2</v>
      </c>
      <c r="H119" s="14">
        <f>(J102/T102*T102/SUM($T$102:$T$104)+J103/T103*T103/SUM($T$102:$T$104)+J104/T104*T104/SUM($T$102:$T$104))*$AE$79/SUM($AE$79:$AE$81)</f>
        <v>0.16181840002456088</v>
      </c>
      <c r="I119" s="14">
        <f>(J102/T102*T102/SUM($T$102:$T$104)+J103/T103*T103/SUM($T$102:$T$104)+J104/T104*T104/SUM($T$102:$T$104))*$AE$81/SUM($AE$79:$AE$81)</f>
        <v>0.28318220004298161</v>
      </c>
      <c r="J119" s="14">
        <f>(J102/T102*T102/SUM($T$102:$T$104)+J103/T103*T103/SUM($T$102:$T$104)+J104/T104*T104/SUM($T$102:$T$104))*$AE$80/SUM($AE$79:$AE$81)</f>
        <v>0.16181840002456088</v>
      </c>
      <c r="K119" s="14">
        <f>(K102+L102)/T102*T102/SUM($T$102:$T$104)+(K103+L103)/T103*T103/SUM($T$102:$T$104)+(K104+L104)/T104*T104/SUM($T$102:$T$104)</f>
        <v>8.4643015632457227E-2</v>
      </c>
      <c r="L119" s="14">
        <f>(N102/T102*T102/SUM($T$102:$T$104)+N103/T103*T103/SUM($T$102:$T$104)+N104/T104*T104/SUM($T$102:$T$104))*(1-$T$127)</f>
        <v>4.754121406370293E-2</v>
      </c>
      <c r="M119" s="14">
        <f>M102/T102*T102/SUM($T$102:$T$104)+M103/T103*T103/SUM($T$102:$T$104)+M104/T104*T104/SUM($T$102:$T$104)</f>
        <v>7.1141495926518236E-2</v>
      </c>
      <c r="N119" s="14">
        <f>(F102+O102+P102+R102+S102)/T102*T102/SUM($T$102:$T$104)+(F103+O103+P103+R103+S103)/T103*T103/SUM($T$102:$T$104)+(F104+O104+P104+R104+S104)/T104*T104/SUM($T$102:$T$104)</f>
        <v>4.3476986711992696E-2</v>
      </c>
      <c r="O119" s="14">
        <f t="shared" ref="O119:O129" si="14">L119/(1-$T$127)*$T$127</f>
        <v>5.4098622900075749E-3</v>
      </c>
      <c r="P119" s="27"/>
      <c r="Q119" s="27"/>
      <c r="R119" s="27" t="s">
        <v>705</v>
      </c>
      <c r="S119" s="27"/>
      <c r="T119" s="27"/>
      <c r="U119" s="27"/>
      <c r="V119" s="27"/>
      <c r="W119" s="27"/>
    </row>
    <row r="120" spans="3:23" x14ac:dyDescent="0.3">
      <c r="C120" s="27"/>
      <c r="D120" s="27" t="s">
        <v>189</v>
      </c>
      <c r="E120" s="27" t="s">
        <v>15</v>
      </c>
      <c r="F120" s="14">
        <f>H93/T93</f>
        <v>0.13160118404064367</v>
      </c>
      <c r="G120" s="14">
        <f>I93/T93</f>
        <v>7.2748170930122702E-2</v>
      </c>
      <c r="H120" s="14">
        <f>J93/T93*$AE$79/SUM($AE$79:$AE$81)</f>
        <v>0.12853978817428907</v>
      </c>
      <c r="I120" s="14">
        <f>J93/T93*$AE$81/SUM($AE$79:$AE$81)</f>
        <v>0.22494462930500592</v>
      </c>
      <c r="J120" s="14">
        <f>J93/T93*$AE$80/SUM($AE$79:$AE$81)</f>
        <v>0.12853978817428907</v>
      </c>
      <c r="K120" s="14">
        <f>(K93+L93)/T93</f>
        <v>9.3340296220097194E-2</v>
      </c>
      <c r="L120" s="14">
        <f>(N93/T93)*(1-$T$127)</f>
        <v>5.8655011671449979E-2</v>
      </c>
      <c r="M120" s="14">
        <f>M93/T93</f>
        <v>9.4843964856666005E-2</v>
      </c>
      <c r="N120" s="14">
        <f>(F93+O93+P93+R93+S93)/T93</f>
        <v>6.0112630816547177E-2</v>
      </c>
      <c r="O120" s="14">
        <f t="shared" si="14"/>
        <v>6.6745358108891359E-3</v>
      </c>
      <c r="P120" s="27"/>
      <c r="Q120" s="27"/>
      <c r="R120" s="27" t="s">
        <v>706</v>
      </c>
      <c r="S120" s="27"/>
      <c r="T120" s="27"/>
      <c r="U120" s="27"/>
      <c r="V120" s="27"/>
      <c r="W120" s="27"/>
    </row>
    <row r="121" spans="3:23" x14ac:dyDescent="0.3">
      <c r="C121" s="27"/>
      <c r="D121" s="27" t="s">
        <v>190</v>
      </c>
      <c r="E121" s="27" t="s">
        <v>292</v>
      </c>
      <c r="F121" s="14">
        <f>H109/T109*T109/SUM($T$109:$T$110)+H110/T110*T110/SUM($T$109:$T$110)</f>
        <v>0.14870805670195586</v>
      </c>
      <c r="G121" s="14">
        <f>I109/T109*T109/SUM($T$109:$T$110)+I110/T110*T110/SUM($T$109:$T$110)</f>
        <v>0.10297416113403912</v>
      </c>
      <c r="H121" s="14">
        <f>(J109/T109*T109/SUM($T$109:$T$110)+J110/T110*T110/SUM($T$109:$T$110))*$AE$79/SUM($AE$79:$AE$81)</f>
        <v>6.4674920748848605E-2</v>
      </c>
      <c r="I121" s="14">
        <f>(J109/T109*T109/SUM($T$109:$T$110)+J110/T110*T110/SUM($T$109:$T$110))*$AE$81/SUM($AE$79:$AE$81)</f>
        <v>0.11318111131048507</v>
      </c>
      <c r="J121" s="14">
        <f>(J109/T109*T109/SUM($T$109:$T$110)+J110/T110*T110/SUM($T$109:$T$110))*$AE$80/SUM($AE$79:$AE$81)</f>
        <v>6.4674920748848605E-2</v>
      </c>
      <c r="K121" s="14">
        <f>(K109+L109)/T109*T109/SUM($T$109:$T$110)+(K110+L110)/T110*T110/SUM($T$109:$T$110)</f>
        <v>0.10221155571505472</v>
      </c>
      <c r="L121" s="14">
        <f>(N109/T109*T109/SUM($T$109:$T$110)+N110/T110*T110/SUM($T$109:$T$110))*(1-$T$127)</f>
        <v>8.4680311253006124E-2</v>
      </c>
      <c r="M121" s="14">
        <f>M109/T109*T109/SUM($T$109:$T$110)+M110/T110*T110/SUM($T$109:$T$110)</f>
        <v>0.22342095819127938</v>
      </c>
      <c r="N121" s="14">
        <f>(F109+O109+P109+R109+S109)/T109*T109/SUM($T$109:$T$110)+(F110+O110+P110+R110+S110)/T110*T110/SUM($T$109:$T$110)</f>
        <v>8.464920150726718E-2</v>
      </c>
      <c r="O121" s="14">
        <f t="shared" si="14"/>
        <v>9.6360354184455242E-3</v>
      </c>
      <c r="P121" s="27"/>
      <c r="Q121" s="27"/>
      <c r="R121" s="27"/>
      <c r="S121" s="27"/>
      <c r="T121" s="27"/>
      <c r="U121" s="27"/>
      <c r="V121" s="27"/>
      <c r="W121" s="27"/>
    </row>
    <row r="122" spans="3:23" x14ac:dyDescent="0.3">
      <c r="C122" s="27"/>
      <c r="D122" s="27" t="s">
        <v>191</v>
      </c>
      <c r="E122" s="27" t="s">
        <v>293</v>
      </c>
      <c r="F122" s="14">
        <f>H99/T99*T99/SUM($T$99:$T$101,$T$112)+H100/T100*T100/SUM($T$99:$T$101,$T$112)+H101/T101*T101/SUM($T$99:$T$101,$T$112)+H112/T112*T112/SUM($T$99:$T$101,$T$112)</f>
        <v>4.3988573321189037E-2</v>
      </c>
      <c r="G122" s="14">
        <f>I99/T99*T99/SUM($T$99:$T$101,$T$112)+I100/T100*T100/SUM($T$99:$T$101,$T$112)+I101/T101*T101/SUM($T$99:$T$101,$T$112)+I112/T112*T112/SUM($T$99:$T$101,$T$112)</f>
        <v>2.4861306615881429E-2</v>
      </c>
      <c r="H122" s="14">
        <f>(J99/T99*T99/SUM($T$99:$T$101,$T$112)+J100/T100*T100/SUM($T$99:$T$101,$T$112)+J101/T101*T101/SUM($T$99:$T$101,$T$112)+J112/T112*T112/SUM($T$99:$T$101,$T$112))*$AE$79/SUM($AE$79:$AE$81)</f>
        <v>0.18587121525765227</v>
      </c>
      <c r="I122" s="14">
        <f>(J99/T99*T99/SUM($T$99:$T$101,$T$112)+J100/T100*T100/SUM($T$99:$T$101,$T$112)+J101/T101*T101/SUM($T$99:$T$101,$T$112)+J112/T112*T112/SUM($T$99:$T$101,$T$112))*$AE$81/SUM($AE$79:$AE$81)</f>
        <v>0.32527462670089141</v>
      </c>
      <c r="J122" s="14">
        <f>(J99/T99*T99/SUM($T$99:$T$101,$T$112)+J100/T100*T100/SUM($T$99:$T$101,$T$112)+J101/T101*T101/SUM($T$99:$T$101,$T$112)+J112/T112*T100/SUM($T$99:$T$101,$T$112))*$AE$80/SUM($AE$79:$AE$81)</f>
        <v>0.25467998259851543</v>
      </c>
      <c r="K122" s="14">
        <f>(K99+L99)/T99*T99/SUM($T$99:$T$101,$T$112)+(K100+L100)/T100*T100/SUM($T$99:$T$101,$T$112)+(K101+L101)/T101*T101/SUM($T$99:$T$101,$T$112)+(K112+L112)/T112*T112/SUM($T$99:$T$101,$T$112)</f>
        <v>4.4702740746874213E-2</v>
      </c>
      <c r="L122" s="14">
        <f>(N99/T99*T99/SUM($T$99:$T$101,$T$112)+N100/T100*T100/SUM($T$99:$T$101,$T$112)+N101/T101*T101/SUM($T$99:$T$101,$T$112)+N112/T112*T112/SUM($T$99:$T$101,$T$112))*(1-$T$127)</f>
        <v>5.1584312836799782E-2</v>
      </c>
      <c r="M122" s="14">
        <f>M99/T99*T99/SUM($T$99:$T$101,$T$112)+M100/T100*T100/SUM($T$99:$T$101,$T$112)+M101/T101*T101/SUM($T$99:$T$101,$T$112)+M112/T112*T112/SUM($T$99:$T$101,$T$112)</f>
        <v>7.7078330711269363E-2</v>
      </c>
      <c r="N122" s="14">
        <f>(F99+O99+P99+R99+S99)/T99*T99/SUM($T$99:$T$101,$T$112)+(F100+O100+P100+R100+S100)/T100*T100/SUM($T$99:$T$101,$T$112)+(F101+O101+P101+R101+S101)/T101*T101/SUM($T$99:$T$101,$T$112)+(F112+O112+P112+R112+S112)/T112*T112/SUM($T$99:$T$101,$T$112)</f>
        <v>4.7321354641053241E-2</v>
      </c>
      <c r="O122" s="14">
        <f t="shared" si="14"/>
        <v>5.8699390469461824E-3</v>
      </c>
      <c r="P122" s="27"/>
      <c r="Q122" s="27"/>
      <c r="R122" s="27" t="s">
        <v>707</v>
      </c>
      <c r="S122" s="27"/>
      <c r="T122" s="27"/>
      <c r="U122" s="27"/>
      <c r="V122" s="27"/>
      <c r="W122" s="27"/>
    </row>
    <row r="123" spans="3:23" x14ac:dyDescent="0.3">
      <c r="C123" s="27"/>
      <c r="D123" s="27" t="s">
        <v>192</v>
      </c>
      <c r="E123" s="27" t="s">
        <v>294</v>
      </c>
      <c r="F123" s="14">
        <f>H106/T106*T106/SUM($T$106:$T$108)+H107/T107*T107/SUM($T$106:$T$108)+H108/T108*T108/SUM($T$106:$T$108)</f>
        <v>0.28880639307867084</v>
      </c>
      <c r="G123" s="14">
        <f>I106/T106*T106/SUM($T$106:$T$108)+I107/T107*T107/SUM($T$106:$T$108)+I108/T108*T108/SUM($T$106:$T$108)</f>
        <v>2.1790332392257177E-2</v>
      </c>
      <c r="H123" s="14">
        <f>(J106/T106*T106/SUM($T$106:$T$108)+J107/T107*T107/SUM($T$106:$T$108)+J108/T108*T108/SUM($T$106:$T$108))*$AE$79/SUM($AE$79:$AE$81)</f>
        <v>8.5012279050743586E-2</v>
      </c>
      <c r="I123" s="14">
        <f>(J106/T106*T106/SUM($T$106:$T$108)+J107/T107*T107/SUM($T$106:$T$108)+J108/T108*T108/SUM($T$106:$T$108))*$AE$81/SUM($AE$79:$AE$81)</f>
        <v>0.14877148833880127</v>
      </c>
      <c r="J123" s="14">
        <f>(J106/T106*T106/SUM($T$106:$T$108)+J107/T107*T107/SUM($T$106:$T$108)+J108/T108*T108/SUM($T$106:$T$108))*$AE$80/SUM($AE$79:$AE$81)</f>
        <v>8.5012279050743586E-2</v>
      </c>
      <c r="K123" s="14">
        <f>(K106+L106)/T106*T106/SUM($T$106:$T$108)+(K107+L107)/T107*T107/SUM($T$106:$T$108)+(K108+L108)/T108*T108/SUM($T$106:$T$108)</f>
        <v>0.18169528889998074</v>
      </c>
      <c r="L123" s="14">
        <f>(N106/T106*T106/SUM($T$106:$T$108)+N107/T107*T107/SUM($T$106:$T$108)+N108/T108*T108/SUM($T$106:$T$108))*(1-$T$127)</f>
        <v>5.2273566619066375E-2</v>
      </c>
      <c r="M123" s="14">
        <f>M106/T106*T106/SUM($T$106:$T$108)+M107/T107*T107/SUM($T$106:$T$108)+M108/T108*T108/SUM($T$106:$T$108)</f>
        <v>8.0069462858687795E-2</v>
      </c>
      <c r="N123" s="14">
        <f>(F106+O106+P106+R106+S106)/T106*T106/SUM($T$106:$T$108)+(F107+O107+P107+R107+S107)/T107*T107/SUM($T$106:$T$108)+(F108+O108+P108+R108+S108)/T108*T108/SUM($T$106:$T$108)</f>
        <v>4.1168182267213631E-2</v>
      </c>
      <c r="O123" s="14">
        <f t="shared" si="14"/>
        <v>5.9483713738937597E-3</v>
      </c>
      <c r="P123" s="27"/>
      <c r="Q123" s="27"/>
      <c r="R123" s="27"/>
      <c r="S123" s="27"/>
      <c r="T123" s="27"/>
      <c r="U123" s="27"/>
      <c r="V123" s="27"/>
      <c r="W123" s="27"/>
    </row>
    <row r="124" spans="3:23" x14ac:dyDescent="0.3">
      <c r="C124" s="27"/>
      <c r="D124" s="27" t="s">
        <v>193</v>
      </c>
      <c r="E124" s="27" t="s">
        <v>295</v>
      </c>
      <c r="F124" s="14">
        <f>H113/T113</f>
        <v>0.11811953697141507</v>
      </c>
      <c r="G124" s="14">
        <f>I113/T113</f>
        <v>7.2879754311363093E-2</v>
      </c>
      <c r="H124" s="14">
        <f>J113/T113*$AE$79/SUM($AE$79:$AE$81)</f>
        <v>8.3817623434916125E-2</v>
      </c>
      <c r="I124" s="14">
        <f>J113/T113*$AE$81/SUM($AE$79:$AE$81)</f>
        <v>0.14668084101110324</v>
      </c>
      <c r="J124" s="14">
        <f>J113/T113*$AE$80/SUM($AE$79:$AE$81)</f>
        <v>8.3817623434916125E-2</v>
      </c>
      <c r="K124" s="14">
        <f>(K113+L113)/T113</f>
        <v>2.6222537207654145E-2</v>
      </c>
      <c r="L124" s="14">
        <f>(N113/T113)*(1-$T$127)</f>
        <v>0.12662560641400059</v>
      </c>
      <c r="M124" s="14">
        <f>M113/T113</f>
        <v>0.24627923458540044</v>
      </c>
      <c r="N124" s="14">
        <f>(F113+O113+P113+R113+S113)/T113</f>
        <v>7.1934798015591772E-2</v>
      </c>
      <c r="O124" s="14">
        <f t="shared" si="14"/>
        <v>1.4409120729869031E-2</v>
      </c>
      <c r="P124" s="27"/>
      <c r="Q124" s="27"/>
      <c r="R124" s="27" t="s">
        <v>708</v>
      </c>
      <c r="S124" s="27">
        <v>237</v>
      </c>
      <c r="T124" s="27"/>
      <c r="U124" s="27"/>
      <c r="V124" s="27"/>
      <c r="W124" s="27"/>
    </row>
    <row r="125" spans="3:23" x14ac:dyDescent="0.3">
      <c r="C125" s="27"/>
      <c r="D125" s="27" t="s">
        <v>194</v>
      </c>
      <c r="E125" s="27" t="s">
        <v>296</v>
      </c>
      <c r="F125" s="14">
        <f>H106/T106</f>
        <v>0.36886020151133503</v>
      </c>
      <c r="G125" s="14">
        <f>I106/T106</f>
        <v>1.4924433249370277E-2</v>
      </c>
      <c r="H125" s="14">
        <f>J106/T106*$AE$79/SUM($AE$79:$AE$81)</f>
        <v>7.0879513014273712E-2</v>
      </c>
      <c r="I125" s="14">
        <f>J106/T106*$AE$81/SUM($AE$79:$AE$81)</f>
        <v>0.124039147774979</v>
      </c>
      <c r="J125" s="14">
        <f>J106/T106*$AE$80/SUM($AE$79:$AE$81)</f>
        <v>7.0879513014273712E-2</v>
      </c>
      <c r="K125" s="14">
        <f>(K106+L106)/T106</f>
        <v>0.2451668765743073</v>
      </c>
      <c r="L125" s="14">
        <f>(N106/T106)*(1-$T$127)</f>
        <v>2.9435403685536262E-2</v>
      </c>
      <c r="M125" s="14">
        <f>M106/T106</f>
        <v>3.4603274559193951E-2</v>
      </c>
      <c r="N125" s="14">
        <f>(F106+O106+P106+R106+S106)/T106</f>
        <v>3.7846347607052896E-2</v>
      </c>
      <c r="O125" s="14">
        <f t="shared" si="14"/>
        <v>3.3495459366299882E-3</v>
      </c>
      <c r="P125" s="27"/>
      <c r="Q125" s="27"/>
      <c r="R125" s="27" t="s">
        <v>709</v>
      </c>
      <c r="S125" s="27">
        <v>53</v>
      </c>
      <c r="T125" s="27"/>
      <c r="U125" s="27"/>
      <c r="V125" s="27"/>
      <c r="W125" s="27"/>
    </row>
    <row r="126" spans="3:23" x14ac:dyDescent="0.3">
      <c r="C126" s="27"/>
      <c r="D126" s="27" t="s">
        <v>195</v>
      </c>
      <c r="E126" s="27" t="s">
        <v>297</v>
      </c>
      <c r="F126" s="14">
        <f>H105/T105</f>
        <v>0.24131953704197556</v>
      </c>
      <c r="G126" s="14">
        <f>I105/T105</f>
        <v>3.7175316016854233E-2</v>
      </c>
      <c r="H126" s="14">
        <f>J105/T105*$AE$79/SUM($AE$79:$AE$81)</f>
        <v>0.13354667804505124</v>
      </c>
      <c r="I126" s="14">
        <f>J105/T105*$AE$81/SUM($AE$79:$AE$81)</f>
        <v>0.23370668657883972</v>
      </c>
      <c r="J126" s="14">
        <f>J105/T105*$AE$80/SUM($AE$79:$AE$81)</f>
        <v>0.13354667804505124</v>
      </c>
      <c r="K126" s="14">
        <f>(K105+L105)/T105</f>
        <v>3.7602005440290145E-2</v>
      </c>
      <c r="L126" s="14">
        <f>(N105/T105)*(1-$T$127)</f>
        <v>4.2284195301561599E-2</v>
      </c>
      <c r="M126" s="14">
        <f>M105/T105</f>
        <v>6.1683289775454689E-2</v>
      </c>
      <c r="N126" s="14">
        <f>(F105+O105+P105+R105+S105)/T105</f>
        <v>2.8108165768841006E-2</v>
      </c>
      <c r="O126" s="14">
        <f t="shared" si="14"/>
        <v>4.8116498101776987E-3</v>
      </c>
      <c r="P126" s="27"/>
      <c r="Q126" s="27"/>
      <c r="R126" s="27"/>
      <c r="S126" s="27"/>
      <c r="T126" s="27"/>
      <c r="U126" s="27"/>
      <c r="V126" s="27"/>
      <c r="W126" s="27"/>
    </row>
    <row r="127" spans="3:23" x14ac:dyDescent="0.3">
      <c r="C127" s="27"/>
      <c r="D127" s="27" t="s">
        <v>196</v>
      </c>
      <c r="E127" s="27" t="s">
        <v>298</v>
      </c>
      <c r="F127" s="14">
        <f>H95/T95*T95/SUM($T$95:$T$98)+H96/T96*T96/SUM($T$95:$T$98)+H97/T97*T97/SUM($T$95:$T$98)+H98/T98*T98/SUM($T$95:$T$98)</f>
        <v>8.0167750562207499E-2</v>
      </c>
      <c r="G127" s="14">
        <f>I95/T95*T95/SUM($T$95:$T$98)+I96/T96*T96/SUM($T$95:$T$98)+I97/T97*T97/SUM($T$95:$T$98)+I98/T98*T98/SUM($T$95:$T$98)</f>
        <v>4.0843615146173941E-2</v>
      </c>
      <c r="H127" s="14">
        <f>(J95/T95*T95/SUM($T$95:$T$98)+J96/T96*T96/SUM($T$95:$T$98)+J97/T97*T97/SUM($T$95:$T$98)+J98/T98*T98/SUM($T$95:$T$98))*$AE$79/SUM($AE$79:$AE$81)</f>
        <v>0.15236937539253223</v>
      </c>
      <c r="I127" s="14">
        <f>(J95/T95*T95/SUM($T$95:$T$98)+J96/T96*T96/SUM($T$95:$T$98)+J97/T97*T97/SUM($T$95:$T$98)+J98/T98*T98/SUM($T$95:$T$98))*$AE$81/SUM($AE$79:$AE$81)</f>
        <v>0.26664640693693142</v>
      </c>
      <c r="J127" s="14">
        <f>(J95/T95*T95/SUM($T$95:$T$98)+J96/T96*T96/SUM($T$95:$T$98)+J97/T97*T97/SUM($T$95:$T$98)+J98/T98*T98/SUM($T$95:$T$98))*$AE$80/SUM($AE$79:$AE$81)</f>
        <v>0.15236937539253223</v>
      </c>
      <c r="K127" s="14">
        <f>(K95+L95)/T95*T95/SUM($T$95:$T$98)+(K96+L96)/T96*T96/SUM($T$95:$T$98)+(K97+L97)/T97*T97/SUM($T$95:$T$98)+(K98+L98)/T98*T98/SUM($T$95:$T$98)</f>
        <v>1.5377134869020847E-2</v>
      </c>
      <c r="L127" s="14">
        <f>(N95/T95*T95/SUM($T$95:$T$98)+N96/T96*T96/SUM($T$95:$T$98)+N97/T97*T97/SUM($T$95:$T$98)+N98/T98*T98/SUM($T$95:$T$98))*(1-$T$127)</f>
        <v>7.4869423532911747E-2</v>
      </c>
      <c r="M127" s="14">
        <f>M95/T95*T95/SUM($T$95:$T$98)+M96/T96*T96/SUM($T$95:$T$98)+M97/T97*T97/SUM($T$95:$T$98)+M98/T98*T98/SUM($T$95:$T$98)</f>
        <v>0.15109706436516138</v>
      </c>
      <c r="N127" s="14">
        <f>(F95+O95+P95+R95+S95)/T95*T95/SUM($T$95:$T$98)+(F96+O96+P96+R96+S96)/T96*T96/SUM($T$95:$T$98)+(F97+O97+P97+R97+S97)/T97*T97/SUM($T$95:$T$98)+(F98+O98+P98+R98+S98)/T98*T98/SUM($T$95:$T$98)</f>
        <v>5.3728803257764544E-2</v>
      </c>
      <c r="O127" s="14">
        <f t="shared" si="14"/>
        <v>8.5196240571934062E-3</v>
      </c>
      <c r="P127" s="27"/>
      <c r="Q127" s="27"/>
      <c r="R127" s="27" t="s">
        <v>710</v>
      </c>
      <c r="S127" s="27">
        <v>33</v>
      </c>
      <c r="T127" s="35">
        <f>S127/SUM(S124:S125,S127)</f>
        <v>0.1021671826625387</v>
      </c>
      <c r="U127" s="27"/>
      <c r="V127" s="27"/>
      <c r="W127" s="27"/>
    </row>
    <row r="128" spans="3:23" x14ac:dyDescent="0.3">
      <c r="C128" s="27"/>
      <c r="D128" s="27" t="s">
        <v>197</v>
      </c>
      <c r="E128" s="27" t="s">
        <v>299</v>
      </c>
      <c r="F128" s="14">
        <f>H111/T111</f>
        <v>0.10928405444284607</v>
      </c>
      <c r="G128" s="14">
        <f>I111/T111</f>
        <v>5.0038729666924867E-2</v>
      </c>
      <c r="H128" s="14">
        <f>J111/T111*$AE$79/SUM($AE$79:$AE$81)</f>
        <v>0.10288370034303418</v>
      </c>
      <c r="I128" s="14">
        <f>J111/T111*$AE$81/SUM($AE$79:$AE$81)</f>
        <v>0.18004647560030984</v>
      </c>
      <c r="J128" s="14">
        <f>J111/T111*$AE$80/SUM($AE$79:$AE$81)</f>
        <v>0.10288370034303418</v>
      </c>
      <c r="K128" s="14">
        <f>(K111+L111)/T111</f>
        <v>5.4664158459665817E-2</v>
      </c>
      <c r="L128" s="14">
        <f>(N111/T111)*(1-$T$127)</f>
        <v>0.11165038399068708</v>
      </c>
      <c r="M128" s="14">
        <f>M111/T111</f>
        <v>0.18658846962487552</v>
      </c>
      <c r="N128" s="14">
        <f>(F111+O111+P111+R111+S111)/T111</f>
        <v>8.927741507137324E-2</v>
      </c>
      <c r="O128" s="14">
        <f t="shared" si="14"/>
        <v>1.2705043695491977E-2</v>
      </c>
      <c r="P128" s="27"/>
      <c r="Q128" s="27"/>
      <c r="R128" s="27"/>
      <c r="S128" s="27"/>
      <c r="T128" s="27"/>
      <c r="U128" s="27"/>
      <c r="V128" s="27"/>
      <c r="W128" s="27"/>
    </row>
    <row r="129" spans="3:23" x14ac:dyDescent="0.3">
      <c r="C129" s="27"/>
      <c r="D129" s="27" t="s">
        <v>198</v>
      </c>
      <c r="E129" s="27" t="s">
        <v>300</v>
      </c>
      <c r="F129" s="14">
        <f>H93/T93</f>
        <v>0.13160118404064367</v>
      </c>
      <c r="G129" s="14">
        <f>I93/T93</f>
        <v>7.2748170930122702E-2</v>
      </c>
      <c r="H129" s="14">
        <f>J93/T93*$AE$79/SUM($AE$79:$AE$81)</f>
        <v>0.12853978817428907</v>
      </c>
      <c r="I129" s="14">
        <f>J93/T93*$AE$81/SUM($AE$79:$AE$81)</f>
        <v>0.22494462930500592</v>
      </c>
      <c r="J129" s="14">
        <f>J93/T93*$AE$80/SUM($AE$79:$AE$81)</f>
        <v>0.12853978817428907</v>
      </c>
      <c r="K129" s="14">
        <f>(K93+L94)/T93</f>
        <v>6.9606999275719825E-2</v>
      </c>
      <c r="L129" s="14">
        <f>(N93/T93)*(1-$T$127)</f>
        <v>5.8655011671449979E-2</v>
      </c>
      <c r="M129" s="14">
        <f>M93/T93</f>
        <v>9.4843964856666005E-2</v>
      </c>
      <c r="N129" s="14">
        <f>(F93+O93+P93+R93+S93)/T93</f>
        <v>6.0112630816547177E-2</v>
      </c>
      <c r="O129" s="14">
        <f t="shared" si="14"/>
        <v>6.6745358108891359E-3</v>
      </c>
      <c r="P129" s="27"/>
      <c r="Q129" s="27"/>
      <c r="R129" s="27"/>
      <c r="S129" s="27"/>
      <c r="T129" s="27"/>
      <c r="U129" s="27"/>
      <c r="V129" s="27"/>
      <c r="W129" s="27"/>
    </row>
    <row r="130" spans="3:23" x14ac:dyDescent="0.3">
      <c r="C130" s="27"/>
      <c r="D130" s="27"/>
      <c r="E130" s="27"/>
      <c r="F130" s="14"/>
      <c r="G130" s="14"/>
      <c r="H130" s="14"/>
      <c r="I130" s="14"/>
      <c r="J130" s="14"/>
      <c r="K130" s="14"/>
      <c r="L130" s="14"/>
      <c r="M130" s="14"/>
      <c r="N130" s="14"/>
      <c r="O130" s="14"/>
      <c r="P130" s="27"/>
      <c r="Q130" s="27"/>
      <c r="R130" s="27"/>
      <c r="S130" s="27"/>
      <c r="T130" s="27"/>
      <c r="U130" s="27"/>
      <c r="V130" s="27"/>
      <c r="W130" s="27"/>
    </row>
    <row r="131" spans="3:23" x14ac:dyDescent="0.3">
      <c r="C131" s="27"/>
      <c r="D131" s="27"/>
      <c r="E131" s="27"/>
      <c r="F131" s="27"/>
      <c r="G131" s="27"/>
      <c r="H131" s="27"/>
      <c r="I131" s="27"/>
      <c r="J131" s="27"/>
      <c r="K131" s="27"/>
      <c r="L131" s="27"/>
      <c r="M131" s="27"/>
      <c r="N131" s="27"/>
      <c r="O131" s="27"/>
      <c r="P131" s="27"/>
      <c r="Q131" s="27"/>
      <c r="R131" s="27"/>
      <c r="S131" s="27"/>
      <c r="T131" s="27"/>
      <c r="U131" s="27"/>
      <c r="V131" s="27"/>
      <c r="W131" s="27"/>
    </row>
    <row r="132" spans="3:23" x14ac:dyDescent="0.3">
      <c r="C132" s="27"/>
      <c r="D132" s="27"/>
      <c r="E132" s="27"/>
      <c r="F132" s="27"/>
      <c r="G132" s="27"/>
      <c r="H132" s="27"/>
      <c r="I132" s="27"/>
      <c r="J132" s="27"/>
      <c r="K132" s="27"/>
      <c r="L132" s="27"/>
      <c r="M132" s="27"/>
      <c r="N132" s="27"/>
      <c r="O132" s="27"/>
      <c r="P132" s="27"/>
      <c r="Q132" s="27"/>
      <c r="R132" s="27"/>
      <c r="S132" s="27"/>
      <c r="T132" s="27"/>
      <c r="U132" s="27"/>
      <c r="V132" s="27"/>
      <c r="W132" s="27"/>
    </row>
    <row r="133" spans="3:23" x14ac:dyDescent="0.3">
      <c r="C133" s="27"/>
      <c r="D133" s="20" t="s">
        <v>563</v>
      </c>
      <c r="E133" s="27"/>
      <c r="F133" s="27"/>
      <c r="G133" s="27"/>
      <c r="H133" s="27"/>
      <c r="I133" s="27"/>
      <c r="J133" s="27"/>
      <c r="K133" s="27"/>
      <c r="L133" s="27"/>
      <c r="M133" s="27"/>
      <c r="N133" s="27"/>
      <c r="O133" s="27"/>
      <c r="P133" s="27"/>
      <c r="Q133" s="27"/>
      <c r="R133" s="27"/>
      <c r="S133" s="27"/>
      <c r="T133" s="27"/>
      <c r="U133" s="27"/>
      <c r="V133" s="27"/>
      <c r="W133" s="27"/>
    </row>
    <row r="134" spans="3:23" x14ac:dyDescent="0.3">
      <c r="C134" s="27"/>
      <c r="D134" s="27"/>
      <c r="E134" s="27"/>
      <c r="F134" s="27" t="s">
        <v>320</v>
      </c>
      <c r="G134" s="27" t="s">
        <v>321</v>
      </c>
      <c r="H134" s="27" t="s">
        <v>322</v>
      </c>
      <c r="I134" s="27" t="s">
        <v>323</v>
      </c>
      <c r="J134" s="27" t="s">
        <v>324</v>
      </c>
      <c r="K134" s="27" t="s">
        <v>325</v>
      </c>
      <c r="L134" s="27" t="s">
        <v>326</v>
      </c>
      <c r="M134" s="27" t="s">
        <v>18</v>
      </c>
      <c r="N134" s="27" t="s">
        <v>7</v>
      </c>
      <c r="O134" s="27" t="s">
        <v>134</v>
      </c>
      <c r="P134" s="27"/>
      <c r="Q134" s="27"/>
      <c r="R134" s="27"/>
      <c r="S134" s="27"/>
      <c r="T134" s="27"/>
      <c r="U134" s="27"/>
      <c r="V134" s="27"/>
      <c r="W134" s="27"/>
    </row>
    <row r="135" spans="3:23" x14ac:dyDescent="0.3">
      <c r="C135" s="27"/>
      <c r="D135" s="27" t="s">
        <v>187</v>
      </c>
      <c r="E135" s="27" t="s">
        <v>290</v>
      </c>
      <c r="F135" s="14">
        <f>F118/SUM($F118:$O118)</f>
        <v>4.406193833817227E-2</v>
      </c>
      <c r="G135" s="14">
        <f t="shared" ref="G135:O135" si="15">G118/SUM($F118:$O118)</f>
        <v>0.26843633347158857</v>
      </c>
      <c r="H135" s="14">
        <f t="shared" si="15"/>
        <v>0.11472233743490483</v>
      </c>
      <c r="I135" s="14">
        <f t="shared" si="15"/>
        <v>0.20076409051108346</v>
      </c>
      <c r="J135" s="14">
        <f t="shared" si="15"/>
        <v>0.11472233743490483</v>
      </c>
      <c r="K135" s="14">
        <f t="shared" si="15"/>
        <v>2.13604313562837E-2</v>
      </c>
      <c r="L135" s="14">
        <f t="shared" si="15"/>
        <v>6.5813764655374252E-2</v>
      </c>
      <c r="M135" s="14">
        <f t="shared" si="15"/>
        <v>8.2773399695838523E-2</v>
      </c>
      <c r="N135" s="14">
        <f t="shared" si="15"/>
        <v>7.9856214572100098E-2</v>
      </c>
      <c r="O135" s="14">
        <f t="shared" si="15"/>
        <v>7.4891525297494845E-3</v>
      </c>
      <c r="P135" s="27"/>
      <c r="Q135" s="27"/>
      <c r="R135" s="27"/>
      <c r="S135" s="27"/>
      <c r="T135" s="27"/>
      <c r="U135" s="27"/>
      <c r="V135" s="27"/>
      <c r="W135" s="27"/>
    </row>
    <row r="136" spans="3:23" x14ac:dyDescent="0.3">
      <c r="C136" s="27"/>
      <c r="D136" s="27" t="s">
        <v>188</v>
      </c>
      <c r="E136" s="27" t="s">
        <v>291</v>
      </c>
      <c r="F136" s="14">
        <f t="shared" ref="F136:O136" si="16">F119/SUM($F119:$O119)</f>
        <v>5.8812612825401102E-2</v>
      </c>
      <c r="G136" s="14">
        <f t="shared" si="16"/>
        <v>7.5742749649924918E-2</v>
      </c>
      <c r="H136" s="14">
        <f t="shared" si="16"/>
        <v>0.1630264482423138</v>
      </c>
      <c r="I136" s="14">
        <f t="shared" si="16"/>
        <v>0.2852962844240492</v>
      </c>
      <c r="J136" s="14">
        <f t="shared" si="16"/>
        <v>0.1630264482423138</v>
      </c>
      <c r="K136" s="14">
        <f t="shared" si="16"/>
        <v>8.5274914379228309E-2</v>
      </c>
      <c r="L136" s="14">
        <f t="shared" si="16"/>
        <v>4.7896130926746619E-2</v>
      </c>
      <c r="M136" s="14">
        <f t="shared" si="16"/>
        <v>7.1672599665952449E-2</v>
      </c>
      <c r="N136" s="14">
        <f t="shared" si="16"/>
        <v>4.3801562262750324E-2</v>
      </c>
      <c r="O136" s="14">
        <f t="shared" si="16"/>
        <v>5.4502493813194429E-3</v>
      </c>
      <c r="P136" s="27"/>
      <c r="Q136" s="27"/>
      <c r="R136" s="27"/>
      <c r="S136" s="27"/>
      <c r="T136" s="27"/>
      <c r="U136" s="27"/>
      <c r="V136" s="27"/>
      <c r="W136" s="27"/>
    </row>
    <row r="137" spans="3:23" x14ac:dyDescent="0.3">
      <c r="C137" s="27"/>
      <c r="D137" s="27" t="s">
        <v>189</v>
      </c>
      <c r="E137" s="27" t="s">
        <v>15</v>
      </c>
      <c r="F137" s="14">
        <f t="shared" ref="F137:O137" si="17">F120/SUM($F120:$O120)</f>
        <v>0.13160118404064369</v>
      </c>
      <c r="G137" s="14">
        <f t="shared" si="17"/>
        <v>7.2748170930122716E-2</v>
      </c>
      <c r="H137" s="14">
        <f t="shared" si="17"/>
        <v>0.1285397881742891</v>
      </c>
      <c r="I137" s="14">
        <f t="shared" si="17"/>
        <v>0.22494462930500594</v>
      </c>
      <c r="J137" s="14">
        <f t="shared" si="17"/>
        <v>0.1285397881742891</v>
      </c>
      <c r="K137" s="14">
        <f t="shared" si="17"/>
        <v>9.3340296220097208E-2</v>
      </c>
      <c r="L137" s="14">
        <f t="shared" si="17"/>
        <v>5.8655011671449986E-2</v>
      </c>
      <c r="M137" s="14">
        <f t="shared" si="17"/>
        <v>9.4843964856666019E-2</v>
      </c>
      <c r="N137" s="14">
        <f t="shared" si="17"/>
        <v>6.0112630816547184E-2</v>
      </c>
      <c r="O137" s="14">
        <f t="shared" si="17"/>
        <v>6.6745358108891368E-3</v>
      </c>
      <c r="P137" s="27"/>
      <c r="Q137" s="27"/>
      <c r="R137" s="27"/>
      <c r="S137" s="27"/>
      <c r="T137" s="27"/>
      <c r="U137" s="27"/>
      <c r="V137" s="27"/>
      <c r="W137" s="27"/>
    </row>
    <row r="138" spans="3:23" x14ac:dyDescent="0.3">
      <c r="C138" s="27"/>
      <c r="D138" s="27" t="s">
        <v>190</v>
      </c>
      <c r="E138" s="27" t="s">
        <v>292</v>
      </c>
      <c r="F138" s="14">
        <f t="shared" ref="F138:O138" si="18">F121/SUM($F121:$O121)</f>
        <v>0.14888504637219016</v>
      </c>
      <c r="G138" s="14">
        <f t="shared" si="18"/>
        <v>0.10309671913947588</v>
      </c>
      <c r="H138" s="14">
        <f t="shared" si="18"/>
        <v>6.4751895683157035E-2</v>
      </c>
      <c r="I138" s="14">
        <f t="shared" si="18"/>
        <v>0.11331581744552484</v>
      </c>
      <c r="J138" s="14">
        <f t="shared" si="18"/>
        <v>6.4751895683157035E-2</v>
      </c>
      <c r="K138" s="14">
        <f t="shared" si="18"/>
        <v>0.10233320608115694</v>
      </c>
      <c r="L138" s="14">
        <f t="shared" si="18"/>
        <v>8.4781096245402643E-2</v>
      </c>
      <c r="M138" s="14">
        <f t="shared" si="18"/>
        <v>0.22368686982102357</v>
      </c>
      <c r="N138" s="14">
        <f t="shared" si="18"/>
        <v>8.4749949473400546E-2</v>
      </c>
      <c r="O138" s="14">
        <f t="shared" si="18"/>
        <v>9.6475040555113346E-3</v>
      </c>
      <c r="P138" s="27"/>
      <c r="Q138" s="27"/>
      <c r="R138" s="27"/>
      <c r="S138" s="27"/>
      <c r="T138" s="27"/>
      <c r="U138" s="27"/>
      <c r="V138" s="27"/>
      <c r="W138" s="27"/>
    </row>
    <row r="139" spans="3:23" x14ac:dyDescent="0.3">
      <c r="C139" s="27"/>
      <c r="D139" s="27" t="s">
        <v>191</v>
      </c>
      <c r="E139" s="27" t="s">
        <v>293</v>
      </c>
      <c r="F139" s="14">
        <f t="shared" ref="F139:O139" si="19">F122/SUM($F122:$O122)</f>
        <v>4.1450462733254756E-2</v>
      </c>
      <c r="G139" s="14">
        <f t="shared" si="19"/>
        <v>2.3426826231830102E-2</v>
      </c>
      <c r="H139" s="14">
        <f t="shared" si="19"/>
        <v>0.17514657329227135</v>
      </c>
      <c r="I139" s="14">
        <f t="shared" si="19"/>
        <v>0.30650650326147483</v>
      </c>
      <c r="J139" s="14">
        <f t="shared" si="19"/>
        <v>0.23998512182982484</v>
      </c>
      <c r="K139" s="14">
        <f t="shared" si="19"/>
        <v>4.2123423187041702E-2</v>
      </c>
      <c r="L139" s="14">
        <f t="shared" si="19"/>
        <v>4.8607933275080076E-2</v>
      </c>
      <c r="M139" s="14">
        <f t="shared" si="19"/>
        <v>7.2630963758717221E-2</v>
      </c>
      <c r="N139" s="14">
        <f t="shared" si="19"/>
        <v>4.4590944850927232E-2</v>
      </c>
      <c r="O139" s="14">
        <f t="shared" si="19"/>
        <v>5.5312475795780778E-3</v>
      </c>
      <c r="P139" s="27"/>
      <c r="Q139" s="27"/>
      <c r="R139" s="27"/>
      <c r="S139" s="27"/>
      <c r="T139" s="27"/>
      <c r="U139" s="27"/>
      <c r="V139" s="27"/>
      <c r="W139" s="27"/>
    </row>
    <row r="140" spans="3:23" x14ac:dyDescent="0.3">
      <c r="C140" s="27"/>
      <c r="D140" s="27" t="s">
        <v>192</v>
      </c>
      <c r="E140" s="27" t="s">
        <v>294</v>
      </c>
      <c r="F140" s="14">
        <f t="shared" ref="F140:O140" si="20">F123/SUM($F123:$O123)</f>
        <v>0.29156234417237487</v>
      </c>
      <c r="G140" s="14">
        <f t="shared" si="20"/>
        <v>2.1998267852924962E-2</v>
      </c>
      <c r="H140" s="14">
        <f t="shared" si="20"/>
        <v>8.5823513459132694E-2</v>
      </c>
      <c r="I140" s="14">
        <f t="shared" si="20"/>
        <v>0.1501911485534822</v>
      </c>
      <c r="J140" s="14">
        <f t="shared" si="20"/>
        <v>8.5823513459132694E-2</v>
      </c>
      <c r="K140" s="14">
        <f t="shared" si="20"/>
        <v>0.18342912631551317</v>
      </c>
      <c r="L140" s="14">
        <f t="shared" si="20"/>
        <v>5.2772390040389958E-2</v>
      </c>
      <c r="M140" s="14">
        <f t="shared" si="20"/>
        <v>8.083353016822821E-2</v>
      </c>
      <c r="N140" s="14">
        <f t="shared" si="20"/>
        <v>4.1561031939742268E-2</v>
      </c>
      <c r="O140" s="14">
        <f t="shared" si="20"/>
        <v>6.005134039078857E-3</v>
      </c>
      <c r="P140" s="27"/>
      <c r="Q140" s="27"/>
      <c r="R140" s="27"/>
      <c r="S140" s="27"/>
      <c r="T140" s="27"/>
      <c r="U140" s="27"/>
      <c r="V140" s="27"/>
      <c r="W140" s="27"/>
    </row>
    <row r="141" spans="3:23" x14ac:dyDescent="0.3">
      <c r="C141" s="27"/>
      <c r="D141" s="27" t="s">
        <v>193</v>
      </c>
      <c r="E141" s="27" t="s">
        <v>295</v>
      </c>
      <c r="F141" s="14">
        <f t="shared" ref="F141:O141" si="21">F124/SUM($F124:$O124)</f>
        <v>0.11921793037672868</v>
      </c>
      <c r="G141" s="14">
        <f t="shared" si="21"/>
        <v>7.3557463042441582E-2</v>
      </c>
      <c r="H141" s="14">
        <f t="shared" si="21"/>
        <v>8.4597043395326657E-2</v>
      </c>
      <c r="I141" s="14">
        <f t="shared" si="21"/>
        <v>0.14804482594182167</v>
      </c>
      <c r="J141" s="14">
        <f t="shared" si="21"/>
        <v>8.4597043395326657E-2</v>
      </c>
      <c r="K141" s="14">
        <f t="shared" si="21"/>
        <v>2.6466380543633764E-2</v>
      </c>
      <c r="L141" s="14">
        <f t="shared" si="21"/>
        <v>0.12780309774689189</v>
      </c>
      <c r="M141" s="14">
        <f t="shared" si="21"/>
        <v>0.2485693848354793</v>
      </c>
      <c r="N141" s="14">
        <f t="shared" si="21"/>
        <v>7.2603719599427755E-2</v>
      </c>
      <c r="O141" s="14">
        <f t="shared" si="21"/>
        <v>1.4543111122922179E-2</v>
      </c>
      <c r="P141" s="27"/>
      <c r="Q141" s="27"/>
      <c r="R141" s="27"/>
      <c r="S141" s="27"/>
      <c r="T141" s="27"/>
      <c r="U141" s="27"/>
      <c r="V141" s="27"/>
      <c r="W141" s="27"/>
    </row>
    <row r="142" spans="3:23" x14ac:dyDescent="0.3">
      <c r="C142" s="27"/>
      <c r="D142" s="27" t="s">
        <v>194</v>
      </c>
      <c r="E142" s="27" t="s">
        <v>296</v>
      </c>
      <c r="F142" s="14">
        <f t="shared" ref="F142:O142" si="22">F125/SUM($F125:$O125)</f>
        <v>0.36886600859585328</v>
      </c>
      <c r="G142" s="14">
        <f t="shared" si="22"/>
        <v>1.4924668209512116E-2</v>
      </c>
      <c r="H142" s="14">
        <f t="shared" si="22"/>
        <v>7.0880628893192063E-2</v>
      </c>
      <c r="I142" s="14">
        <f t="shared" si="22"/>
        <v>0.12404110056308612</v>
      </c>
      <c r="J142" s="14">
        <f t="shared" si="22"/>
        <v>7.0880628893192063E-2</v>
      </c>
      <c r="K142" s="14">
        <f t="shared" si="22"/>
        <v>0.24517073631511835</v>
      </c>
      <c r="L142" s="14">
        <f t="shared" si="22"/>
        <v>2.9435867096542192E-2</v>
      </c>
      <c r="M142" s="14">
        <f t="shared" si="22"/>
        <v>3.4603819329649399E-2</v>
      </c>
      <c r="N142" s="14">
        <f t="shared" si="22"/>
        <v>3.7846943434248027E-2</v>
      </c>
      <c r="O142" s="14">
        <f t="shared" si="22"/>
        <v>3.3495986696065252E-3</v>
      </c>
      <c r="P142" s="27"/>
      <c r="Q142" s="27"/>
      <c r="R142" s="27"/>
      <c r="S142" s="27"/>
      <c r="T142" s="27"/>
      <c r="U142" s="27"/>
      <c r="V142" s="27"/>
      <c r="W142" s="27"/>
    </row>
    <row r="143" spans="3:23" x14ac:dyDescent="0.3">
      <c r="C143" s="27"/>
      <c r="D143" s="27" t="s">
        <v>195</v>
      </c>
      <c r="E143" s="27" t="s">
        <v>297</v>
      </c>
      <c r="F143" s="14">
        <f t="shared" ref="F143:O143" si="23">F126/SUM($F126:$O126)</f>
        <v>0.25301272193485252</v>
      </c>
      <c r="G143" s="14">
        <f t="shared" si="23"/>
        <v>3.8976653152523424E-2</v>
      </c>
      <c r="H143" s="14">
        <f t="shared" si="23"/>
        <v>0.14001770818770676</v>
      </c>
      <c r="I143" s="14">
        <f t="shared" si="23"/>
        <v>0.24503098932848688</v>
      </c>
      <c r="J143" s="14">
        <f t="shared" si="23"/>
        <v>0.14001770818770676</v>
      </c>
      <c r="K143" s="14">
        <f t="shared" si="23"/>
        <v>3.9424017894589686E-2</v>
      </c>
      <c r="L143" s="14">
        <f t="shared" si="23"/>
        <v>4.4333084172178301E-2</v>
      </c>
      <c r="M143" s="14">
        <f t="shared" si="23"/>
        <v>6.467216552495457E-2</v>
      </c>
      <c r="N143" s="14">
        <f t="shared" si="23"/>
        <v>2.9470152383615271E-2</v>
      </c>
      <c r="O143" s="14">
        <f t="shared" si="23"/>
        <v>5.0447992333858063E-3</v>
      </c>
      <c r="P143" s="27"/>
      <c r="Q143" s="27"/>
      <c r="R143" s="27"/>
      <c r="S143" s="27"/>
      <c r="T143" s="27"/>
      <c r="U143" s="27"/>
      <c r="V143" s="27"/>
      <c r="W143" s="27"/>
    </row>
    <row r="144" spans="3:23" x14ac:dyDescent="0.3">
      <c r="C144" s="27"/>
      <c r="D144" s="27" t="s">
        <v>196</v>
      </c>
      <c r="E144" s="27" t="s">
        <v>298</v>
      </c>
      <c r="F144" s="14">
        <f t="shared" ref="F144:O144" si="24">F127/SUM($F127:$O127)</f>
        <v>8.0490632818697755E-2</v>
      </c>
      <c r="G144" s="14">
        <f t="shared" si="24"/>
        <v>4.1008116189662533E-2</v>
      </c>
      <c r="H144" s="14">
        <f t="shared" si="24"/>
        <v>0.15298305567421328</v>
      </c>
      <c r="I144" s="14">
        <f t="shared" si="24"/>
        <v>0.26772034742987327</v>
      </c>
      <c r="J144" s="14">
        <f t="shared" si="24"/>
        <v>0.15298305567421328</v>
      </c>
      <c r="K144" s="14">
        <f t="shared" si="24"/>
        <v>1.5439067553548546E-2</v>
      </c>
      <c r="L144" s="14">
        <f t="shared" si="24"/>
        <v>7.5170966338377804E-2</v>
      </c>
      <c r="M144" s="14">
        <f t="shared" si="24"/>
        <v>0.15170562030878137</v>
      </c>
      <c r="N144" s="14">
        <f t="shared" si="24"/>
        <v>5.3945200463782275E-2</v>
      </c>
      <c r="O144" s="14">
        <f t="shared" si="24"/>
        <v>8.5539375488498885E-3</v>
      </c>
      <c r="P144" s="27"/>
      <c r="Q144" s="27"/>
      <c r="R144" s="27"/>
      <c r="S144" s="27"/>
      <c r="T144" s="27"/>
      <c r="U144" s="27"/>
      <c r="V144" s="27"/>
      <c r="W144" s="27"/>
    </row>
    <row r="145" spans="3:23" x14ac:dyDescent="0.3">
      <c r="C145" s="27"/>
      <c r="D145" s="27" t="s">
        <v>197</v>
      </c>
      <c r="E145" s="27" t="s">
        <v>299</v>
      </c>
      <c r="F145" s="14">
        <f t="shared" ref="F145:O145" si="25">F128/SUM($F128:$O128)</f>
        <v>0.1092816359049263</v>
      </c>
      <c r="G145" s="14">
        <f t="shared" si="25"/>
        <v>5.0037622272385257E-2</v>
      </c>
      <c r="H145" s="14">
        <f t="shared" si="25"/>
        <v>0.10288142344974106</v>
      </c>
      <c r="I145" s="14">
        <f t="shared" si="25"/>
        <v>0.18004249103704689</v>
      </c>
      <c r="J145" s="14">
        <f t="shared" si="25"/>
        <v>0.10288142344974106</v>
      </c>
      <c r="K145" s="14">
        <f t="shared" si="25"/>
        <v>5.4662948700925071E-2</v>
      </c>
      <c r="L145" s="14">
        <f t="shared" si="25"/>
        <v>0.11164791308412332</v>
      </c>
      <c r="M145" s="14">
        <f t="shared" si="25"/>
        <v>0.18658434028238838</v>
      </c>
      <c r="N145" s="14">
        <f t="shared" si="25"/>
        <v>8.9275439295356973E-2</v>
      </c>
      <c r="O145" s="14">
        <f t="shared" si="25"/>
        <v>1.2704762523365757E-2</v>
      </c>
      <c r="P145" s="27"/>
      <c r="Q145" s="27"/>
      <c r="R145" s="27"/>
      <c r="S145" s="27"/>
      <c r="T145" s="27"/>
      <c r="U145" s="27"/>
      <c r="V145" s="27"/>
      <c r="W145" s="27"/>
    </row>
    <row r="146" spans="3:23" x14ac:dyDescent="0.3">
      <c r="C146" s="27"/>
      <c r="D146" s="27" t="s">
        <v>198</v>
      </c>
      <c r="E146" s="27" t="s">
        <v>300</v>
      </c>
      <c r="F146" s="14">
        <f t="shared" ref="F146:O146" si="26">F129/SUM($F129:$O129)</f>
        <v>0.13480044298217322</v>
      </c>
      <c r="G146" s="14">
        <f t="shared" si="26"/>
        <v>7.4516697847450714E-2</v>
      </c>
      <c r="H146" s="14">
        <f t="shared" si="26"/>
        <v>0.1316646237877126</v>
      </c>
      <c r="I146" s="14">
        <f t="shared" si="26"/>
        <v>0.2304130916284971</v>
      </c>
      <c r="J146" s="14">
        <f t="shared" si="26"/>
        <v>0.1316646237877126</v>
      </c>
      <c r="K146" s="14">
        <f t="shared" si="26"/>
        <v>7.1299163494828302E-2</v>
      </c>
      <c r="L146" s="14">
        <f t="shared" si="26"/>
        <v>6.0080930229275811E-2</v>
      </c>
      <c r="M146" s="14">
        <f t="shared" si="26"/>
        <v>9.7149646259381134E-2</v>
      </c>
      <c r="N146" s="14">
        <f t="shared" si="26"/>
        <v>6.1573984474119957E-2</v>
      </c>
      <c r="O146" s="14">
        <f t="shared" si="26"/>
        <v>6.836795508848627E-3</v>
      </c>
      <c r="P146" s="27"/>
      <c r="Q146" s="27"/>
      <c r="R146" s="27"/>
      <c r="S146" s="27"/>
      <c r="T146" s="27"/>
      <c r="U146" s="27"/>
      <c r="V146" s="27"/>
      <c r="W146" s="27"/>
    </row>
    <row r="147" spans="3:23" x14ac:dyDescent="0.3">
      <c r="C147" s="27"/>
      <c r="D147" s="27"/>
      <c r="E147" s="27"/>
      <c r="F147" s="3"/>
      <c r="G147" s="3"/>
      <c r="H147" s="3"/>
      <c r="I147" s="3"/>
      <c r="J147" s="3"/>
      <c r="K147" s="3"/>
      <c r="L147" s="3"/>
      <c r="M147" s="3"/>
      <c r="N147" s="3"/>
      <c r="O147" s="3"/>
      <c r="P147" s="27"/>
      <c r="Q147" s="27"/>
      <c r="R147" s="27"/>
      <c r="S147" s="27"/>
      <c r="T147" s="27"/>
      <c r="U147" s="27"/>
      <c r="V147" s="27"/>
      <c r="W147" s="27"/>
    </row>
    <row r="148" spans="3:23" x14ac:dyDescent="0.3">
      <c r="C148" s="27"/>
      <c r="D148" s="27"/>
      <c r="E148" s="27"/>
      <c r="F148" s="27"/>
      <c r="G148" s="27"/>
      <c r="H148" s="27"/>
      <c r="I148" s="27"/>
      <c r="J148" s="27"/>
      <c r="K148" s="27"/>
      <c r="L148" s="27"/>
      <c r="M148" s="27"/>
      <c r="N148" s="27"/>
      <c r="O148" s="27"/>
      <c r="P148" s="27"/>
      <c r="Q148" s="27"/>
      <c r="R148" s="27"/>
      <c r="S148" s="27"/>
      <c r="T148" s="27"/>
      <c r="U148" s="27"/>
      <c r="V148" s="27"/>
      <c r="W148" s="27"/>
    </row>
    <row r="149" spans="3:23" x14ac:dyDescent="0.3">
      <c r="C149" s="27"/>
      <c r="D149" s="27"/>
      <c r="E149" s="27"/>
      <c r="F149" s="27"/>
      <c r="G149" s="27"/>
      <c r="H149" s="27"/>
      <c r="I149" s="27"/>
      <c r="J149" s="27"/>
      <c r="K149" s="27"/>
      <c r="L149" s="27"/>
      <c r="M149" s="27"/>
      <c r="N149" s="27"/>
      <c r="O149" s="27"/>
      <c r="P149" s="27"/>
      <c r="Q149" s="27"/>
      <c r="R149" s="27"/>
      <c r="S149" s="27"/>
      <c r="T149" s="27"/>
      <c r="U149" s="27"/>
      <c r="V149" s="27"/>
      <c r="W149" s="27"/>
    </row>
    <row r="150" spans="3:23" x14ac:dyDescent="0.3">
      <c r="C150" s="27" t="s">
        <v>697</v>
      </c>
      <c r="D150" s="27"/>
      <c r="E150" s="27"/>
      <c r="F150" s="27"/>
      <c r="G150" s="27"/>
      <c r="H150" s="27"/>
      <c r="I150" s="27"/>
      <c r="J150" s="27"/>
      <c r="K150" s="27"/>
      <c r="L150" s="27"/>
      <c r="M150" s="27"/>
      <c r="N150" s="27"/>
      <c r="O150" s="27"/>
      <c r="P150" s="27"/>
      <c r="Q150" s="27"/>
      <c r="R150" s="27"/>
      <c r="S150" s="27"/>
      <c r="T150" s="27"/>
      <c r="U150" s="27"/>
      <c r="V150" s="27"/>
      <c r="W150" s="27"/>
    </row>
    <row r="151" spans="3:23" x14ac:dyDescent="0.3">
      <c r="C151" s="27" t="s">
        <v>698</v>
      </c>
      <c r="D151" s="27"/>
      <c r="E151" s="27"/>
      <c r="F151" s="27"/>
      <c r="G151" s="27"/>
      <c r="H151" s="27"/>
      <c r="I151" s="27"/>
      <c r="J151" s="27"/>
      <c r="K151" s="27"/>
      <c r="L151" s="27"/>
      <c r="M151" s="27"/>
      <c r="N151" s="27"/>
      <c r="O151" s="27"/>
      <c r="P151" s="27"/>
      <c r="Q151" s="27"/>
      <c r="R151" s="27"/>
      <c r="S151" s="27"/>
      <c r="T151" s="27"/>
      <c r="U151" s="27"/>
      <c r="V151" s="27"/>
      <c r="W151" s="27"/>
    </row>
    <row r="152" spans="3:23" x14ac:dyDescent="0.3">
      <c r="C152" s="27"/>
      <c r="D152" s="27"/>
      <c r="E152" s="27"/>
      <c r="F152" s="27"/>
      <c r="G152" s="27"/>
      <c r="H152" s="27"/>
      <c r="I152" s="27"/>
      <c r="J152" s="27"/>
      <c r="K152" s="27"/>
      <c r="L152" s="27"/>
      <c r="M152" s="27"/>
      <c r="N152" s="27"/>
      <c r="O152" s="27"/>
      <c r="P152" s="27"/>
      <c r="Q152" s="27"/>
      <c r="R152" s="27"/>
      <c r="S152" s="27"/>
      <c r="T152" s="27"/>
      <c r="U152" s="27"/>
      <c r="V152" s="27"/>
      <c r="W152" s="27"/>
    </row>
    <row r="153" spans="3:23" x14ac:dyDescent="0.3">
      <c r="C153" s="27"/>
      <c r="D153" s="27" t="s">
        <v>306</v>
      </c>
      <c r="E153" s="27" t="s">
        <v>327</v>
      </c>
      <c r="F153" s="27" t="s">
        <v>699</v>
      </c>
      <c r="G153" s="27" t="s">
        <v>701</v>
      </c>
      <c r="H153" s="27"/>
      <c r="I153" s="27"/>
      <c r="J153" s="27"/>
      <c r="K153" s="27"/>
      <c r="L153" s="27" t="s">
        <v>700</v>
      </c>
      <c r="M153" s="27" t="s">
        <v>251</v>
      </c>
      <c r="N153" s="27" t="s">
        <v>702</v>
      </c>
      <c r="O153" s="27" t="s">
        <v>74</v>
      </c>
      <c r="P153" s="27"/>
      <c r="Q153" s="27"/>
      <c r="R153" s="27"/>
      <c r="S153" s="27"/>
      <c r="T153" s="27"/>
      <c r="U153" s="27"/>
      <c r="V153" s="27"/>
      <c r="W153" s="27"/>
    </row>
    <row r="154" spans="3:23" x14ac:dyDescent="0.3">
      <c r="C154" s="27"/>
      <c r="D154" s="27" t="s">
        <v>383</v>
      </c>
      <c r="E154" s="27" t="s">
        <v>384</v>
      </c>
      <c r="F154" s="27">
        <v>72331</v>
      </c>
      <c r="G154" s="27">
        <v>13690</v>
      </c>
      <c r="H154" s="27"/>
      <c r="I154" s="27"/>
      <c r="J154" s="27" t="s">
        <v>187</v>
      </c>
      <c r="K154" s="27" t="s">
        <v>290</v>
      </c>
      <c r="L154" s="11">
        <f>F154</f>
        <v>72331</v>
      </c>
      <c r="M154" s="14" t="e">
        <f>L154/SUM($L$154:$L$165)</f>
        <v>#REF!</v>
      </c>
      <c r="N154" s="27">
        <f>G154</f>
        <v>13690</v>
      </c>
      <c r="O154" s="27" t="e">
        <f>N154/SUM($N$154:$N$165)</f>
        <v>#REF!</v>
      </c>
      <c r="P154" s="27"/>
      <c r="Q154" s="27"/>
      <c r="R154" s="27"/>
      <c r="S154" s="27"/>
      <c r="T154" s="27"/>
      <c r="U154" s="27"/>
      <c r="V154" s="27"/>
      <c r="W154" s="27"/>
    </row>
    <row r="155" spans="3:23" x14ac:dyDescent="0.3">
      <c r="C155" s="27"/>
      <c r="D155" s="27" t="s">
        <v>404</v>
      </c>
      <c r="E155" s="27" t="s">
        <v>405</v>
      </c>
      <c r="F155" s="27">
        <v>12586</v>
      </c>
      <c r="G155" s="27">
        <v>1355</v>
      </c>
      <c r="H155" s="27"/>
      <c r="I155" s="27"/>
      <c r="J155" s="27" t="s">
        <v>188</v>
      </c>
      <c r="K155" s="27" t="s">
        <v>291</v>
      </c>
      <c r="L155" s="11">
        <f>SUM(F162:F164)</f>
        <v>238862</v>
      </c>
      <c r="M155" s="14" t="e">
        <f t="shared" ref="M155:M165" si="27">L155/SUM($L$154:$L$165)</f>
        <v>#REF!</v>
      </c>
      <c r="N155" s="27">
        <f>SUM(G162:G164)</f>
        <v>18665</v>
      </c>
      <c r="O155" s="27" t="e">
        <f t="shared" ref="O155:O165" si="28">N155/SUM($N$154:$N$165)</f>
        <v>#REF!</v>
      </c>
      <c r="P155" s="27"/>
      <c r="Q155" s="27"/>
      <c r="R155" s="27"/>
      <c r="S155" s="27"/>
      <c r="T155" s="27"/>
      <c r="U155" s="27"/>
      <c r="V155" s="27"/>
      <c r="W155" s="27"/>
    </row>
    <row r="156" spans="3:23" x14ac:dyDescent="0.3">
      <c r="C156" s="27"/>
      <c r="D156" s="27" t="s">
        <v>406</v>
      </c>
      <c r="E156" s="27" t="s">
        <v>407</v>
      </c>
      <c r="F156" s="27">
        <v>2748</v>
      </c>
      <c r="G156" s="27">
        <v>4277</v>
      </c>
      <c r="H156" s="27"/>
      <c r="I156" s="27"/>
      <c r="J156" s="27" t="s">
        <v>189</v>
      </c>
      <c r="K156" s="27" t="s">
        <v>15</v>
      </c>
      <c r="L156" s="11" t="e">
        <f>#REF!/SUM(#REF!,#REF!,#REF!)*SUM($L$154:$L$155,$L$157:$L$160,$L$162:$L$164)</f>
        <v>#REF!</v>
      </c>
      <c r="M156" s="14" t="e">
        <f t="shared" si="27"/>
        <v>#REF!</v>
      </c>
      <c r="N156" s="27" t="e">
        <f>#REF!/SUM(#REF!,#REF!,#REF!)*SUM($N$154:$N$155,$N$157:$N$160,$N$162:$N$164)</f>
        <v>#REF!</v>
      </c>
      <c r="O156" s="27" t="e">
        <f t="shared" si="28"/>
        <v>#REF!</v>
      </c>
      <c r="P156" s="27"/>
      <c r="Q156" s="27"/>
      <c r="R156" s="27"/>
      <c r="S156" s="27"/>
      <c r="T156" s="27"/>
      <c r="U156" s="27"/>
      <c r="V156" s="27"/>
      <c r="W156" s="27"/>
    </row>
    <row r="157" spans="3:23" x14ac:dyDescent="0.3">
      <c r="C157" s="27"/>
      <c r="D157" s="27" t="s">
        <v>408</v>
      </c>
      <c r="E157" s="27" t="s">
        <v>409</v>
      </c>
      <c r="F157" s="27">
        <v>803</v>
      </c>
      <c r="G157" s="27">
        <v>3874</v>
      </c>
      <c r="H157" s="27"/>
      <c r="I157" s="27"/>
      <c r="J157" s="27" t="s">
        <v>190</v>
      </c>
      <c r="K157" s="27" t="s">
        <v>292</v>
      </c>
      <c r="L157" s="11">
        <f>F169+F170</f>
        <v>44584</v>
      </c>
      <c r="M157" s="14" t="e">
        <f t="shared" si="27"/>
        <v>#REF!</v>
      </c>
      <c r="N157" s="11">
        <f>G169+G170</f>
        <v>10129</v>
      </c>
      <c r="O157" s="27" t="e">
        <f t="shared" si="28"/>
        <v>#REF!</v>
      </c>
      <c r="P157" s="27"/>
      <c r="Q157" s="27"/>
      <c r="R157" s="27"/>
      <c r="S157" s="27"/>
      <c r="T157" s="27"/>
      <c r="U157" s="27"/>
      <c r="V157" s="27"/>
      <c r="W157" s="27"/>
    </row>
    <row r="158" spans="3:23" x14ac:dyDescent="0.3">
      <c r="C158" s="27"/>
      <c r="D158" s="27" t="s">
        <v>410</v>
      </c>
      <c r="E158" s="27" t="s">
        <v>411</v>
      </c>
      <c r="F158" s="27">
        <v>316</v>
      </c>
      <c r="G158" s="27">
        <v>466</v>
      </c>
      <c r="H158" s="27"/>
      <c r="I158" s="27"/>
      <c r="J158" s="27" t="s">
        <v>191</v>
      </c>
      <c r="K158" s="27" t="s">
        <v>293</v>
      </c>
      <c r="L158" s="11">
        <f>SUM(F159:F161,F172)</f>
        <v>96616</v>
      </c>
      <c r="M158" s="14" t="e">
        <f t="shared" si="27"/>
        <v>#REF!</v>
      </c>
      <c r="N158" s="11">
        <f>SUM(G159:G161,G172)</f>
        <v>33536</v>
      </c>
      <c r="O158" s="27" t="e">
        <f t="shared" si="28"/>
        <v>#REF!</v>
      </c>
      <c r="P158" s="27"/>
      <c r="Q158" s="27"/>
      <c r="R158" s="27"/>
      <c r="S158" s="27"/>
      <c r="T158" s="27"/>
      <c r="U158" s="27"/>
      <c r="V158" s="27"/>
      <c r="W158" s="27"/>
    </row>
    <row r="159" spans="3:23" x14ac:dyDescent="0.3">
      <c r="C159" s="27"/>
      <c r="D159" s="27" t="s">
        <v>412</v>
      </c>
      <c r="E159" s="27" t="s">
        <v>413</v>
      </c>
      <c r="F159" s="27">
        <v>21308</v>
      </c>
      <c r="G159" s="27">
        <v>8398</v>
      </c>
      <c r="H159" s="27"/>
      <c r="I159" s="27"/>
      <c r="J159" s="27" t="s">
        <v>192</v>
      </c>
      <c r="K159" s="27" t="s">
        <v>294</v>
      </c>
      <c r="L159" s="11">
        <f>SUM(F166:F168)</f>
        <v>192333</v>
      </c>
      <c r="M159" s="14" t="e">
        <f t="shared" si="27"/>
        <v>#REF!</v>
      </c>
      <c r="N159" s="11">
        <f>SUM(G166:G168)</f>
        <v>54884</v>
      </c>
      <c r="O159" s="27" t="e">
        <f t="shared" si="28"/>
        <v>#REF!</v>
      </c>
      <c r="P159" s="27"/>
      <c r="Q159" s="27"/>
      <c r="R159" s="27"/>
      <c r="S159" s="27"/>
      <c r="T159" s="27"/>
      <c r="U159" s="27"/>
      <c r="V159" s="27"/>
      <c r="W159" s="27"/>
    </row>
    <row r="160" spans="3:23" x14ac:dyDescent="0.3">
      <c r="C160" s="27"/>
      <c r="D160" s="27" t="s">
        <v>422</v>
      </c>
      <c r="E160" s="27" t="s">
        <v>423</v>
      </c>
      <c r="F160" s="27">
        <v>56017</v>
      </c>
      <c r="G160" s="27">
        <v>3220</v>
      </c>
      <c r="H160" s="27"/>
      <c r="I160" s="27"/>
      <c r="J160" s="27" t="s">
        <v>193</v>
      </c>
      <c r="K160" s="27" t="s">
        <v>295</v>
      </c>
      <c r="L160" s="11">
        <f>F173</f>
        <v>8466</v>
      </c>
      <c r="M160" s="14" t="e">
        <f t="shared" si="27"/>
        <v>#REF!</v>
      </c>
      <c r="N160" s="11">
        <f>G173</f>
        <v>13001</v>
      </c>
      <c r="O160" s="27" t="e">
        <f t="shared" si="28"/>
        <v>#REF!</v>
      </c>
      <c r="P160" s="27"/>
      <c r="Q160" s="27"/>
      <c r="R160" s="27"/>
      <c r="S160" s="27"/>
      <c r="T160" s="27"/>
      <c r="U160" s="27"/>
      <c r="V160" s="27"/>
      <c r="W160" s="27"/>
    </row>
    <row r="161" spans="3:23" x14ac:dyDescent="0.3">
      <c r="C161" s="27"/>
      <c r="D161" s="27" t="s">
        <v>432</v>
      </c>
      <c r="E161" s="27" t="s">
        <v>433</v>
      </c>
      <c r="F161" s="27">
        <v>14219</v>
      </c>
      <c r="G161" s="27">
        <v>14005</v>
      </c>
      <c r="H161" s="27"/>
      <c r="I161" s="27"/>
      <c r="J161" s="27" t="s">
        <v>194</v>
      </c>
      <c r="K161" s="27" t="s">
        <v>296</v>
      </c>
      <c r="L161" s="11" t="e">
        <f>#REF!/SUM(#REF!,#REF!,#REF!)*SUM($L$154:$L$155,$L$157:$L$160,$L$162:$L$164)</f>
        <v>#REF!</v>
      </c>
      <c r="M161" s="14" t="e">
        <f t="shared" si="27"/>
        <v>#REF!</v>
      </c>
      <c r="N161" s="27" t="e">
        <f>#REF!/SUM(#REF!,#REF!,#REF!)*SUM($N$154:$N$155,$N$157:$N$160,$N$162:$N$164)</f>
        <v>#REF!</v>
      </c>
      <c r="O161" s="27" t="e">
        <f t="shared" si="28"/>
        <v>#REF!</v>
      </c>
      <c r="P161" s="27"/>
      <c r="Q161" s="27"/>
      <c r="R161" s="27"/>
      <c r="S161" s="27"/>
      <c r="T161" s="27"/>
      <c r="U161" s="27"/>
      <c r="V161" s="27"/>
      <c r="W161" s="27"/>
    </row>
    <row r="162" spans="3:23" x14ac:dyDescent="0.3">
      <c r="C162" s="27"/>
      <c r="D162" s="27" t="s">
        <v>434</v>
      </c>
      <c r="E162" s="27" t="s">
        <v>435</v>
      </c>
      <c r="F162" s="27">
        <v>48904</v>
      </c>
      <c r="G162" s="27">
        <v>1918</v>
      </c>
      <c r="H162" s="27"/>
      <c r="I162" s="27"/>
      <c r="J162" s="27" t="s">
        <v>195</v>
      </c>
      <c r="K162" s="27" t="s">
        <v>297</v>
      </c>
      <c r="L162" s="11">
        <f>F165</f>
        <v>37498</v>
      </c>
      <c r="M162" s="14" t="e">
        <f t="shared" si="27"/>
        <v>#REF!</v>
      </c>
      <c r="N162" s="11">
        <f>G165</f>
        <v>12184</v>
      </c>
      <c r="O162" s="27" t="e">
        <f t="shared" si="28"/>
        <v>#REF!</v>
      </c>
      <c r="P162" s="27"/>
      <c r="Q162" s="27"/>
      <c r="R162" s="27"/>
      <c r="S162" s="27"/>
      <c r="T162" s="27"/>
      <c r="U162" s="27"/>
      <c r="V162" s="27"/>
      <c r="W162" s="27"/>
    </row>
    <row r="163" spans="3:23" x14ac:dyDescent="0.3">
      <c r="C163" s="27"/>
      <c r="D163" s="27" t="s">
        <v>444</v>
      </c>
      <c r="E163" s="27" t="s">
        <v>445</v>
      </c>
      <c r="F163" s="27">
        <v>134327</v>
      </c>
      <c r="G163" s="27">
        <v>8530</v>
      </c>
      <c r="H163" s="27"/>
      <c r="I163" s="27"/>
      <c r="J163" s="27" t="s">
        <v>196</v>
      </c>
      <c r="K163" s="27" t="s">
        <v>298</v>
      </c>
      <c r="L163" s="11">
        <f>SUM(F155:F158)</f>
        <v>16453</v>
      </c>
      <c r="M163" s="14" t="e">
        <f t="shared" si="27"/>
        <v>#REF!</v>
      </c>
      <c r="N163" s="11">
        <f>SUM(G155:G158)</f>
        <v>9972</v>
      </c>
      <c r="O163" s="27" t="e">
        <f t="shared" si="28"/>
        <v>#REF!</v>
      </c>
      <c r="P163" s="27"/>
      <c r="Q163" s="27"/>
      <c r="R163" s="27"/>
      <c r="S163" s="27"/>
      <c r="T163" s="27"/>
      <c r="U163" s="27"/>
      <c r="V163" s="27"/>
      <c r="W163" s="27"/>
    </row>
    <row r="164" spans="3:23" x14ac:dyDescent="0.3">
      <c r="C164" s="27"/>
      <c r="D164" s="27" t="s">
        <v>476</v>
      </c>
      <c r="E164" s="27" t="s">
        <v>477</v>
      </c>
      <c r="F164" s="27">
        <v>55631</v>
      </c>
      <c r="G164" s="27">
        <v>8217</v>
      </c>
      <c r="H164" s="27"/>
      <c r="I164" s="27"/>
      <c r="J164" s="27" t="s">
        <v>197</v>
      </c>
      <c r="K164" s="27" t="s">
        <v>299</v>
      </c>
      <c r="L164" s="11">
        <f>F171</f>
        <v>45185</v>
      </c>
      <c r="M164" s="14" t="e">
        <f t="shared" si="27"/>
        <v>#REF!</v>
      </c>
      <c r="N164" s="11">
        <f>G171</f>
        <v>6603</v>
      </c>
      <c r="O164" s="27" t="e">
        <f t="shared" si="28"/>
        <v>#REF!</v>
      </c>
      <c r="P164" s="27"/>
      <c r="Q164" s="27"/>
      <c r="R164" s="27"/>
      <c r="S164" s="27"/>
      <c r="T164" s="27"/>
      <c r="U164" s="27"/>
      <c r="V164" s="27"/>
      <c r="W164" s="27"/>
    </row>
    <row r="165" spans="3:23" x14ac:dyDescent="0.3">
      <c r="C165" s="27"/>
      <c r="D165" s="27" t="s">
        <v>478</v>
      </c>
      <c r="E165" s="27" t="s">
        <v>479</v>
      </c>
      <c r="F165" s="27">
        <v>37498</v>
      </c>
      <c r="G165" s="27">
        <v>12184</v>
      </c>
      <c r="H165" s="27"/>
      <c r="I165" s="27"/>
      <c r="J165" s="27" t="s">
        <v>198</v>
      </c>
      <c r="K165" s="27" t="s">
        <v>300</v>
      </c>
      <c r="L165" s="11" t="e">
        <f>#REF!/SUM(#REF!,#REF!,#REF!)*SUM($L$154:$L$155,$L$157:$L$160,$L$162:$L$164)</f>
        <v>#REF!</v>
      </c>
      <c r="M165" s="14" t="e">
        <f t="shared" si="27"/>
        <v>#REF!</v>
      </c>
      <c r="N165" s="27" t="e">
        <f>#REF!/SUM(#REF!,#REF!,#REF!)*SUM($N$154:$N$155,$N$157:$N$160,$N$162:$N$164)</f>
        <v>#REF!</v>
      </c>
      <c r="O165" s="27" t="e">
        <f t="shared" si="28"/>
        <v>#REF!</v>
      </c>
      <c r="P165" s="27"/>
      <c r="Q165" s="27"/>
      <c r="R165" s="27"/>
      <c r="S165" s="27"/>
      <c r="T165" s="27"/>
      <c r="U165" s="27"/>
      <c r="V165" s="27"/>
      <c r="W165" s="27"/>
    </row>
    <row r="166" spans="3:23" x14ac:dyDescent="0.3">
      <c r="C166" s="27"/>
      <c r="D166" s="27" t="s">
        <v>498</v>
      </c>
      <c r="E166" s="27" t="s">
        <v>499</v>
      </c>
      <c r="F166" s="27">
        <v>127040</v>
      </c>
      <c r="G166" s="27">
        <v>3138</v>
      </c>
      <c r="H166" s="27"/>
      <c r="I166" s="27"/>
      <c r="J166" s="27"/>
      <c r="K166" s="27"/>
      <c r="L166" s="27"/>
      <c r="M166" s="27"/>
      <c r="N166" s="27"/>
      <c r="O166" s="27"/>
      <c r="P166" s="27"/>
      <c r="Q166" s="27"/>
      <c r="R166" s="27"/>
      <c r="S166" s="27"/>
      <c r="T166" s="27"/>
      <c r="U166" s="27"/>
      <c r="V166" s="27"/>
      <c r="W166" s="27"/>
    </row>
    <row r="167" spans="3:23" x14ac:dyDescent="0.3">
      <c r="C167" s="27"/>
      <c r="D167" s="27" t="s">
        <v>524</v>
      </c>
      <c r="E167" s="27" t="s">
        <v>525</v>
      </c>
      <c r="F167" s="27">
        <v>41869</v>
      </c>
      <c r="G167" s="27">
        <v>36439</v>
      </c>
      <c r="H167" s="27"/>
      <c r="I167" s="27"/>
      <c r="J167" s="27"/>
      <c r="K167" s="27"/>
      <c r="L167" s="27"/>
      <c r="M167" s="27"/>
      <c r="N167" s="27"/>
      <c r="O167" s="27"/>
      <c r="P167" s="27"/>
      <c r="Q167" s="27"/>
      <c r="R167" s="27"/>
      <c r="S167" s="27"/>
      <c r="T167" s="27"/>
      <c r="U167" s="27"/>
      <c r="V167" s="27"/>
      <c r="W167" s="27"/>
    </row>
    <row r="168" spans="3:23" x14ac:dyDescent="0.3">
      <c r="C168" s="27"/>
      <c r="D168" s="27" t="s">
        <v>526</v>
      </c>
      <c r="E168" s="27" t="s">
        <v>527</v>
      </c>
      <c r="F168" s="27">
        <v>23424</v>
      </c>
      <c r="G168" s="27">
        <v>15307</v>
      </c>
      <c r="H168" s="27"/>
      <c r="I168" s="27"/>
      <c r="J168" s="27"/>
      <c r="K168" s="27"/>
      <c r="L168" s="27"/>
      <c r="M168" s="27"/>
      <c r="N168" s="27"/>
      <c r="O168" s="27"/>
      <c r="P168" s="27"/>
      <c r="Q168" s="27"/>
      <c r="R168" s="27"/>
      <c r="S168" s="27"/>
      <c r="T168" s="27"/>
      <c r="U168" s="27"/>
      <c r="V168" s="27"/>
      <c r="W168" s="27"/>
    </row>
    <row r="169" spans="3:23" x14ac:dyDescent="0.3">
      <c r="C169" s="27"/>
      <c r="D169" s="27" t="s">
        <v>528</v>
      </c>
      <c r="E169" s="27" t="s">
        <v>529</v>
      </c>
      <c r="F169" s="27">
        <v>32820</v>
      </c>
      <c r="G169" s="27">
        <v>6831</v>
      </c>
      <c r="H169" s="27"/>
      <c r="I169" s="27"/>
      <c r="J169" s="27"/>
      <c r="K169" s="27"/>
      <c r="L169" s="27"/>
      <c r="M169" s="27"/>
      <c r="N169" s="27"/>
      <c r="O169" s="27"/>
      <c r="P169" s="27"/>
      <c r="Q169" s="27"/>
      <c r="R169" s="27"/>
      <c r="S169" s="27"/>
      <c r="T169" s="27"/>
      <c r="U169" s="27"/>
      <c r="V169" s="27"/>
      <c r="W169" s="27"/>
    </row>
    <row r="170" spans="3:23" x14ac:dyDescent="0.3">
      <c r="C170" s="27"/>
      <c r="D170" s="27" t="s">
        <v>532</v>
      </c>
      <c r="E170" s="27" t="s">
        <v>533</v>
      </c>
      <c r="F170" s="27">
        <v>11764</v>
      </c>
      <c r="G170" s="27">
        <v>3298</v>
      </c>
      <c r="H170" s="27"/>
      <c r="I170" s="27"/>
      <c r="J170" s="27"/>
      <c r="K170" s="27"/>
      <c r="L170" s="27"/>
      <c r="M170" s="27"/>
      <c r="N170" s="27"/>
      <c r="O170" s="27"/>
      <c r="P170" s="27"/>
      <c r="Q170" s="27"/>
      <c r="R170" s="27"/>
      <c r="S170" s="27"/>
      <c r="T170" s="27"/>
      <c r="U170" s="27"/>
      <c r="V170" s="27"/>
      <c r="W170" s="27"/>
    </row>
    <row r="171" spans="3:23" x14ac:dyDescent="0.3">
      <c r="C171" s="27"/>
      <c r="D171" s="27" t="s">
        <v>534</v>
      </c>
      <c r="E171" s="27" t="s">
        <v>535</v>
      </c>
      <c r="F171" s="27">
        <v>45185</v>
      </c>
      <c r="G171" s="27">
        <v>6603</v>
      </c>
      <c r="H171" s="27"/>
      <c r="I171" s="27"/>
      <c r="J171" s="27"/>
      <c r="K171" s="27"/>
      <c r="L171" s="27"/>
      <c r="M171" s="27"/>
      <c r="N171" s="27"/>
      <c r="O171" s="27"/>
      <c r="P171" s="27"/>
      <c r="Q171" s="27"/>
      <c r="R171" s="27"/>
      <c r="S171" s="27"/>
      <c r="T171" s="27"/>
      <c r="U171" s="27"/>
      <c r="V171" s="27"/>
      <c r="W171" s="27"/>
    </row>
    <row r="172" spans="3:23" x14ac:dyDescent="0.3">
      <c r="C172" s="27"/>
      <c r="D172" s="27" t="s">
        <v>544</v>
      </c>
      <c r="E172" s="27" t="s">
        <v>545</v>
      </c>
      <c r="F172" s="27">
        <v>5072</v>
      </c>
      <c r="G172" s="27">
        <v>7913</v>
      </c>
      <c r="H172" s="27"/>
      <c r="I172" s="27"/>
      <c r="J172" s="27"/>
      <c r="K172" s="27"/>
      <c r="L172" s="27"/>
      <c r="M172" s="27"/>
      <c r="N172" s="27"/>
      <c r="O172" s="27"/>
      <c r="P172" s="27"/>
      <c r="Q172" s="27"/>
      <c r="R172" s="27"/>
      <c r="S172" s="27"/>
      <c r="T172" s="27"/>
      <c r="U172" s="27"/>
      <c r="V172" s="27"/>
      <c r="W172" s="27"/>
    </row>
    <row r="173" spans="3:23" x14ac:dyDescent="0.3">
      <c r="C173" s="27"/>
      <c r="D173" s="27" t="s">
        <v>546</v>
      </c>
      <c r="E173" s="27" t="s">
        <v>547</v>
      </c>
      <c r="F173" s="27">
        <v>8466</v>
      </c>
      <c r="G173" s="27">
        <v>13001</v>
      </c>
      <c r="H173" s="27"/>
      <c r="I173" s="27"/>
      <c r="J173" s="27"/>
      <c r="K173" s="27"/>
      <c r="L173" s="27"/>
      <c r="M173" s="27"/>
      <c r="N173" s="27"/>
      <c r="O173" s="27"/>
      <c r="P173" s="27"/>
      <c r="Q173" s="27"/>
      <c r="R173" s="27"/>
      <c r="S173" s="27"/>
      <c r="T173" s="27"/>
      <c r="U173" s="27"/>
      <c r="V173" s="27"/>
      <c r="W173" s="27"/>
    </row>
    <row r="174" spans="3:23" x14ac:dyDescent="0.3">
      <c r="C174" s="27"/>
      <c r="D174" s="27"/>
      <c r="E174" s="27"/>
      <c r="F174" s="27"/>
      <c r="G174" s="27"/>
      <c r="H174" s="27"/>
      <c r="I174" s="27"/>
      <c r="J174" s="27"/>
      <c r="K174" s="27"/>
      <c r="L174" s="27"/>
      <c r="M174" s="27"/>
      <c r="N174" s="27"/>
      <c r="O174" s="27"/>
      <c r="P174" s="27"/>
      <c r="Q174" s="27"/>
      <c r="R174" s="27"/>
      <c r="S174" s="27"/>
      <c r="T174" s="27"/>
      <c r="U174" s="27"/>
      <c r="V174" s="27"/>
      <c r="W174" s="27"/>
    </row>
    <row r="175" spans="3:23" x14ac:dyDescent="0.3">
      <c r="C175" s="27"/>
      <c r="D175" s="27"/>
      <c r="E175" s="27"/>
      <c r="F175" s="27"/>
      <c r="G175" s="27"/>
      <c r="H175" s="27"/>
      <c r="I175" s="27"/>
      <c r="J175" s="27"/>
      <c r="K175" s="27"/>
      <c r="L175" s="27"/>
      <c r="M175" s="27"/>
      <c r="N175" s="27"/>
      <c r="O175" s="27"/>
      <c r="P175" s="27"/>
      <c r="Q175" s="27"/>
      <c r="R175" s="27"/>
      <c r="S175" s="27"/>
      <c r="T175" s="27"/>
      <c r="U175" s="27"/>
      <c r="V175" s="27"/>
      <c r="W175" s="27"/>
    </row>
    <row r="176" spans="3:23" x14ac:dyDescent="0.3">
      <c r="C176" s="27"/>
      <c r="D176" s="27"/>
      <c r="E176" s="27"/>
      <c r="F176" s="27"/>
      <c r="G176" s="27"/>
      <c r="H176" s="27"/>
      <c r="I176" s="27"/>
      <c r="J176" s="27"/>
      <c r="K176" s="27"/>
      <c r="L176" s="27"/>
      <c r="M176" s="27"/>
      <c r="N176" s="27"/>
      <c r="O176" s="27"/>
      <c r="P176" s="27"/>
      <c r="Q176" s="27"/>
      <c r="R176" s="27"/>
      <c r="S176" s="27"/>
      <c r="T176" s="27"/>
      <c r="U176" s="27"/>
      <c r="V176" s="27"/>
      <c r="W176" s="27"/>
    </row>
    <row r="177" spans="3:23" x14ac:dyDescent="0.3">
      <c r="C177" s="27"/>
      <c r="D177" s="27"/>
      <c r="E177" s="27"/>
      <c r="F177" s="27"/>
      <c r="G177" s="27"/>
      <c r="H177" s="27"/>
      <c r="I177" s="27"/>
      <c r="J177" s="27"/>
      <c r="K177" s="27"/>
      <c r="L177" s="27"/>
      <c r="M177" s="27"/>
      <c r="N177" s="27"/>
      <c r="O177" s="27"/>
      <c r="P177" s="27"/>
      <c r="Q177" s="27"/>
      <c r="R177" s="27"/>
      <c r="S177" s="27"/>
      <c r="T177" s="27"/>
      <c r="U177" s="27"/>
      <c r="V177" s="27"/>
      <c r="W177" s="27"/>
    </row>
    <row r="178" spans="3:23" x14ac:dyDescent="0.3">
      <c r="C178" s="27"/>
      <c r="D178" s="27"/>
      <c r="E178" s="27"/>
      <c r="F178" s="27"/>
      <c r="G178" s="27"/>
      <c r="H178" s="27"/>
      <c r="I178" s="27"/>
      <c r="J178" s="27"/>
      <c r="K178" s="27"/>
      <c r="L178" s="27"/>
      <c r="M178" s="27"/>
      <c r="N178" s="27"/>
      <c r="O178" s="27"/>
      <c r="P178" s="27"/>
      <c r="Q178" s="27"/>
      <c r="R178" s="27"/>
      <c r="S178" s="27"/>
      <c r="T178" s="27"/>
      <c r="U178" s="27"/>
      <c r="V178" s="27"/>
      <c r="W178" s="27"/>
    </row>
    <row r="179" spans="3:23" x14ac:dyDescent="0.3">
      <c r="C179" s="27"/>
      <c r="D179" s="27"/>
      <c r="E179" s="27"/>
      <c r="F179" s="27"/>
      <c r="G179" s="27"/>
      <c r="H179" s="27"/>
      <c r="I179" s="27"/>
      <c r="J179" s="27"/>
      <c r="K179" s="27"/>
      <c r="L179" s="27"/>
      <c r="M179" s="27"/>
      <c r="N179" s="27"/>
      <c r="O179" s="27"/>
      <c r="P179" s="27"/>
      <c r="Q179" s="27"/>
      <c r="R179" s="27"/>
      <c r="S179" s="27"/>
      <c r="T179" s="27"/>
      <c r="U179" s="27"/>
      <c r="V179" s="27"/>
      <c r="W179" s="27"/>
    </row>
    <row r="180" spans="3:23" x14ac:dyDescent="0.3">
      <c r="C180" s="27"/>
      <c r="D180" s="27"/>
      <c r="E180" s="27"/>
      <c r="F180" s="27"/>
      <c r="G180" s="27"/>
      <c r="H180" s="27"/>
      <c r="I180" s="27"/>
      <c r="J180" s="27"/>
      <c r="K180" s="27"/>
      <c r="L180" s="27"/>
      <c r="M180" s="27"/>
      <c r="N180" s="27"/>
      <c r="O180" s="27"/>
      <c r="P180" s="27"/>
      <c r="Q180" s="27"/>
      <c r="R180" s="27"/>
      <c r="S180" s="27"/>
      <c r="T180" s="27"/>
      <c r="U180" s="27"/>
      <c r="V180" s="27"/>
      <c r="W180" s="27"/>
    </row>
    <row r="181" spans="3:23" x14ac:dyDescent="0.3">
      <c r="C181" s="27"/>
      <c r="D181" s="27"/>
      <c r="E181" s="27"/>
      <c r="F181" s="27"/>
      <c r="G181" s="27"/>
      <c r="H181" s="27"/>
      <c r="I181" s="27"/>
      <c r="J181" s="27"/>
      <c r="K181" s="27"/>
      <c r="L181" s="27"/>
      <c r="M181" s="27"/>
      <c r="N181" s="27"/>
      <c r="O181" s="27"/>
      <c r="P181" s="27"/>
      <c r="Q181" s="27"/>
      <c r="R181" s="27"/>
      <c r="S181" s="27"/>
      <c r="T181" s="27"/>
      <c r="U181" s="27"/>
      <c r="V181" s="27"/>
      <c r="W181" s="27"/>
    </row>
    <row r="182" spans="3:23" x14ac:dyDescent="0.3">
      <c r="C182" s="27"/>
      <c r="D182" s="27"/>
      <c r="E182" s="27"/>
      <c r="F182" s="27"/>
      <c r="G182" s="27"/>
      <c r="H182" s="27"/>
      <c r="I182" s="27"/>
      <c r="J182" s="27"/>
      <c r="K182" s="27"/>
      <c r="L182" s="27"/>
      <c r="M182" s="27"/>
      <c r="N182" s="27"/>
      <c r="O182" s="27"/>
      <c r="P182" s="27"/>
      <c r="Q182" s="27"/>
      <c r="R182" s="27"/>
      <c r="S182" s="27"/>
      <c r="T182" s="27"/>
      <c r="U182" s="27"/>
      <c r="V182" s="27"/>
      <c r="W182" s="27"/>
    </row>
    <row r="183" spans="3:23" x14ac:dyDescent="0.3">
      <c r="C183" s="27"/>
      <c r="D183" s="27"/>
      <c r="E183" s="27"/>
      <c r="F183" s="27"/>
      <c r="G183" s="27"/>
      <c r="H183" s="27"/>
      <c r="I183" s="27"/>
      <c r="J183" s="27"/>
      <c r="K183" s="27"/>
      <c r="L183" s="27"/>
      <c r="M183" s="27"/>
      <c r="N183" s="27"/>
      <c r="O183" s="27"/>
      <c r="P183" s="27"/>
      <c r="Q183" s="27"/>
      <c r="R183" s="27"/>
      <c r="S183" s="27"/>
      <c r="T183" s="27"/>
      <c r="U183" s="27"/>
      <c r="V183" s="27"/>
      <c r="W183" s="27"/>
    </row>
    <row r="184" spans="3:23" x14ac:dyDescent="0.3">
      <c r="C184" s="27"/>
      <c r="D184" s="27"/>
      <c r="E184" s="27"/>
      <c r="F184" s="27"/>
      <c r="G184" s="27"/>
      <c r="H184" s="27"/>
      <c r="I184" s="27"/>
      <c r="J184" s="27"/>
      <c r="K184" s="27"/>
      <c r="L184" s="27"/>
      <c r="M184" s="27"/>
      <c r="N184" s="27"/>
      <c r="O184" s="27"/>
      <c r="P184" s="27"/>
      <c r="Q184" s="27"/>
      <c r="R184" s="27"/>
      <c r="S184" s="27"/>
      <c r="T184" s="27"/>
      <c r="U184" s="27"/>
      <c r="V184" s="27"/>
      <c r="W184" s="27"/>
    </row>
    <row r="185" spans="3:23" x14ac:dyDescent="0.3">
      <c r="C185" s="27"/>
      <c r="D185" s="27"/>
      <c r="E185" s="27"/>
      <c r="F185" s="27"/>
      <c r="G185" s="27"/>
      <c r="H185" s="27"/>
      <c r="I185" s="27"/>
      <c r="J185" s="27"/>
      <c r="K185" s="27"/>
      <c r="L185" s="27"/>
      <c r="M185" s="27"/>
      <c r="N185" s="27"/>
      <c r="O185" s="27"/>
      <c r="P185" s="27"/>
      <c r="Q185" s="27"/>
      <c r="R185" s="27"/>
      <c r="S185" s="27"/>
      <c r="T185" s="27"/>
      <c r="U185" s="27"/>
      <c r="V185" s="27"/>
      <c r="W185" s="27"/>
    </row>
    <row r="186" spans="3:23" x14ac:dyDescent="0.3">
      <c r="C186" s="27"/>
      <c r="D186" s="27"/>
      <c r="E186" s="27"/>
      <c r="F186" s="27"/>
      <c r="G186" s="27"/>
      <c r="H186" s="27"/>
      <c r="I186" s="27"/>
      <c r="J186" s="27"/>
      <c r="K186" s="27"/>
      <c r="L186" s="27"/>
      <c r="M186" s="27"/>
      <c r="N186" s="27"/>
      <c r="O186" s="27"/>
      <c r="P186" s="27"/>
      <c r="Q186" s="27"/>
      <c r="R186" s="27"/>
      <c r="S186" s="27"/>
      <c r="T186" s="27"/>
      <c r="U186" s="27"/>
      <c r="V186" s="27"/>
      <c r="W186" s="27"/>
    </row>
    <row r="187" spans="3:23" x14ac:dyDescent="0.3">
      <c r="C187" s="27"/>
      <c r="D187" s="27"/>
      <c r="E187" s="27"/>
      <c r="F187" s="27"/>
      <c r="G187" s="27"/>
      <c r="H187" s="27"/>
      <c r="I187" s="27"/>
      <c r="J187" s="27"/>
      <c r="K187" s="27"/>
      <c r="L187" s="27"/>
      <c r="M187" s="27"/>
      <c r="N187" s="27"/>
      <c r="O187" s="27"/>
      <c r="P187" s="27"/>
      <c r="Q187" s="27"/>
      <c r="R187" s="27"/>
      <c r="S187" s="27"/>
      <c r="T187" s="27"/>
      <c r="U187" s="27"/>
      <c r="V187" s="27"/>
      <c r="W187" s="27"/>
    </row>
    <row r="188" spans="3:23" x14ac:dyDescent="0.3">
      <c r="C188" s="27"/>
      <c r="D188" s="27"/>
      <c r="E188" s="27"/>
      <c r="F188" s="27"/>
      <c r="G188" s="27"/>
      <c r="H188" s="27"/>
      <c r="I188" s="27"/>
      <c r="J188" s="27"/>
      <c r="K188" s="27"/>
      <c r="L188" s="27"/>
      <c r="M188" s="27"/>
      <c r="N188" s="27"/>
      <c r="O188" s="27"/>
      <c r="P188" s="27"/>
      <c r="Q188" s="27"/>
      <c r="R188" s="27"/>
      <c r="S188" s="27"/>
      <c r="T188" s="27"/>
      <c r="U188" s="27"/>
      <c r="V188" s="27"/>
      <c r="W188" s="27"/>
    </row>
    <row r="189" spans="3:23" x14ac:dyDescent="0.3">
      <c r="C189" s="27"/>
      <c r="D189" s="27"/>
      <c r="E189" s="27"/>
      <c r="F189" s="27"/>
      <c r="G189" s="27"/>
      <c r="H189" s="27"/>
      <c r="I189" s="27"/>
      <c r="J189" s="27"/>
      <c r="K189" s="27"/>
      <c r="L189" s="27"/>
      <c r="M189" s="27"/>
      <c r="N189" s="27"/>
      <c r="O189" s="27"/>
      <c r="P189" s="27"/>
      <c r="Q189" s="27"/>
      <c r="R189" s="27"/>
      <c r="S189" s="27"/>
      <c r="T189" s="27"/>
      <c r="U189" s="27"/>
      <c r="V189" s="27"/>
      <c r="W189" s="27"/>
    </row>
    <row r="190" spans="3:23" x14ac:dyDescent="0.3">
      <c r="C190" s="27"/>
      <c r="D190" s="27"/>
      <c r="E190" s="27"/>
      <c r="F190" s="27"/>
      <c r="G190" s="27"/>
      <c r="H190" s="27"/>
      <c r="I190" s="27"/>
      <c r="J190" s="27"/>
      <c r="K190" s="27"/>
      <c r="L190" s="27"/>
      <c r="M190" s="27"/>
      <c r="N190" s="27"/>
      <c r="O190" s="27"/>
      <c r="P190" s="27"/>
      <c r="Q190" s="27"/>
      <c r="R190" s="27"/>
      <c r="S190" s="27"/>
      <c r="T190" s="27"/>
      <c r="U190" s="27"/>
      <c r="V190" s="27"/>
      <c r="W190" s="27"/>
    </row>
    <row r="191" spans="3:23" x14ac:dyDescent="0.3">
      <c r="C191" s="27"/>
      <c r="D191" s="27"/>
      <c r="E191" s="27"/>
      <c r="F191" s="27"/>
      <c r="G191" s="27"/>
      <c r="H191" s="27"/>
      <c r="I191" s="27"/>
      <c r="J191" s="27"/>
      <c r="K191" s="27"/>
      <c r="L191" s="27"/>
      <c r="M191" s="27"/>
      <c r="N191" s="27"/>
      <c r="O191" s="27"/>
      <c r="P191" s="27"/>
      <c r="Q191" s="27"/>
      <c r="R191" s="27"/>
      <c r="S191" s="27"/>
      <c r="T191" s="27"/>
      <c r="U191" s="27"/>
      <c r="V191" s="27"/>
      <c r="W191" s="27"/>
    </row>
    <row r="192" spans="3:23" x14ac:dyDescent="0.3">
      <c r="C192" s="27"/>
      <c r="D192" s="27"/>
      <c r="E192" s="27"/>
      <c r="F192" s="27"/>
      <c r="G192" s="27"/>
      <c r="H192" s="27"/>
      <c r="I192" s="27"/>
      <c r="J192" s="27"/>
      <c r="K192" s="27"/>
      <c r="L192" s="27"/>
      <c r="M192" s="27"/>
      <c r="N192" s="27"/>
      <c r="O192" s="27"/>
      <c r="P192" s="27"/>
      <c r="Q192" s="27"/>
      <c r="R192" s="27"/>
      <c r="S192" s="27"/>
      <c r="T192" s="27"/>
      <c r="U192" s="27"/>
      <c r="V192" s="27"/>
      <c r="W192" s="27"/>
    </row>
    <row r="193" spans="3:23" x14ac:dyDescent="0.3">
      <c r="C193" s="27"/>
      <c r="D193" s="27"/>
      <c r="E193" s="27"/>
      <c r="F193" s="27"/>
      <c r="G193" s="27"/>
      <c r="H193" s="27"/>
      <c r="I193" s="27"/>
      <c r="J193" s="27"/>
      <c r="K193" s="27"/>
      <c r="L193" s="27"/>
      <c r="M193" s="27"/>
      <c r="N193" s="27"/>
      <c r="O193" s="27"/>
      <c r="P193" s="27"/>
      <c r="Q193" s="27"/>
      <c r="R193" s="27"/>
      <c r="S193" s="27"/>
      <c r="T193" s="27"/>
      <c r="U193" s="27"/>
      <c r="V193" s="27"/>
      <c r="W193" s="27"/>
    </row>
    <row r="194" spans="3:23" x14ac:dyDescent="0.3">
      <c r="C194" s="27"/>
      <c r="D194" s="27"/>
      <c r="E194" s="27"/>
      <c r="F194" s="27"/>
      <c r="G194" s="27"/>
      <c r="H194" s="27"/>
      <c r="I194" s="27"/>
      <c r="J194" s="27"/>
      <c r="K194" s="27"/>
      <c r="L194" s="27"/>
      <c r="M194" s="27"/>
      <c r="N194" s="27"/>
      <c r="O194" s="27"/>
      <c r="P194" s="27"/>
      <c r="Q194" s="27"/>
      <c r="R194" s="27"/>
      <c r="S194" s="27"/>
      <c r="T194" s="27"/>
      <c r="U194" s="27"/>
      <c r="V194" s="27"/>
      <c r="W194" s="27"/>
    </row>
    <row r="195" spans="3:23" x14ac:dyDescent="0.3">
      <c r="C195" s="27"/>
      <c r="D195" s="27"/>
      <c r="E195" s="27"/>
      <c r="F195" s="27"/>
      <c r="G195" s="27"/>
      <c r="H195" s="27"/>
      <c r="I195" s="27"/>
      <c r="J195" s="27"/>
      <c r="K195" s="27"/>
      <c r="L195" s="27"/>
      <c r="M195" s="27"/>
      <c r="N195" s="27"/>
      <c r="O195" s="27"/>
      <c r="P195" s="27"/>
      <c r="Q195" s="27"/>
      <c r="R195" s="27"/>
      <c r="S195" s="27"/>
      <c r="T195" s="27"/>
      <c r="U195" s="27"/>
      <c r="V195" s="27"/>
      <c r="W195" s="27"/>
    </row>
    <row r="196" spans="3:23" x14ac:dyDescent="0.3">
      <c r="C196" s="27"/>
      <c r="D196" s="27"/>
      <c r="E196" s="27"/>
      <c r="F196" s="27"/>
      <c r="G196" s="27"/>
      <c r="H196" s="27"/>
      <c r="I196" s="27"/>
      <c r="J196" s="27"/>
      <c r="K196" s="27"/>
      <c r="L196" s="27"/>
      <c r="M196" s="27"/>
      <c r="N196" s="27"/>
      <c r="O196" s="27"/>
      <c r="P196" s="27"/>
      <c r="Q196" s="27"/>
      <c r="R196" s="27"/>
      <c r="S196" s="27"/>
      <c r="T196" s="27"/>
      <c r="U196" s="27"/>
      <c r="V196" s="27"/>
      <c r="W196" s="27"/>
    </row>
    <row r="197" spans="3:23" x14ac:dyDescent="0.3">
      <c r="C197" s="27"/>
      <c r="D197" s="27"/>
      <c r="E197" s="27"/>
      <c r="F197" s="27"/>
      <c r="G197" s="27"/>
      <c r="H197" s="27"/>
      <c r="I197" s="27"/>
      <c r="J197" s="27"/>
      <c r="K197" s="27"/>
      <c r="L197" s="27"/>
      <c r="M197" s="27"/>
      <c r="N197" s="27"/>
      <c r="O197" s="27"/>
      <c r="P197" s="27"/>
      <c r="Q197" s="27"/>
      <c r="R197" s="27"/>
      <c r="S197" s="27"/>
      <c r="T197" s="27"/>
      <c r="U197" s="27"/>
      <c r="V197" s="27"/>
      <c r="W197" s="27"/>
    </row>
    <row r="198" spans="3:23" x14ac:dyDescent="0.3">
      <c r="C198" s="27"/>
      <c r="D198" s="27"/>
      <c r="E198" s="27"/>
      <c r="F198" s="27"/>
      <c r="G198" s="27"/>
      <c r="H198" s="27"/>
      <c r="I198" s="27"/>
      <c r="J198" s="27"/>
      <c r="K198" s="27"/>
      <c r="L198" s="27"/>
      <c r="M198" s="27"/>
      <c r="N198" s="27"/>
      <c r="O198" s="27"/>
      <c r="P198" s="27"/>
      <c r="Q198" s="27"/>
      <c r="R198" s="27"/>
      <c r="S198" s="27"/>
      <c r="T198" s="27"/>
      <c r="U198" s="27"/>
      <c r="V198" s="27"/>
      <c r="W198" s="27"/>
    </row>
    <row r="199" spans="3:23" x14ac:dyDescent="0.3">
      <c r="C199" s="27"/>
      <c r="D199" s="27"/>
      <c r="E199" s="27"/>
      <c r="F199" s="27"/>
      <c r="G199" s="27"/>
      <c r="H199" s="27"/>
      <c r="I199" s="27"/>
      <c r="J199" s="27"/>
      <c r="K199" s="27"/>
      <c r="L199" s="27"/>
      <c r="M199" s="27"/>
      <c r="N199" s="27"/>
      <c r="O199" s="27"/>
      <c r="P199" s="27"/>
      <c r="Q199" s="27"/>
      <c r="R199" s="27"/>
      <c r="S199" s="27"/>
      <c r="T199" s="27"/>
      <c r="U199" s="27"/>
      <c r="V199" s="27"/>
      <c r="W199" s="27"/>
    </row>
    <row r="200" spans="3:23" x14ac:dyDescent="0.3">
      <c r="C200" s="27"/>
      <c r="D200" s="27"/>
      <c r="E200" s="27"/>
      <c r="F200" s="27"/>
      <c r="G200" s="27"/>
      <c r="H200" s="27"/>
      <c r="I200" s="27"/>
      <c r="J200" s="27"/>
      <c r="K200" s="27"/>
      <c r="L200" s="27"/>
      <c r="M200" s="27"/>
      <c r="N200" s="27"/>
      <c r="O200" s="27"/>
      <c r="P200" s="27"/>
      <c r="Q200" s="27"/>
      <c r="R200" s="27"/>
      <c r="S200" s="27"/>
      <c r="T200" s="27"/>
      <c r="U200" s="27"/>
      <c r="V200" s="27"/>
      <c r="W200" s="27"/>
    </row>
    <row r="201" spans="3:23" x14ac:dyDescent="0.3">
      <c r="C201" s="27"/>
      <c r="D201" s="27"/>
      <c r="E201" s="27"/>
      <c r="F201" s="27"/>
      <c r="G201" s="27"/>
      <c r="H201" s="27"/>
      <c r="I201" s="27"/>
      <c r="J201" s="27"/>
      <c r="K201" s="27"/>
      <c r="L201" s="27"/>
      <c r="M201" s="27"/>
      <c r="N201" s="27"/>
      <c r="O201" s="27"/>
      <c r="P201" s="27"/>
      <c r="Q201" s="27"/>
      <c r="R201" s="27"/>
      <c r="S201" s="27"/>
      <c r="T201" s="27"/>
      <c r="U201" s="27"/>
      <c r="V201" s="27"/>
      <c r="W201" s="27"/>
    </row>
    <row r="202" spans="3:23" x14ac:dyDescent="0.3">
      <c r="C202" s="27"/>
      <c r="D202" s="27"/>
      <c r="E202" s="27"/>
      <c r="F202" s="27"/>
      <c r="G202" s="27"/>
      <c r="H202" s="27"/>
      <c r="I202" s="27"/>
      <c r="J202" s="27"/>
      <c r="K202" s="27"/>
      <c r="L202" s="27"/>
      <c r="M202" s="27"/>
      <c r="N202" s="27"/>
      <c r="O202" s="27"/>
      <c r="P202" s="27"/>
      <c r="Q202" s="27"/>
      <c r="R202" s="27"/>
      <c r="S202" s="27"/>
      <c r="T202" s="27"/>
      <c r="U202" s="27"/>
      <c r="V202" s="27"/>
      <c r="W202" s="27"/>
    </row>
    <row r="203" spans="3:23" x14ac:dyDescent="0.3">
      <c r="C203" s="27"/>
      <c r="D203" s="27"/>
      <c r="E203" s="27"/>
      <c r="F203" s="27"/>
      <c r="G203" s="27"/>
      <c r="H203" s="27"/>
      <c r="I203" s="27"/>
      <c r="J203" s="27"/>
      <c r="K203" s="27"/>
      <c r="L203" s="27"/>
      <c r="M203" s="27"/>
      <c r="N203" s="27"/>
      <c r="O203" s="27"/>
      <c r="P203" s="27"/>
      <c r="Q203" s="27"/>
      <c r="R203" s="27"/>
      <c r="S203" s="27"/>
      <c r="T203" s="27"/>
      <c r="U203" s="27"/>
      <c r="V203" s="27"/>
      <c r="W203" s="27"/>
    </row>
    <row r="204" spans="3:23" x14ac:dyDescent="0.3">
      <c r="C204" s="27"/>
      <c r="D204" s="27"/>
      <c r="E204" s="27"/>
      <c r="F204" s="27"/>
      <c r="G204" s="27"/>
      <c r="H204" s="27"/>
      <c r="I204" s="27"/>
      <c r="J204" s="27"/>
      <c r="K204" s="27"/>
      <c r="L204" s="27"/>
      <c r="M204" s="27"/>
      <c r="N204" s="27"/>
      <c r="O204" s="27"/>
      <c r="P204" s="27"/>
      <c r="Q204" s="27"/>
      <c r="R204" s="27"/>
      <c r="S204" s="27"/>
      <c r="T204" s="27"/>
      <c r="U204" s="27"/>
      <c r="V204" s="27"/>
      <c r="W204" s="27"/>
    </row>
    <row r="205" spans="3:23" x14ac:dyDescent="0.3">
      <c r="C205" s="27"/>
      <c r="D205" s="27"/>
      <c r="E205" s="27"/>
      <c r="F205" s="27"/>
      <c r="G205" s="27"/>
      <c r="H205" s="27"/>
      <c r="I205" s="27"/>
      <c r="J205" s="27"/>
      <c r="K205" s="27"/>
      <c r="L205" s="27"/>
      <c r="M205" s="27"/>
      <c r="N205" s="27"/>
      <c r="O205" s="27"/>
      <c r="P205" s="27"/>
      <c r="Q205" s="27"/>
      <c r="R205" s="27"/>
      <c r="S205" s="27"/>
      <c r="T205" s="27"/>
      <c r="U205" s="27"/>
      <c r="V205" s="27"/>
      <c r="W205" s="27"/>
    </row>
    <row r="206" spans="3:23" x14ac:dyDescent="0.3">
      <c r="C206" s="27"/>
      <c r="D206" s="27"/>
      <c r="E206" s="27"/>
      <c r="F206" s="27"/>
      <c r="G206" s="27"/>
      <c r="H206" s="27"/>
      <c r="I206" s="27"/>
      <c r="J206" s="27"/>
      <c r="K206" s="27"/>
      <c r="L206" s="27"/>
      <c r="M206" s="27"/>
      <c r="N206" s="27"/>
      <c r="O206" s="27"/>
      <c r="P206" s="27"/>
      <c r="Q206" s="27"/>
      <c r="R206" s="27"/>
      <c r="S206" s="27"/>
      <c r="T206" s="27"/>
      <c r="U206" s="27"/>
      <c r="V206" s="27"/>
      <c r="W206" s="2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721"/>
  <sheetViews>
    <sheetView topLeftCell="R76" zoomScale="80" zoomScaleNormal="80" workbookViewId="0">
      <selection activeCell="AG104" sqref="AG104"/>
    </sheetView>
  </sheetViews>
  <sheetFormatPr defaultRowHeight="14.4" x14ac:dyDescent="0.3"/>
  <cols>
    <col min="4" max="4" width="9.109375" style="27"/>
    <col min="16" max="17" width="9.109375" style="27"/>
    <col min="20" max="21" width="9.109375" style="27"/>
    <col min="22" max="22" width="14.109375" customWidth="1"/>
    <col min="23" max="23" width="23.33203125" customWidth="1"/>
    <col min="24" max="24" width="15.44140625" customWidth="1"/>
    <col min="25" max="25" width="12.109375" customWidth="1"/>
  </cols>
  <sheetData>
    <row r="1" spans="1:25" x14ac:dyDescent="0.3">
      <c r="A1" t="s">
        <v>213</v>
      </c>
      <c r="B1" t="s">
        <v>214</v>
      </c>
      <c r="C1" t="s">
        <v>215</v>
      </c>
      <c r="D1" s="27" t="s">
        <v>256</v>
      </c>
      <c r="E1" t="s">
        <v>216</v>
      </c>
      <c r="F1" t="s">
        <v>217</v>
      </c>
      <c r="G1" t="s">
        <v>218</v>
      </c>
      <c r="H1" t="s">
        <v>219</v>
      </c>
      <c r="I1" t="s">
        <v>220</v>
      </c>
      <c r="J1" t="s">
        <v>221</v>
      </c>
      <c r="K1" t="s">
        <v>222</v>
      </c>
      <c r="L1" t="s">
        <v>223</v>
      </c>
      <c r="M1" t="s">
        <v>224</v>
      </c>
      <c r="N1" t="s">
        <v>225</v>
      </c>
      <c r="O1" t="s">
        <v>226</v>
      </c>
      <c r="P1" s="27" t="s">
        <v>232</v>
      </c>
      <c r="Q1" s="27" t="s">
        <v>233</v>
      </c>
    </row>
    <row r="2" spans="1:25" x14ac:dyDescent="0.3">
      <c r="A2">
        <v>4</v>
      </c>
      <c r="B2">
        <v>26</v>
      </c>
      <c r="C2">
        <v>47</v>
      </c>
      <c r="D2" s="27">
        <v>2400</v>
      </c>
      <c r="E2">
        <v>5212</v>
      </c>
      <c r="F2">
        <v>646</v>
      </c>
      <c r="G2">
        <v>371</v>
      </c>
      <c r="H2">
        <v>17</v>
      </c>
      <c r="I2">
        <v>7259</v>
      </c>
      <c r="J2">
        <v>0</v>
      </c>
      <c r="K2">
        <v>579</v>
      </c>
      <c r="L2">
        <v>1265</v>
      </c>
      <c r="M2">
        <v>1471</v>
      </c>
      <c r="N2">
        <v>3928</v>
      </c>
      <c r="O2">
        <v>1559.829</v>
      </c>
      <c r="P2" s="27">
        <v>6081</v>
      </c>
      <c r="Q2" s="27">
        <v>20748</v>
      </c>
      <c r="X2" t="s">
        <v>235</v>
      </c>
    </row>
    <row r="3" spans="1:25" x14ac:dyDescent="0.3">
      <c r="A3">
        <v>5</v>
      </c>
      <c r="B3">
        <v>23</v>
      </c>
      <c r="C3">
        <v>50</v>
      </c>
      <c r="D3" s="27">
        <v>114000</v>
      </c>
      <c r="E3">
        <v>135096</v>
      </c>
      <c r="F3">
        <v>765271</v>
      </c>
      <c r="G3">
        <v>1356496</v>
      </c>
      <c r="H3">
        <v>101743</v>
      </c>
      <c r="I3">
        <v>989247</v>
      </c>
      <c r="J3">
        <v>112969</v>
      </c>
      <c r="K3">
        <v>723187</v>
      </c>
      <c r="L3">
        <v>251960</v>
      </c>
      <c r="M3">
        <v>153876</v>
      </c>
      <c r="N3">
        <v>807929</v>
      </c>
      <c r="O3">
        <v>143.94630000000001</v>
      </c>
      <c r="P3" s="27">
        <v>1581997</v>
      </c>
      <c r="Q3" s="27">
        <v>5397774</v>
      </c>
      <c r="U3" s="27" t="s">
        <v>227</v>
      </c>
      <c r="X3" t="s">
        <v>11</v>
      </c>
      <c r="Y3" t="s">
        <v>234</v>
      </c>
    </row>
    <row r="4" spans="1:25" x14ac:dyDescent="0.3">
      <c r="A4">
        <v>1</v>
      </c>
      <c r="B4">
        <v>15</v>
      </c>
      <c r="C4">
        <v>34</v>
      </c>
      <c r="D4" s="27">
        <v>2550</v>
      </c>
      <c r="E4">
        <v>0</v>
      </c>
      <c r="F4">
        <v>0</v>
      </c>
      <c r="G4">
        <v>0</v>
      </c>
      <c r="H4">
        <v>1098</v>
      </c>
      <c r="I4">
        <v>2171</v>
      </c>
      <c r="J4">
        <v>0</v>
      </c>
      <c r="K4">
        <v>28891</v>
      </c>
      <c r="L4">
        <v>0</v>
      </c>
      <c r="M4">
        <v>0</v>
      </c>
      <c r="N4">
        <v>6733</v>
      </c>
      <c r="O4">
        <v>1851.67</v>
      </c>
      <c r="P4" s="27">
        <v>11399</v>
      </c>
      <c r="Q4" s="27">
        <v>38893</v>
      </c>
      <c r="U4" s="27">
        <v>13</v>
      </c>
      <c r="V4" s="27" t="s">
        <v>187</v>
      </c>
      <c r="W4" s="27" t="s">
        <v>200</v>
      </c>
      <c r="X4" s="14">
        <f>SUMPRODUCT(--(CENDIV=5),--(PBA=U4),ELCNS,FINALWT)/SUMPRODUCT(--(CENDIV=5),ELCNS,FINALWT)</f>
        <v>5.7375049060042843E-2</v>
      </c>
      <c r="Y4" s="14">
        <f>X4/SUM($X$4:$X$16)</f>
        <v>7.4547538674841471E-2</v>
      </c>
    </row>
    <row r="5" spans="1:25" x14ac:dyDescent="0.3">
      <c r="A5">
        <v>7</v>
      </c>
      <c r="B5">
        <v>18</v>
      </c>
      <c r="C5">
        <v>38</v>
      </c>
      <c r="D5" s="27">
        <v>500000</v>
      </c>
      <c r="E5">
        <v>1643887</v>
      </c>
      <c r="F5">
        <v>1709273</v>
      </c>
      <c r="G5">
        <v>8981761</v>
      </c>
      <c r="H5">
        <v>0</v>
      </c>
      <c r="I5">
        <v>2889646</v>
      </c>
      <c r="J5">
        <v>4499351</v>
      </c>
      <c r="K5">
        <v>5009044</v>
      </c>
      <c r="L5">
        <v>3404782</v>
      </c>
      <c r="M5">
        <v>322992</v>
      </c>
      <c r="N5">
        <v>8840442</v>
      </c>
      <c r="O5">
        <v>17.19126</v>
      </c>
      <c r="P5" s="27">
        <v>10932350</v>
      </c>
      <c r="Q5" s="27">
        <v>37301178</v>
      </c>
      <c r="U5" s="27" t="s">
        <v>228</v>
      </c>
      <c r="V5" s="27" t="s">
        <v>188</v>
      </c>
      <c r="W5" s="27" t="s">
        <v>201</v>
      </c>
      <c r="X5" s="14">
        <f>SUMPRODUCT(--(CENDIV=5),--(PBA=14),--(PBAPLUS=27),ELCNS,FINALWT)/SUMPRODUCT(--(CENDIV=5),ELCNS,FINALWT)</f>
        <v>2.8991557818983008E-2</v>
      </c>
      <c r="Y5" s="14">
        <f t="shared" ref="Y5:Y16" si="0">X5/SUM($X$4:$X$16)</f>
        <v>3.766880051802303E-2</v>
      </c>
    </row>
    <row r="6" spans="1:25" x14ac:dyDescent="0.3">
      <c r="A6">
        <v>7</v>
      </c>
      <c r="B6">
        <v>2</v>
      </c>
      <c r="C6">
        <v>6</v>
      </c>
      <c r="D6" s="27">
        <v>30000</v>
      </c>
      <c r="E6">
        <v>0</v>
      </c>
      <c r="F6">
        <v>21305</v>
      </c>
      <c r="G6">
        <v>532929</v>
      </c>
      <c r="H6">
        <v>0</v>
      </c>
      <c r="I6">
        <v>414293</v>
      </c>
      <c r="J6">
        <v>0</v>
      </c>
      <c r="K6">
        <v>12696</v>
      </c>
      <c r="L6">
        <v>61483</v>
      </c>
      <c r="M6">
        <v>235894</v>
      </c>
      <c r="N6">
        <v>248110</v>
      </c>
      <c r="O6">
        <v>273.99709999999999</v>
      </c>
      <c r="P6" s="27">
        <v>447453</v>
      </c>
      <c r="Q6" s="27">
        <v>1526710</v>
      </c>
      <c r="U6" s="27">
        <v>6</v>
      </c>
      <c r="V6" s="27" t="s">
        <v>189</v>
      </c>
      <c r="W6" s="27" t="s">
        <v>202</v>
      </c>
      <c r="X6" s="14">
        <f>SUMPRODUCT(--(CENDIV=5),--(PBA=U6),ELCNS,FINALWT)/SUMPRODUCT(--(CENDIV=5),ELCNS,FINALWT)</f>
        <v>3.7181214253754591E-2</v>
      </c>
      <c r="Y6" s="14">
        <f t="shared" si="0"/>
        <v>4.8309640740501841E-2</v>
      </c>
    </row>
    <row r="7" spans="1:25" x14ac:dyDescent="0.3">
      <c r="A7">
        <v>5</v>
      </c>
      <c r="B7">
        <v>6</v>
      </c>
      <c r="C7">
        <v>12</v>
      </c>
      <c r="D7" s="27">
        <v>1800</v>
      </c>
      <c r="E7">
        <v>1703</v>
      </c>
      <c r="F7">
        <v>9520</v>
      </c>
      <c r="G7">
        <v>9588</v>
      </c>
      <c r="H7">
        <v>141</v>
      </c>
      <c r="I7">
        <v>19475</v>
      </c>
      <c r="J7">
        <v>0</v>
      </c>
      <c r="K7">
        <v>129380</v>
      </c>
      <c r="L7">
        <v>11400</v>
      </c>
      <c r="M7">
        <v>9419</v>
      </c>
      <c r="N7">
        <v>12688</v>
      </c>
      <c r="O7">
        <v>1807.463</v>
      </c>
      <c r="P7" s="27">
        <v>59588</v>
      </c>
      <c r="Q7" s="27">
        <v>203314</v>
      </c>
      <c r="U7" s="27" t="s">
        <v>229</v>
      </c>
      <c r="V7" s="27" t="s">
        <v>190</v>
      </c>
      <c r="W7" s="27" t="s">
        <v>203</v>
      </c>
      <c r="X7" s="14">
        <f>(SUMPRODUCT(--(CENDIV=5),--(PBA=8),ELCNS,FINALWT)+SUMPRODUCT(--(CENDIV=5),--(PBA=17),ELCNS,FINALWT))/SUMPRODUCT(--(CENDIV=5),ELCNS,FINALWT)</f>
        <v>3.9863877726880312E-2</v>
      </c>
      <c r="Y7" s="35">
        <f t="shared" si="0"/>
        <v>5.1795231816949366E-2</v>
      </c>
    </row>
    <row r="8" spans="1:25" x14ac:dyDescent="0.3">
      <c r="A8">
        <v>7</v>
      </c>
      <c r="B8">
        <v>16</v>
      </c>
      <c r="C8">
        <v>35</v>
      </c>
      <c r="D8" s="27">
        <v>800000</v>
      </c>
      <c r="E8">
        <v>0</v>
      </c>
      <c r="F8">
        <v>0</v>
      </c>
      <c r="G8">
        <v>18991630</v>
      </c>
      <c r="H8">
        <v>0</v>
      </c>
      <c r="I8">
        <v>15485385</v>
      </c>
      <c r="J8">
        <v>6007176</v>
      </c>
      <c r="K8">
        <v>6654183</v>
      </c>
      <c r="L8">
        <v>5603911</v>
      </c>
      <c r="M8">
        <v>9062107</v>
      </c>
      <c r="N8">
        <v>27518800</v>
      </c>
      <c r="O8">
        <v>2.860252</v>
      </c>
      <c r="P8" s="27">
        <v>26179130</v>
      </c>
      <c r="Q8" s="27">
        <v>89323192</v>
      </c>
      <c r="U8" s="27">
        <v>16</v>
      </c>
      <c r="V8" s="27" t="s">
        <v>191</v>
      </c>
      <c r="W8" s="27" t="s">
        <v>204</v>
      </c>
      <c r="X8" s="14">
        <f t="shared" ref="X8:X14" si="1">SUMPRODUCT(--(CENDIV=5),--(PBA=U8),ELCNS,FINALWT)/SUMPRODUCT(--(CENDIV=5),ELCNS,FINALWT)</f>
        <v>4.4726936147314565E-2</v>
      </c>
      <c r="Y8" s="14">
        <f t="shared" si="0"/>
        <v>5.8113815271160447E-2</v>
      </c>
    </row>
    <row r="9" spans="1:25" x14ac:dyDescent="0.3">
      <c r="A9">
        <v>7</v>
      </c>
      <c r="B9">
        <v>1</v>
      </c>
      <c r="C9">
        <v>1</v>
      </c>
      <c r="D9" s="27">
        <v>1400</v>
      </c>
      <c r="O9">
        <v>777.87990000000002</v>
      </c>
      <c r="U9" s="27">
        <v>7</v>
      </c>
      <c r="V9" s="27" t="s">
        <v>192</v>
      </c>
      <c r="W9" s="27" t="s">
        <v>205</v>
      </c>
      <c r="X9" s="14">
        <f t="shared" si="1"/>
        <v>1.8468909582147929E-2</v>
      </c>
      <c r="Y9" s="14">
        <f t="shared" si="0"/>
        <v>2.39966984588805E-2</v>
      </c>
    </row>
    <row r="10" spans="1:25" x14ac:dyDescent="0.3">
      <c r="A10">
        <v>7</v>
      </c>
      <c r="B10">
        <v>2</v>
      </c>
      <c r="C10">
        <v>2</v>
      </c>
      <c r="D10" s="27">
        <v>37500</v>
      </c>
      <c r="E10">
        <v>18351</v>
      </c>
      <c r="F10">
        <v>480164</v>
      </c>
      <c r="G10">
        <v>660807</v>
      </c>
      <c r="H10">
        <v>0</v>
      </c>
      <c r="I10">
        <v>349091</v>
      </c>
      <c r="J10">
        <v>18042</v>
      </c>
      <c r="K10">
        <v>265711</v>
      </c>
      <c r="L10">
        <v>34226</v>
      </c>
      <c r="M10">
        <v>138188</v>
      </c>
      <c r="N10">
        <v>263835</v>
      </c>
      <c r="O10">
        <v>653.84310000000005</v>
      </c>
      <c r="P10" s="27">
        <v>653111</v>
      </c>
      <c r="Q10" s="27">
        <v>2228415</v>
      </c>
      <c r="U10" s="27">
        <v>18</v>
      </c>
      <c r="V10" s="27" t="s">
        <v>193</v>
      </c>
      <c r="W10" s="27" t="s">
        <v>206</v>
      </c>
      <c r="X10" s="14">
        <f t="shared" si="1"/>
        <v>5.8374638220265285E-2</v>
      </c>
      <c r="Y10" s="14">
        <f t="shared" si="0"/>
        <v>7.5846307265046126E-2</v>
      </c>
    </row>
    <row r="11" spans="1:25" x14ac:dyDescent="0.3">
      <c r="A11">
        <v>5</v>
      </c>
      <c r="B11">
        <v>2</v>
      </c>
      <c r="C11">
        <v>4</v>
      </c>
      <c r="D11" s="27">
        <v>600000</v>
      </c>
      <c r="E11">
        <v>4472766</v>
      </c>
      <c r="F11">
        <v>15637822</v>
      </c>
      <c r="G11">
        <v>13019896</v>
      </c>
      <c r="H11">
        <v>184111</v>
      </c>
      <c r="I11">
        <v>8065974</v>
      </c>
      <c r="J11">
        <v>359574</v>
      </c>
      <c r="K11">
        <v>161434</v>
      </c>
      <c r="L11">
        <v>519512</v>
      </c>
      <c r="M11">
        <v>6475474</v>
      </c>
      <c r="N11">
        <v>6178088</v>
      </c>
      <c r="O11">
        <v>23.251169999999998</v>
      </c>
      <c r="P11" s="27">
        <v>16141457</v>
      </c>
      <c r="Q11" s="27">
        <v>55074651</v>
      </c>
      <c r="U11" s="27">
        <v>91</v>
      </c>
      <c r="V11" s="27" t="s">
        <v>194</v>
      </c>
      <c r="W11" s="27" t="s">
        <v>207</v>
      </c>
      <c r="X11" s="14">
        <f t="shared" si="1"/>
        <v>4.4746002491471516E-2</v>
      </c>
      <c r="Y11" s="14">
        <f t="shared" si="0"/>
        <v>5.8138588217793413E-2</v>
      </c>
    </row>
    <row r="12" spans="1:25" x14ac:dyDescent="0.3">
      <c r="A12">
        <v>8</v>
      </c>
      <c r="B12">
        <v>2</v>
      </c>
      <c r="C12">
        <v>2</v>
      </c>
      <c r="D12" s="27">
        <v>10250</v>
      </c>
      <c r="E12">
        <v>0</v>
      </c>
      <c r="F12">
        <v>25709</v>
      </c>
      <c r="G12">
        <v>188205</v>
      </c>
      <c r="H12">
        <v>1365</v>
      </c>
      <c r="I12">
        <v>52483</v>
      </c>
      <c r="J12">
        <v>0</v>
      </c>
      <c r="K12">
        <v>6179</v>
      </c>
      <c r="L12">
        <v>29132</v>
      </c>
      <c r="M12">
        <v>51217</v>
      </c>
      <c r="N12">
        <v>76847</v>
      </c>
      <c r="O12">
        <v>1031.346</v>
      </c>
      <c r="P12" s="27">
        <v>126359</v>
      </c>
      <c r="Q12" s="27">
        <v>431137</v>
      </c>
      <c r="U12" s="27">
        <v>2</v>
      </c>
      <c r="V12" s="27" t="s">
        <v>195</v>
      </c>
      <c r="W12" s="27" t="s">
        <v>208</v>
      </c>
      <c r="X12" s="14">
        <f t="shared" si="1"/>
        <v>0.16741646108567343</v>
      </c>
      <c r="Y12" s="14">
        <f t="shared" si="0"/>
        <v>0.21752460890322789</v>
      </c>
    </row>
    <row r="13" spans="1:25" x14ac:dyDescent="0.3">
      <c r="A13">
        <v>6</v>
      </c>
      <c r="B13">
        <v>15</v>
      </c>
      <c r="C13">
        <v>53</v>
      </c>
      <c r="D13" s="27">
        <v>6200</v>
      </c>
      <c r="E13">
        <v>0</v>
      </c>
      <c r="F13">
        <v>50288</v>
      </c>
      <c r="G13">
        <v>34955</v>
      </c>
      <c r="H13">
        <v>1519</v>
      </c>
      <c r="I13">
        <v>27890</v>
      </c>
      <c r="J13">
        <v>65194</v>
      </c>
      <c r="K13">
        <v>100655</v>
      </c>
      <c r="L13">
        <v>306</v>
      </c>
      <c r="M13">
        <v>938</v>
      </c>
      <c r="N13">
        <v>17962</v>
      </c>
      <c r="O13">
        <v>953.18780000000004</v>
      </c>
      <c r="P13" s="27">
        <v>87839</v>
      </c>
      <c r="Q13" s="27">
        <v>299707</v>
      </c>
      <c r="U13" s="27">
        <v>15</v>
      </c>
      <c r="V13" s="27" t="s">
        <v>196</v>
      </c>
      <c r="W13" s="27" t="s">
        <v>209</v>
      </c>
      <c r="X13" s="14">
        <f t="shared" si="1"/>
        <v>7.0304932763895864E-2</v>
      </c>
      <c r="Y13" s="14">
        <f t="shared" si="0"/>
        <v>9.1347367542359767E-2</v>
      </c>
    </row>
    <row r="14" spans="1:25" x14ac:dyDescent="0.3">
      <c r="A14">
        <v>5</v>
      </c>
      <c r="B14">
        <v>26</v>
      </c>
      <c r="C14">
        <v>45</v>
      </c>
      <c r="D14" s="27">
        <v>7000</v>
      </c>
      <c r="E14">
        <v>0</v>
      </c>
      <c r="F14">
        <v>27526</v>
      </c>
      <c r="G14">
        <v>15414</v>
      </c>
      <c r="H14">
        <v>1047</v>
      </c>
      <c r="I14">
        <v>72953</v>
      </c>
      <c r="J14">
        <v>0</v>
      </c>
      <c r="K14">
        <v>2608</v>
      </c>
      <c r="L14">
        <v>21327</v>
      </c>
      <c r="M14">
        <v>40648</v>
      </c>
      <c r="N14">
        <v>63435</v>
      </c>
      <c r="O14">
        <v>1117.742</v>
      </c>
      <c r="P14" s="27">
        <v>71793</v>
      </c>
      <c r="Q14" s="27">
        <v>244958</v>
      </c>
      <c r="U14" s="27">
        <v>25</v>
      </c>
      <c r="V14" s="27" t="s">
        <v>197</v>
      </c>
      <c r="W14" s="27" t="s">
        <v>210</v>
      </c>
      <c r="X14" s="14">
        <f t="shared" si="1"/>
        <v>5.5086856341350653E-2</v>
      </c>
      <c r="Y14" s="14">
        <f t="shared" si="0"/>
        <v>7.1574484394509863E-2</v>
      </c>
    </row>
    <row r="15" spans="1:25" x14ac:dyDescent="0.3">
      <c r="A15">
        <v>5</v>
      </c>
      <c r="B15">
        <v>26</v>
      </c>
      <c r="C15">
        <v>48</v>
      </c>
      <c r="D15" s="27">
        <v>7000</v>
      </c>
      <c r="E15">
        <v>1217</v>
      </c>
      <c r="F15">
        <v>0</v>
      </c>
      <c r="G15">
        <v>2744</v>
      </c>
      <c r="H15">
        <v>140625</v>
      </c>
      <c r="I15">
        <v>19574</v>
      </c>
      <c r="J15">
        <v>0</v>
      </c>
      <c r="K15">
        <v>596</v>
      </c>
      <c r="L15">
        <v>1382</v>
      </c>
      <c r="M15">
        <v>889</v>
      </c>
      <c r="N15">
        <v>16252</v>
      </c>
      <c r="O15">
        <v>810.40539999999999</v>
      </c>
      <c r="P15" s="27">
        <v>53716</v>
      </c>
      <c r="Q15" s="27">
        <v>183279</v>
      </c>
      <c r="U15" s="27" t="s">
        <v>230</v>
      </c>
      <c r="V15" s="27" t="s">
        <v>198</v>
      </c>
      <c r="W15" s="27" t="s">
        <v>211</v>
      </c>
      <c r="X15" s="14">
        <f>(SUMPRODUCT(--(CENDIV=5),--(PBA=14),--(PBAPLUS=28),ELCNS,FINALWT)+SUMPRODUCT(--(CENDIV=5),--(PBA=14),--(PBAPLUS=29),ELCNS,FINALWT))/SUMPRODUCT(--(CENDIV=5),ELCNS,FINALWT)</f>
        <v>7.995560262592992E-2</v>
      </c>
      <c r="Y15" s="14">
        <f t="shared" si="0"/>
        <v>0.1038865060104633</v>
      </c>
    </row>
    <row r="16" spans="1:25" x14ac:dyDescent="0.3">
      <c r="A16">
        <v>7</v>
      </c>
      <c r="B16">
        <v>14</v>
      </c>
      <c r="C16">
        <v>29</v>
      </c>
      <c r="D16" s="27">
        <v>370000</v>
      </c>
      <c r="E16">
        <v>76060</v>
      </c>
      <c r="F16">
        <v>11727116</v>
      </c>
      <c r="G16">
        <v>1620697</v>
      </c>
      <c r="H16">
        <v>0</v>
      </c>
      <c r="I16">
        <v>1024129</v>
      </c>
      <c r="J16">
        <v>0</v>
      </c>
      <c r="K16">
        <v>309085</v>
      </c>
      <c r="L16">
        <v>164746</v>
      </c>
      <c r="M16">
        <v>6031392</v>
      </c>
      <c r="N16">
        <v>2036271</v>
      </c>
      <c r="O16">
        <v>90.622</v>
      </c>
      <c r="P16" s="27">
        <v>6737836</v>
      </c>
      <c r="Q16" s="27">
        <v>22989496</v>
      </c>
      <c r="U16" s="27" t="s">
        <v>231</v>
      </c>
      <c r="V16" s="27" t="s">
        <v>199</v>
      </c>
      <c r="W16" s="27" t="s">
        <v>212</v>
      </c>
      <c r="X16" s="14">
        <f>(SUMPRODUCT(--(CENDIV=5),--(PBA=5),ELCNS,FINALWT)+SUMPRODUCT(--(CENDIV=5),--(PBA=11),ELCNS,FINALWT))/SUMPRODUCT(--(CENDIV=5),ELCNS,FINALWT)</f>
        <v>6.7151736578850749E-2</v>
      </c>
      <c r="Y16" s="14">
        <f t="shared" si="0"/>
        <v>8.725041218624284E-2</v>
      </c>
    </row>
    <row r="17" spans="1:25" x14ac:dyDescent="0.3">
      <c r="A17">
        <v>4</v>
      </c>
      <c r="B17">
        <v>14</v>
      </c>
      <c r="C17">
        <v>28</v>
      </c>
      <c r="D17" s="27">
        <v>104000</v>
      </c>
      <c r="E17">
        <v>0</v>
      </c>
      <c r="F17">
        <v>901486</v>
      </c>
      <c r="G17">
        <v>425465</v>
      </c>
      <c r="H17">
        <v>0</v>
      </c>
      <c r="I17">
        <v>485361</v>
      </c>
      <c r="J17">
        <v>63702</v>
      </c>
      <c r="K17">
        <v>448006</v>
      </c>
      <c r="L17">
        <v>1139146</v>
      </c>
      <c r="M17">
        <v>793413</v>
      </c>
      <c r="N17">
        <v>364641</v>
      </c>
      <c r="O17">
        <v>139.16999999999999</v>
      </c>
      <c r="P17" s="27">
        <v>1354402</v>
      </c>
      <c r="Q17" s="27">
        <v>4621220</v>
      </c>
    </row>
    <row r="18" spans="1:25" x14ac:dyDescent="0.3">
      <c r="A18">
        <v>3</v>
      </c>
      <c r="B18">
        <v>13</v>
      </c>
      <c r="C18">
        <v>26</v>
      </c>
      <c r="D18" s="27">
        <v>1200</v>
      </c>
      <c r="E18">
        <v>13162</v>
      </c>
      <c r="F18">
        <v>0</v>
      </c>
      <c r="G18">
        <v>960</v>
      </c>
      <c r="H18">
        <v>667</v>
      </c>
      <c r="I18">
        <v>3796</v>
      </c>
      <c r="J18">
        <v>0</v>
      </c>
      <c r="K18">
        <v>0</v>
      </c>
      <c r="L18">
        <v>9655</v>
      </c>
      <c r="M18">
        <v>835</v>
      </c>
      <c r="N18">
        <v>17246</v>
      </c>
      <c r="O18">
        <v>2396.7339999999999</v>
      </c>
      <c r="P18" s="27">
        <v>13576</v>
      </c>
      <c r="Q18" s="27">
        <v>46321</v>
      </c>
    </row>
    <row r="19" spans="1:25" x14ac:dyDescent="0.3">
      <c r="A19">
        <v>7</v>
      </c>
      <c r="B19">
        <v>2</v>
      </c>
      <c r="C19">
        <v>7</v>
      </c>
      <c r="D19" s="27">
        <v>6000</v>
      </c>
      <c r="E19">
        <v>0</v>
      </c>
      <c r="F19">
        <v>8785</v>
      </c>
      <c r="G19">
        <v>17827</v>
      </c>
      <c r="H19">
        <v>128</v>
      </c>
      <c r="I19">
        <v>10346</v>
      </c>
      <c r="J19">
        <v>0</v>
      </c>
      <c r="K19">
        <v>1149</v>
      </c>
      <c r="L19">
        <v>563</v>
      </c>
      <c r="M19">
        <v>7495</v>
      </c>
      <c r="N19">
        <v>15007</v>
      </c>
      <c r="O19">
        <v>1451.617</v>
      </c>
      <c r="P19" s="27">
        <v>17966</v>
      </c>
      <c r="Q19" s="27">
        <v>61300</v>
      </c>
    </row>
    <row r="20" spans="1:25" x14ac:dyDescent="0.3">
      <c r="A20">
        <v>1</v>
      </c>
      <c r="B20">
        <v>4</v>
      </c>
      <c r="C20">
        <v>8</v>
      </c>
      <c r="D20" s="27">
        <v>78000</v>
      </c>
      <c r="E20">
        <v>65183</v>
      </c>
      <c r="F20">
        <v>415852</v>
      </c>
      <c r="G20">
        <v>588269</v>
      </c>
      <c r="H20">
        <v>0</v>
      </c>
      <c r="I20">
        <v>1052268</v>
      </c>
      <c r="J20">
        <v>0</v>
      </c>
      <c r="K20">
        <v>4878472</v>
      </c>
      <c r="L20">
        <v>40893</v>
      </c>
      <c r="M20">
        <v>717198</v>
      </c>
      <c r="N20">
        <v>1406855</v>
      </c>
      <c r="O20">
        <v>124.452</v>
      </c>
      <c r="P20" s="27">
        <v>2686105</v>
      </c>
      <c r="Q20" s="27">
        <v>9164990</v>
      </c>
      <c r="V20" s="27"/>
      <c r="W20" s="27"/>
      <c r="X20" s="27" t="s">
        <v>236</v>
      </c>
      <c r="Y20" s="27"/>
    </row>
    <row r="21" spans="1:25" x14ac:dyDescent="0.3">
      <c r="A21">
        <v>4</v>
      </c>
      <c r="B21">
        <v>2</v>
      </c>
      <c r="C21">
        <v>4</v>
      </c>
      <c r="D21" s="27">
        <v>71000</v>
      </c>
      <c r="E21">
        <v>0</v>
      </c>
      <c r="F21">
        <v>174183</v>
      </c>
      <c r="G21">
        <v>1033557</v>
      </c>
      <c r="H21">
        <v>0</v>
      </c>
      <c r="I21">
        <v>373734</v>
      </c>
      <c r="J21">
        <v>0</v>
      </c>
      <c r="K21">
        <v>31853</v>
      </c>
      <c r="L21">
        <v>94761</v>
      </c>
      <c r="M21">
        <v>604442</v>
      </c>
      <c r="N21">
        <v>341470</v>
      </c>
      <c r="O21">
        <v>360.21809999999999</v>
      </c>
      <c r="P21" s="27">
        <v>777843</v>
      </c>
      <c r="Q21" s="27">
        <v>2654000</v>
      </c>
      <c r="U21" s="27" t="s">
        <v>227</v>
      </c>
      <c r="V21" s="27"/>
      <c r="W21" s="27"/>
      <c r="X21" s="27" t="s">
        <v>11</v>
      </c>
      <c r="Y21" s="27" t="s">
        <v>234</v>
      </c>
    </row>
    <row r="22" spans="1:25" x14ac:dyDescent="0.3">
      <c r="A22">
        <v>8</v>
      </c>
      <c r="B22">
        <v>13</v>
      </c>
      <c r="C22">
        <v>24</v>
      </c>
      <c r="D22" s="27">
        <v>67000</v>
      </c>
      <c r="E22">
        <v>981</v>
      </c>
      <c r="F22">
        <v>1177478</v>
      </c>
      <c r="G22">
        <v>118823</v>
      </c>
      <c r="H22">
        <v>1192</v>
      </c>
      <c r="I22">
        <v>178979</v>
      </c>
      <c r="J22">
        <v>25358</v>
      </c>
      <c r="K22">
        <v>28296</v>
      </c>
      <c r="L22">
        <v>11485</v>
      </c>
      <c r="M22">
        <v>6583</v>
      </c>
      <c r="N22">
        <v>239034</v>
      </c>
      <c r="O22">
        <v>274.45479999999998</v>
      </c>
      <c r="P22" s="27">
        <v>524094</v>
      </c>
      <c r="Q22" s="27">
        <v>1788209</v>
      </c>
      <c r="U22" s="27">
        <v>13</v>
      </c>
      <c r="V22" s="27" t="s">
        <v>187</v>
      </c>
      <c r="W22" s="27" t="s">
        <v>200</v>
      </c>
      <c r="X22" s="14">
        <f>SUMIFS(FINALWT,CENDIV,5,PBA,U22)/SUMIFS(FINALWT, CENDIV,5)</f>
        <v>4.1439461855297337E-2</v>
      </c>
      <c r="Y22" s="14">
        <f>X22/SUM($X$22:$X$34)</f>
        <v>5.9534121366621666E-2</v>
      </c>
    </row>
    <row r="23" spans="1:25" x14ac:dyDescent="0.3">
      <c r="A23">
        <v>6</v>
      </c>
      <c r="B23">
        <v>2</v>
      </c>
      <c r="C23">
        <v>2</v>
      </c>
      <c r="D23" s="27">
        <v>2350</v>
      </c>
      <c r="E23">
        <v>1163</v>
      </c>
      <c r="F23">
        <v>19089</v>
      </c>
      <c r="G23">
        <v>11728</v>
      </c>
      <c r="H23">
        <v>463</v>
      </c>
      <c r="I23">
        <v>22573</v>
      </c>
      <c r="J23">
        <v>0</v>
      </c>
      <c r="K23">
        <v>1577</v>
      </c>
      <c r="L23">
        <v>10755</v>
      </c>
      <c r="M23">
        <v>1106</v>
      </c>
      <c r="N23">
        <v>14683</v>
      </c>
      <c r="O23">
        <v>1791.31</v>
      </c>
      <c r="P23" s="27">
        <v>24366</v>
      </c>
      <c r="Q23" s="27">
        <v>83137</v>
      </c>
      <c r="U23" s="27" t="s">
        <v>228</v>
      </c>
      <c r="V23" s="27" t="s">
        <v>188</v>
      </c>
      <c r="W23" s="27" t="s">
        <v>201</v>
      </c>
      <c r="X23" s="14">
        <f>SUMIFS(FINALWT,CENDIV,5,PBA,14,PBAPLUS,27)/SUMIFS(FINALWT, CENDIV,5)</f>
        <v>6.3748865324445118E-3</v>
      </c>
      <c r="Y23" s="14">
        <f t="shared" ref="Y23:Y34" si="2">X23/SUM($X$22:$X$34)</f>
        <v>9.1584989652194991E-3</v>
      </c>
    </row>
    <row r="24" spans="1:25" x14ac:dyDescent="0.3">
      <c r="A24">
        <v>5</v>
      </c>
      <c r="B24">
        <v>13</v>
      </c>
      <c r="C24">
        <v>24</v>
      </c>
      <c r="D24" s="27">
        <v>30000</v>
      </c>
      <c r="E24">
        <v>76231</v>
      </c>
      <c r="F24">
        <v>116005</v>
      </c>
      <c r="G24">
        <v>115787</v>
      </c>
      <c r="H24">
        <v>0</v>
      </c>
      <c r="I24">
        <v>109820</v>
      </c>
      <c r="J24">
        <v>0</v>
      </c>
      <c r="K24">
        <v>8547</v>
      </c>
      <c r="L24">
        <v>15965</v>
      </c>
      <c r="M24">
        <v>6960</v>
      </c>
      <c r="N24">
        <v>218973</v>
      </c>
      <c r="O24">
        <v>1023.6079999999999</v>
      </c>
      <c r="P24" s="27">
        <v>195864</v>
      </c>
      <c r="Q24" s="27">
        <v>668288</v>
      </c>
      <c r="U24" s="27">
        <v>6</v>
      </c>
      <c r="V24" s="27" t="s">
        <v>189</v>
      </c>
      <c r="W24" s="27" t="s">
        <v>202</v>
      </c>
      <c r="X24" s="14">
        <f>SUMIFS(FINALWT,CENDIV,5,PBA,U24)/SUMIFS(FINALWT, CENDIV,5)</f>
        <v>3.6509351566933954E-2</v>
      </c>
      <c r="Y24" s="14">
        <f t="shared" si="2"/>
        <v>5.2451264323661893E-2</v>
      </c>
    </row>
    <row r="25" spans="1:25" x14ac:dyDescent="0.3">
      <c r="A25">
        <v>8</v>
      </c>
      <c r="B25">
        <v>16</v>
      </c>
      <c r="C25">
        <v>35</v>
      </c>
      <c r="D25" s="27">
        <v>158000</v>
      </c>
      <c r="E25">
        <v>73746</v>
      </c>
      <c r="F25">
        <v>2037721</v>
      </c>
      <c r="G25">
        <v>2217872</v>
      </c>
      <c r="H25">
        <v>0</v>
      </c>
      <c r="I25">
        <v>2128569</v>
      </c>
      <c r="J25">
        <v>577701</v>
      </c>
      <c r="K25">
        <v>1856244</v>
      </c>
      <c r="L25">
        <v>776896</v>
      </c>
      <c r="M25">
        <v>1045448</v>
      </c>
      <c r="N25">
        <v>2663699</v>
      </c>
      <c r="O25">
        <v>9.2846069999999994</v>
      </c>
      <c r="P25" s="27">
        <v>3920837</v>
      </c>
      <c r="Q25" s="27">
        <v>13377896</v>
      </c>
      <c r="U25" s="27" t="s">
        <v>229</v>
      </c>
      <c r="V25" s="27" t="s">
        <v>190</v>
      </c>
      <c r="W25" s="27" t="s">
        <v>203</v>
      </c>
      <c r="X25" s="14">
        <f>SUM(SUMIFS(FINALWT,CENDIV,5,PBA,{8,17}))/SUMIFS(FINALWT, CENDIV,5)</f>
        <v>2.3241341921332863E-2</v>
      </c>
      <c r="Y25" s="35">
        <f t="shared" si="2"/>
        <v>3.3389740327694581E-2</v>
      </c>
    </row>
    <row r="26" spans="1:25" x14ac:dyDescent="0.3">
      <c r="A26">
        <v>9</v>
      </c>
      <c r="B26">
        <v>5</v>
      </c>
      <c r="C26">
        <v>9</v>
      </c>
      <c r="D26" s="27">
        <v>12500</v>
      </c>
      <c r="E26">
        <v>0</v>
      </c>
      <c r="F26">
        <v>13439</v>
      </c>
      <c r="G26">
        <v>10896</v>
      </c>
      <c r="H26">
        <v>870</v>
      </c>
      <c r="I26">
        <v>63244</v>
      </c>
      <c r="J26">
        <v>0</v>
      </c>
      <c r="K26">
        <v>0</v>
      </c>
      <c r="L26">
        <v>13386</v>
      </c>
      <c r="M26">
        <v>45165</v>
      </c>
      <c r="N26">
        <v>70187</v>
      </c>
      <c r="O26">
        <v>1130.4749999999999</v>
      </c>
      <c r="P26" s="27">
        <v>63654</v>
      </c>
      <c r="Q26" s="27">
        <v>217187</v>
      </c>
      <c r="U26" s="27">
        <v>16</v>
      </c>
      <c r="V26" s="27" t="s">
        <v>191</v>
      </c>
      <c r="W26" s="27" t="s">
        <v>204</v>
      </c>
      <c r="X26" s="14">
        <f t="shared" ref="X26:X32" si="3">SUMIFS(FINALWT,CENDIV,5,PBA,U26)/SUMIFS(FINALWT, CENDIV,5)</f>
        <v>1.7087376821894467E-3</v>
      </c>
      <c r="Y26" s="14">
        <f t="shared" si="2"/>
        <v>2.454862877090719E-3</v>
      </c>
    </row>
    <row r="27" spans="1:25" x14ac:dyDescent="0.3">
      <c r="A27">
        <v>4</v>
      </c>
      <c r="B27">
        <v>8</v>
      </c>
      <c r="C27">
        <v>18</v>
      </c>
      <c r="D27" s="27">
        <v>5600</v>
      </c>
      <c r="E27">
        <v>0</v>
      </c>
      <c r="F27">
        <v>16009</v>
      </c>
      <c r="G27">
        <v>99891</v>
      </c>
      <c r="H27">
        <v>538</v>
      </c>
      <c r="I27">
        <v>72824</v>
      </c>
      <c r="J27">
        <v>0</v>
      </c>
      <c r="K27">
        <v>2099</v>
      </c>
      <c r="L27">
        <v>3224</v>
      </c>
      <c r="M27">
        <v>16453</v>
      </c>
      <c r="N27">
        <v>45213</v>
      </c>
      <c r="O27">
        <v>1559.829</v>
      </c>
      <c r="P27" s="27">
        <v>75103</v>
      </c>
      <c r="Q27" s="27">
        <v>256251</v>
      </c>
      <c r="U27" s="27">
        <v>7</v>
      </c>
      <c r="V27" s="27" t="s">
        <v>192</v>
      </c>
      <c r="W27" s="27" t="s">
        <v>205</v>
      </c>
      <c r="X27" s="14">
        <f t="shared" si="3"/>
        <v>1.3377032404065339E-2</v>
      </c>
      <c r="Y27" s="14">
        <f t="shared" si="2"/>
        <v>1.9218151853655205E-2</v>
      </c>
    </row>
    <row r="28" spans="1:25" x14ac:dyDescent="0.3">
      <c r="A28">
        <v>8</v>
      </c>
      <c r="B28">
        <v>25</v>
      </c>
      <c r="C28">
        <v>42</v>
      </c>
      <c r="D28" s="27">
        <v>4800</v>
      </c>
      <c r="E28">
        <v>0</v>
      </c>
      <c r="F28">
        <v>774</v>
      </c>
      <c r="G28">
        <v>6033</v>
      </c>
      <c r="H28">
        <v>104</v>
      </c>
      <c r="I28">
        <v>22397</v>
      </c>
      <c r="J28">
        <v>0</v>
      </c>
      <c r="K28">
        <v>6047</v>
      </c>
      <c r="L28">
        <v>1616</v>
      </c>
      <c r="M28">
        <v>1046</v>
      </c>
      <c r="N28">
        <v>8697</v>
      </c>
      <c r="O28">
        <v>1667.7550000000001</v>
      </c>
      <c r="P28" s="27">
        <v>13691</v>
      </c>
      <c r="Q28" s="27">
        <v>46714</v>
      </c>
      <c r="U28" s="27">
        <v>18</v>
      </c>
      <c r="V28" s="27" t="s">
        <v>193</v>
      </c>
      <c r="W28" s="27" t="s">
        <v>206</v>
      </c>
      <c r="X28" s="14">
        <f t="shared" si="3"/>
        <v>2.6186327044319401E-2</v>
      </c>
      <c r="Y28" s="14">
        <f t="shared" si="2"/>
        <v>3.7620661625538683E-2</v>
      </c>
    </row>
    <row r="29" spans="1:25" x14ac:dyDescent="0.3">
      <c r="A29">
        <v>5</v>
      </c>
      <c r="B29">
        <v>2</v>
      </c>
      <c r="C29">
        <v>2</v>
      </c>
      <c r="D29" s="27">
        <v>395000</v>
      </c>
      <c r="E29">
        <v>2505115</v>
      </c>
      <c r="F29">
        <v>11139489</v>
      </c>
      <c r="G29">
        <v>6105169</v>
      </c>
      <c r="H29">
        <v>110714</v>
      </c>
      <c r="I29">
        <v>2847452</v>
      </c>
      <c r="J29">
        <v>204550</v>
      </c>
      <c r="K29">
        <v>826659</v>
      </c>
      <c r="L29">
        <v>407622</v>
      </c>
      <c r="M29">
        <v>4509133</v>
      </c>
      <c r="N29">
        <v>3722278</v>
      </c>
      <c r="O29">
        <v>48.84104</v>
      </c>
      <c r="P29" s="27">
        <v>9489502</v>
      </c>
      <c r="Q29" s="27">
        <v>32378181</v>
      </c>
      <c r="U29" s="27">
        <v>91</v>
      </c>
      <c r="V29" s="27" t="s">
        <v>194</v>
      </c>
      <c r="W29" s="27" t="s">
        <v>207</v>
      </c>
      <c r="X29" s="14">
        <f t="shared" si="3"/>
        <v>1.3431263753644821E-2</v>
      </c>
      <c r="Y29" s="14">
        <f t="shared" si="2"/>
        <v>1.9296063477097967E-2</v>
      </c>
    </row>
    <row r="30" spans="1:25" x14ac:dyDescent="0.3">
      <c r="A30">
        <v>1</v>
      </c>
      <c r="B30">
        <v>16</v>
      </c>
      <c r="C30">
        <v>35</v>
      </c>
      <c r="D30" s="27">
        <v>250000</v>
      </c>
      <c r="E30">
        <v>0</v>
      </c>
      <c r="F30">
        <v>2905689</v>
      </c>
      <c r="G30">
        <v>4870111</v>
      </c>
      <c r="H30">
        <v>0</v>
      </c>
      <c r="I30">
        <v>3762280</v>
      </c>
      <c r="J30">
        <v>0</v>
      </c>
      <c r="K30">
        <v>4182996</v>
      </c>
      <c r="L30">
        <v>2440215</v>
      </c>
      <c r="M30">
        <v>8570172</v>
      </c>
      <c r="N30">
        <v>5144898</v>
      </c>
      <c r="O30">
        <v>9.2846069999999994</v>
      </c>
      <c r="P30" s="27">
        <v>9342427</v>
      </c>
      <c r="Q30" s="27">
        <v>31876361</v>
      </c>
      <c r="U30" s="27">
        <v>2</v>
      </c>
      <c r="V30" s="27" t="s">
        <v>195</v>
      </c>
      <c r="W30" s="27" t="s">
        <v>208</v>
      </c>
      <c r="X30" s="14">
        <f t="shared" si="3"/>
        <v>0.18105908724726899</v>
      </c>
      <c r="Y30" s="14">
        <f t="shared" si="2"/>
        <v>0.26011905541506725</v>
      </c>
    </row>
    <row r="31" spans="1:25" x14ac:dyDescent="0.3">
      <c r="A31">
        <v>9</v>
      </c>
      <c r="B31">
        <v>14</v>
      </c>
      <c r="C31">
        <v>28</v>
      </c>
      <c r="D31" s="27">
        <v>41500</v>
      </c>
      <c r="E31">
        <v>64864</v>
      </c>
      <c r="F31">
        <v>27036</v>
      </c>
      <c r="G31">
        <v>123375</v>
      </c>
      <c r="H31">
        <v>0</v>
      </c>
      <c r="I31">
        <v>151754</v>
      </c>
      <c r="J31">
        <v>0</v>
      </c>
      <c r="K31">
        <v>139583</v>
      </c>
      <c r="L31">
        <v>24068</v>
      </c>
      <c r="M31">
        <v>287604</v>
      </c>
      <c r="N31">
        <v>176638</v>
      </c>
      <c r="O31">
        <v>311.1345</v>
      </c>
      <c r="P31" s="27">
        <v>291595</v>
      </c>
      <c r="Q31" s="27">
        <v>994922</v>
      </c>
      <c r="U31" s="27">
        <v>15</v>
      </c>
      <c r="V31" s="27" t="s">
        <v>196</v>
      </c>
      <c r="W31" s="27" t="s">
        <v>209</v>
      </c>
      <c r="X31" s="14">
        <f t="shared" si="3"/>
        <v>7.1452659987319214E-2</v>
      </c>
      <c r="Y31" s="14">
        <f t="shared" si="2"/>
        <v>0.10265266828288283</v>
      </c>
    </row>
    <row r="32" spans="1:25" x14ac:dyDescent="0.3">
      <c r="A32">
        <v>3</v>
      </c>
      <c r="B32">
        <v>16</v>
      </c>
      <c r="C32">
        <v>35</v>
      </c>
      <c r="D32" s="27">
        <v>1400000</v>
      </c>
      <c r="E32">
        <v>4858902</v>
      </c>
      <c r="F32">
        <v>3323220</v>
      </c>
      <c r="G32">
        <v>18020591</v>
      </c>
      <c r="H32">
        <v>0</v>
      </c>
      <c r="I32">
        <v>17216633</v>
      </c>
      <c r="J32">
        <v>3936853</v>
      </c>
      <c r="K32">
        <v>2387408</v>
      </c>
      <c r="L32">
        <v>2586961</v>
      </c>
      <c r="M32">
        <v>3923943</v>
      </c>
      <c r="N32">
        <v>17555671</v>
      </c>
      <c r="O32">
        <v>9.8042010000000008</v>
      </c>
      <c r="P32" s="27">
        <v>21632527</v>
      </c>
      <c r="Q32" s="27">
        <v>73810182</v>
      </c>
      <c r="U32" s="27">
        <v>25</v>
      </c>
      <c r="V32" s="27" t="s">
        <v>197</v>
      </c>
      <c r="W32" s="27" t="s">
        <v>210</v>
      </c>
      <c r="X32" s="14">
        <f t="shared" si="3"/>
        <v>8.4057390630750822E-2</v>
      </c>
      <c r="Y32" s="14">
        <f t="shared" si="2"/>
        <v>0.12076129060379999</v>
      </c>
    </row>
    <row r="33" spans="1:25" x14ac:dyDescent="0.3">
      <c r="A33">
        <v>5</v>
      </c>
      <c r="B33">
        <v>25</v>
      </c>
      <c r="C33">
        <v>42</v>
      </c>
      <c r="D33" s="27">
        <v>3000</v>
      </c>
      <c r="E33">
        <v>0</v>
      </c>
      <c r="F33">
        <v>16758</v>
      </c>
      <c r="G33">
        <v>10175</v>
      </c>
      <c r="H33">
        <v>0</v>
      </c>
      <c r="I33">
        <v>25010</v>
      </c>
      <c r="J33">
        <v>0</v>
      </c>
      <c r="K33">
        <v>8006</v>
      </c>
      <c r="L33">
        <v>4037</v>
      </c>
      <c r="M33">
        <v>2961</v>
      </c>
      <c r="N33">
        <v>15480</v>
      </c>
      <c r="O33">
        <v>1807.463</v>
      </c>
      <c r="P33" s="27">
        <v>24158</v>
      </c>
      <c r="Q33" s="27">
        <v>82427</v>
      </c>
      <c r="U33" s="27" t="s">
        <v>230</v>
      </c>
      <c r="V33" s="27" t="s">
        <v>198</v>
      </c>
      <c r="W33" s="27" t="s">
        <v>211</v>
      </c>
      <c r="X33" s="14">
        <f>SUM(SUMIFS(FINALWT,CENDIV,5,PBA,14,PBAPLUS,{28,29}))/SUMIFS(FINALWT, CENDIV,5)</f>
        <v>3.5094242177546982E-2</v>
      </c>
      <c r="Y33" s="14">
        <f t="shared" si="2"/>
        <v>5.0418243373028089E-2</v>
      </c>
    </row>
    <row r="34" spans="1:25" x14ac:dyDescent="0.3">
      <c r="A34">
        <v>7</v>
      </c>
      <c r="B34">
        <v>23</v>
      </c>
      <c r="C34">
        <v>50</v>
      </c>
      <c r="D34" s="27">
        <v>8300</v>
      </c>
      <c r="E34">
        <v>1825</v>
      </c>
      <c r="F34">
        <v>48024</v>
      </c>
      <c r="G34">
        <v>71115</v>
      </c>
      <c r="H34">
        <v>6476</v>
      </c>
      <c r="I34">
        <v>70524</v>
      </c>
      <c r="J34">
        <v>0</v>
      </c>
      <c r="K34">
        <v>5491</v>
      </c>
      <c r="L34">
        <v>24816</v>
      </c>
      <c r="M34">
        <v>4764</v>
      </c>
      <c r="N34">
        <v>44480</v>
      </c>
      <c r="O34">
        <v>1879.4559999999999</v>
      </c>
      <c r="P34" s="27">
        <v>81335</v>
      </c>
      <c r="Q34" s="27">
        <v>277515</v>
      </c>
      <c r="U34" s="27" t="s">
        <v>231</v>
      </c>
      <c r="V34" s="27" t="s">
        <v>199</v>
      </c>
      <c r="W34" s="27" t="s">
        <v>212</v>
      </c>
      <c r="X34" s="14">
        <f>SUM(SUMIFS(FINALWT,CENDIV,5,PBA,{5,11}))/SUMIFS(FINALWT, CENDIV,5)</f>
        <v>0.16213059124463275</v>
      </c>
      <c r="Y34" s="14">
        <f t="shared" si="2"/>
        <v>0.23292537750864181</v>
      </c>
    </row>
    <row r="35" spans="1:25" x14ac:dyDescent="0.3">
      <c r="A35">
        <v>1</v>
      </c>
      <c r="B35">
        <v>12</v>
      </c>
      <c r="C35">
        <v>21</v>
      </c>
      <c r="D35" s="27">
        <v>19000</v>
      </c>
      <c r="E35">
        <v>0</v>
      </c>
      <c r="F35">
        <v>31884</v>
      </c>
      <c r="G35">
        <v>66443</v>
      </c>
      <c r="H35">
        <v>0</v>
      </c>
      <c r="I35">
        <v>33973</v>
      </c>
      <c r="J35">
        <v>24304</v>
      </c>
      <c r="K35">
        <v>2937</v>
      </c>
      <c r="L35">
        <v>20828</v>
      </c>
      <c r="M35">
        <v>11762</v>
      </c>
      <c r="N35">
        <v>161652</v>
      </c>
      <c r="O35">
        <v>647.98720000000003</v>
      </c>
      <c r="P35" s="27">
        <v>103688</v>
      </c>
      <c r="Q35" s="27">
        <v>353783</v>
      </c>
    </row>
    <row r="36" spans="1:25" x14ac:dyDescent="0.3">
      <c r="A36">
        <v>6</v>
      </c>
      <c r="B36">
        <v>14</v>
      </c>
      <c r="C36">
        <v>29</v>
      </c>
      <c r="D36" s="27">
        <v>81000</v>
      </c>
      <c r="E36">
        <v>96995</v>
      </c>
      <c r="F36">
        <v>480777</v>
      </c>
      <c r="G36">
        <v>179515</v>
      </c>
      <c r="H36">
        <v>12409</v>
      </c>
      <c r="I36">
        <v>249972</v>
      </c>
      <c r="J36">
        <v>33445</v>
      </c>
      <c r="K36">
        <v>211479</v>
      </c>
      <c r="L36">
        <v>24397</v>
      </c>
      <c r="M36">
        <v>247011</v>
      </c>
      <c r="N36">
        <v>158911</v>
      </c>
      <c r="O36">
        <v>242.08690000000001</v>
      </c>
      <c r="P36" s="27">
        <v>496750</v>
      </c>
      <c r="Q36" s="27">
        <v>1694911</v>
      </c>
    </row>
    <row r="37" spans="1:25" x14ac:dyDescent="0.3">
      <c r="A37">
        <v>8</v>
      </c>
      <c r="B37">
        <v>2</v>
      </c>
      <c r="C37">
        <v>6</v>
      </c>
      <c r="D37" s="27">
        <v>90000</v>
      </c>
      <c r="E37">
        <v>21964</v>
      </c>
      <c r="F37">
        <v>197015</v>
      </c>
      <c r="G37">
        <v>1243491</v>
      </c>
      <c r="H37">
        <v>0</v>
      </c>
      <c r="I37">
        <v>164103</v>
      </c>
      <c r="J37">
        <v>0</v>
      </c>
      <c r="K37">
        <v>35919</v>
      </c>
      <c r="L37">
        <v>90756</v>
      </c>
      <c r="M37">
        <v>468233</v>
      </c>
      <c r="N37">
        <v>495239</v>
      </c>
      <c r="O37">
        <v>48.84104</v>
      </c>
      <c r="P37" s="27">
        <v>796225</v>
      </c>
      <c r="Q37" s="27">
        <v>2716720</v>
      </c>
    </row>
    <row r="38" spans="1:25" x14ac:dyDescent="0.3">
      <c r="A38">
        <v>3</v>
      </c>
      <c r="B38">
        <v>13</v>
      </c>
      <c r="C38">
        <v>25</v>
      </c>
      <c r="D38" s="27">
        <v>5000</v>
      </c>
      <c r="E38">
        <v>0</v>
      </c>
      <c r="F38">
        <v>25357</v>
      </c>
      <c r="G38">
        <v>3364</v>
      </c>
      <c r="H38">
        <v>0</v>
      </c>
      <c r="I38">
        <v>21070</v>
      </c>
      <c r="J38">
        <v>0</v>
      </c>
      <c r="K38">
        <v>10563</v>
      </c>
      <c r="L38">
        <v>16985</v>
      </c>
      <c r="M38">
        <v>16868</v>
      </c>
      <c r="N38">
        <v>35050</v>
      </c>
      <c r="O38">
        <v>953.18780000000004</v>
      </c>
      <c r="P38" s="27">
        <v>37883</v>
      </c>
      <c r="Q38" s="27">
        <v>129257</v>
      </c>
      <c r="U38" s="27" t="s">
        <v>227</v>
      </c>
      <c r="V38" s="27"/>
      <c r="W38" s="27"/>
      <c r="X38" s="27" t="s">
        <v>237</v>
      </c>
      <c r="Y38" s="27"/>
    </row>
    <row r="39" spans="1:25" x14ac:dyDescent="0.3">
      <c r="A39">
        <v>3</v>
      </c>
      <c r="B39">
        <v>91</v>
      </c>
      <c r="C39">
        <v>49</v>
      </c>
      <c r="D39" s="27">
        <v>9600</v>
      </c>
      <c r="E39">
        <v>6206</v>
      </c>
      <c r="F39">
        <v>0</v>
      </c>
      <c r="G39">
        <v>7603</v>
      </c>
      <c r="H39">
        <v>250</v>
      </c>
      <c r="I39">
        <v>80650</v>
      </c>
      <c r="J39">
        <v>0</v>
      </c>
      <c r="K39">
        <v>879</v>
      </c>
      <c r="L39">
        <v>3851</v>
      </c>
      <c r="M39">
        <v>2484</v>
      </c>
      <c r="N39">
        <v>94001</v>
      </c>
      <c r="O39">
        <v>1791.31</v>
      </c>
      <c r="P39" s="27">
        <v>57422</v>
      </c>
      <c r="Q39" s="27">
        <v>195924</v>
      </c>
      <c r="U39" s="27">
        <v>13</v>
      </c>
      <c r="V39" s="27" t="s">
        <v>187</v>
      </c>
      <c r="W39" s="27" t="s">
        <v>200</v>
      </c>
      <c r="X39" s="29">
        <f>SUMPRODUCT(--(CENDIV=5),--(PBA=U4),ELCNS,FINALWT)/SUMIFS(FINALWT,CENDIV,5,PBA,U39)</f>
        <v>363460.83801852644</v>
      </c>
      <c r="Y39" s="27"/>
    </row>
    <row r="40" spans="1:25" x14ac:dyDescent="0.3">
      <c r="A40">
        <v>7</v>
      </c>
      <c r="B40">
        <v>1</v>
      </c>
      <c r="C40">
        <v>1</v>
      </c>
      <c r="D40" s="27">
        <v>6000</v>
      </c>
      <c r="O40">
        <v>777.87990000000002</v>
      </c>
      <c r="U40" s="27" t="s">
        <v>228</v>
      </c>
      <c r="V40" s="27" t="s">
        <v>188</v>
      </c>
      <c r="W40" s="27" t="s">
        <v>201</v>
      </c>
      <c r="X40" s="29">
        <f>SUMPRODUCT(--(CENDIV=5),--(PBA=14),--(PBAPLUS=27),ELCNS,FINALWT)/SUMIFS(FINALWT,CENDIV,5,PBA,14,PBAPLUS,27)</f>
        <v>1193844.4743420947</v>
      </c>
      <c r="Y40" s="14"/>
    </row>
    <row r="41" spans="1:25" x14ac:dyDescent="0.3">
      <c r="A41">
        <v>3</v>
      </c>
      <c r="B41">
        <v>18</v>
      </c>
      <c r="C41">
        <v>38</v>
      </c>
      <c r="D41" s="27">
        <v>130000</v>
      </c>
      <c r="E41">
        <v>514799</v>
      </c>
      <c r="F41">
        <v>269923</v>
      </c>
      <c r="G41">
        <v>414632</v>
      </c>
      <c r="H41">
        <v>80148</v>
      </c>
      <c r="I41">
        <v>560143</v>
      </c>
      <c r="J41">
        <v>449847</v>
      </c>
      <c r="K41">
        <v>736835</v>
      </c>
      <c r="L41">
        <v>540387</v>
      </c>
      <c r="M41">
        <v>31038</v>
      </c>
      <c r="N41">
        <v>865427</v>
      </c>
      <c r="O41">
        <v>15.94562</v>
      </c>
      <c r="P41" s="27">
        <v>1308083</v>
      </c>
      <c r="Q41" s="27">
        <v>4463179</v>
      </c>
      <c r="U41" s="27">
        <v>6</v>
      </c>
      <c r="V41" s="27" t="s">
        <v>189</v>
      </c>
      <c r="W41" s="27" t="s">
        <v>202</v>
      </c>
      <c r="X41" s="29">
        <f>SUMPRODUCT(--(CENDIV=5),--(PBA=U6),ELCNS,FINALWT)/SUMIFS(FINALWT,CENDIV,5,PBA,U41)</f>
        <v>267342.56447948271</v>
      </c>
      <c r="Y41" s="14"/>
    </row>
    <row r="42" spans="1:25" x14ac:dyDescent="0.3">
      <c r="A42">
        <v>6</v>
      </c>
      <c r="B42">
        <v>7</v>
      </c>
      <c r="C42">
        <v>16</v>
      </c>
      <c r="D42" s="27">
        <v>5000</v>
      </c>
      <c r="E42">
        <v>7571</v>
      </c>
      <c r="F42">
        <v>58017</v>
      </c>
      <c r="G42">
        <v>14814</v>
      </c>
      <c r="H42">
        <v>15972</v>
      </c>
      <c r="I42">
        <v>48572</v>
      </c>
      <c r="J42">
        <v>14517</v>
      </c>
      <c r="K42">
        <v>27895</v>
      </c>
      <c r="L42">
        <v>29039</v>
      </c>
      <c r="M42">
        <v>4400</v>
      </c>
      <c r="N42">
        <v>87098</v>
      </c>
      <c r="O42">
        <v>1779.412</v>
      </c>
      <c r="P42" s="27">
        <v>90239</v>
      </c>
      <c r="Q42" s="27">
        <v>307895</v>
      </c>
      <c r="U42" s="27" t="s">
        <v>229</v>
      </c>
      <c r="V42" s="27" t="s">
        <v>190</v>
      </c>
      <c r="W42" s="27" t="s">
        <v>203</v>
      </c>
      <c r="X42" s="29">
        <f>(SUMPRODUCT(--(CENDIV=5),--(PBA=8),ELCNS,FINALWT)+SUMPRODUCT(--(CENDIV=5),--(PBA=17),ELCNS,FINALWT))/SUM(SUMIFS(FINALWT,CENDIV,5,PBA,{8,17}))</f>
        <v>450263.7693395766</v>
      </c>
      <c r="Y42" s="14"/>
    </row>
    <row r="43" spans="1:25" x14ac:dyDescent="0.3">
      <c r="A43">
        <v>3</v>
      </c>
      <c r="B43">
        <v>25</v>
      </c>
      <c r="C43">
        <v>43</v>
      </c>
      <c r="D43" s="27">
        <v>11250</v>
      </c>
      <c r="E43">
        <v>0</v>
      </c>
      <c r="F43">
        <v>1202</v>
      </c>
      <c r="G43">
        <v>7614</v>
      </c>
      <c r="H43">
        <v>0</v>
      </c>
      <c r="I43">
        <v>9687</v>
      </c>
      <c r="J43">
        <v>0</v>
      </c>
      <c r="K43">
        <v>261</v>
      </c>
      <c r="L43">
        <v>952</v>
      </c>
      <c r="M43">
        <v>646</v>
      </c>
      <c r="N43">
        <v>12949</v>
      </c>
      <c r="O43">
        <v>1069.328</v>
      </c>
      <c r="P43" s="27">
        <v>9763</v>
      </c>
      <c r="Q43" s="27">
        <v>33311</v>
      </c>
      <c r="U43" s="27">
        <v>16</v>
      </c>
      <c r="V43" s="27" t="s">
        <v>191</v>
      </c>
      <c r="W43" s="27" t="s">
        <v>204</v>
      </c>
      <c r="X43" s="29">
        <f t="shared" ref="X43:X49" si="4">SUMPRODUCT(--(CENDIV=5),--(PBA=U8),ELCNS,FINALWT)/SUMIFS(FINALWT,CENDIV,5,PBA,U43)</f>
        <v>6871355.423500577</v>
      </c>
      <c r="Y43" s="14"/>
    </row>
    <row r="44" spans="1:25" x14ac:dyDescent="0.3">
      <c r="A44">
        <v>2</v>
      </c>
      <c r="B44">
        <v>6</v>
      </c>
      <c r="C44">
        <v>14</v>
      </c>
      <c r="D44" s="27">
        <v>92000</v>
      </c>
      <c r="E44">
        <v>40670</v>
      </c>
      <c r="F44">
        <v>387572</v>
      </c>
      <c r="G44">
        <v>587139</v>
      </c>
      <c r="H44">
        <v>0</v>
      </c>
      <c r="I44">
        <v>906450</v>
      </c>
      <c r="J44">
        <v>0</v>
      </c>
      <c r="K44">
        <v>6551220</v>
      </c>
      <c r="L44">
        <v>9567</v>
      </c>
      <c r="M44">
        <v>10362</v>
      </c>
      <c r="N44">
        <v>568036</v>
      </c>
      <c r="O44">
        <v>226.49610000000001</v>
      </c>
      <c r="P44" s="27">
        <v>2655632</v>
      </c>
      <c r="Q44" s="27">
        <v>9061016</v>
      </c>
      <c r="U44" s="27">
        <v>7</v>
      </c>
      <c r="V44" s="27" t="s">
        <v>192</v>
      </c>
      <c r="W44" s="27" t="s">
        <v>205</v>
      </c>
      <c r="X44" s="29">
        <f t="shared" si="4"/>
        <v>362435.00517725537</v>
      </c>
      <c r="Y44" s="14"/>
    </row>
    <row r="45" spans="1:25" x14ac:dyDescent="0.3">
      <c r="A45">
        <v>5</v>
      </c>
      <c r="B45">
        <v>2</v>
      </c>
      <c r="C45">
        <v>2</v>
      </c>
      <c r="D45" s="27">
        <v>150000</v>
      </c>
      <c r="E45">
        <v>487256</v>
      </c>
      <c r="F45">
        <v>2225245</v>
      </c>
      <c r="G45">
        <v>3800831</v>
      </c>
      <c r="H45">
        <v>24129</v>
      </c>
      <c r="I45">
        <v>2028998</v>
      </c>
      <c r="J45">
        <v>0</v>
      </c>
      <c r="K45">
        <v>330531</v>
      </c>
      <c r="L45">
        <v>248627</v>
      </c>
      <c r="M45">
        <v>1693649</v>
      </c>
      <c r="N45">
        <v>1767562</v>
      </c>
      <c r="O45">
        <v>24.43533</v>
      </c>
      <c r="P45" s="27">
        <v>3694850</v>
      </c>
      <c r="Q45" s="27">
        <v>12606828</v>
      </c>
      <c r="U45" s="27">
        <v>18</v>
      </c>
      <c r="V45" s="27" t="s">
        <v>193</v>
      </c>
      <c r="W45" s="27" t="s">
        <v>206</v>
      </c>
      <c r="X45" s="29">
        <f t="shared" si="4"/>
        <v>585191.85811953444</v>
      </c>
      <c r="Y45" s="14"/>
    </row>
    <row r="46" spans="1:25" x14ac:dyDescent="0.3">
      <c r="A46">
        <v>9</v>
      </c>
      <c r="B46">
        <v>5</v>
      </c>
      <c r="C46">
        <v>9</v>
      </c>
      <c r="D46" s="27">
        <v>20000</v>
      </c>
      <c r="E46">
        <v>453</v>
      </c>
      <c r="F46">
        <v>3220</v>
      </c>
      <c r="G46">
        <v>5133</v>
      </c>
      <c r="H46">
        <v>416</v>
      </c>
      <c r="I46">
        <v>17004</v>
      </c>
      <c r="J46">
        <v>0</v>
      </c>
      <c r="K46">
        <v>1661</v>
      </c>
      <c r="L46">
        <v>6030</v>
      </c>
      <c r="M46">
        <v>37147</v>
      </c>
      <c r="N46">
        <v>26376</v>
      </c>
      <c r="O46">
        <v>227.79159999999999</v>
      </c>
      <c r="P46" s="27">
        <v>28558</v>
      </c>
      <c r="Q46" s="27">
        <v>97440</v>
      </c>
      <c r="U46" s="27">
        <v>91</v>
      </c>
      <c r="V46" s="27" t="s">
        <v>194</v>
      </c>
      <c r="W46" s="27" t="s">
        <v>207</v>
      </c>
      <c r="X46" s="29">
        <f t="shared" si="4"/>
        <v>874552.78175426926</v>
      </c>
      <c r="Y46" s="14"/>
    </row>
    <row r="47" spans="1:25" x14ac:dyDescent="0.3">
      <c r="A47">
        <v>5</v>
      </c>
      <c r="B47">
        <v>12</v>
      </c>
      <c r="C47">
        <v>21</v>
      </c>
      <c r="D47" s="27">
        <v>5000</v>
      </c>
      <c r="E47">
        <v>33</v>
      </c>
      <c r="F47">
        <v>14061</v>
      </c>
      <c r="G47">
        <v>2494</v>
      </c>
      <c r="H47">
        <v>587</v>
      </c>
      <c r="I47">
        <v>8913</v>
      </c>
      <c r="J47">
        <v>2401</v>
      </c>
      <c r="K47">
        <v>1097</v>
      </c>
      <c r="L47">
        <v>314</v>
      </c>
      <c r="M47">
        <v>2784</v>
      </c>
      <c r="N47">
        <v>15695</v>
      </c>
      <c r="O47">
        <v>1879.4559999999999</v>
      </c>
      <c r="P47" s="27">
        <v>14179</v>
      </c>
      <c r="Q47" s="27">
        <v>48379</v>
      </c>
      <c r="U47" s="27">
        <v>2</v>
      </c>
      <c r="V47" s="27" t="s">
        <v>195</v>
      </c>
      <c r="W47" s="27" t="s">
        <v>208</v>
      </c>
      <c r="X47" s="29">
        <f t="shared" si="4"/>
        <v>242731.69652287744</v>
      </c>
      <c r="Y47" s="14"/>
    </row>
    <row r="48" spans="1:25" x14ac:dyDescent="0.3">
      <c r="A48">
        <v>7</v>
      </c>
      <c r="B48">
        <v>16</v>
      </c>
      <c r="C48">
        <v>35</v>
      </c>
      <c r="D48" s="27">
        <v>142000</v>
      </c>
      <c r="E48">
        <v>0</v>
      </c>
      <c r="F48">
        <v>0</v>
      </c>
      <c r="G48">
        <v>4546798</v>
      </c>
      <c r="H48">
        <v>0</v>
      </c>
      <c r="I48">
        <v>3054031</v>
      </c>
      <c r="J48">
        <v>869963</v>
      </c>
      <c r="K48">
        <v>816995</v>
      </c>
      <c r="L48">
        <v>799284</v>
      </c>
      <c r="M48">
        <v>1938539</v>
      </c>
      <c r="N48">
        <v>3887692</v>
      </c>
      <c r="O48">
        <v>9.2846069999999994</v>
      </c>
      <c r="P48" s="27">
        <v>4663922</v>
      </c>
      <c r="Q48" s="27">
        <v>15913302</v>
      </c>
      <c r="U48" s="27">
        <v>15</v>
      </c>
      <c r="V48" s="27" t="s">
        <v>196</v>
      </c>
      <c r="W48" s="27" t="s">
        <v>209</v>
      </c>
      <c r="X48" s="29">
        <f t="shared" si="4"/>
        <v>258295.03419582831</v>
      </c>
      <c r="Y48" s="14"/>
    </row>
    <row r="49" spans="1:25" x14ac:dyDescent="0.3">
      <c r="A49">
        <v>8</v>
      </c>
      <c r="B49">
        <v>25</v>
      </c>
      <c r="C49">
        <v>42</v>
      </c>
      <c r="D49" s="27">
        <v>16250</v>
      </c>
      <c r="E49">
        <v>43159</v>
      </c>
      <c r="F49">
        <v>110967</v>
      </c>
      <c r="G49">
        <v>246835</v>
      </c>
      <c r="H49">
        <v>0</v>
      </c>
      <c r="I49">
        <v>469608</v>
      </c>
      <c r="J49">
        <v>66265</v>
      </c>
      <c r="K49">
        <v>292990</v>
      </c>
      <c r="L49">
        <v>69542</v>
      </c>
      <c r="M49">
        <v>51216</v>
      </c>
      <c r="N49">
        <v>272165</v>
      </c>
      <c r="O49">
        <v>1031.346</v>
      </c>
      <c r="P49" s="27">
        <v>475600</v>
      </c>
      <c r="Q49" s="27">
        <v>1622747</v>
      </c>
      <c r="U49" s="27">
        <v>25</v>
      </c>
      <c r="V49" s="27" t="s">
        <v>197</v>
      </c>
      <c r="W49" s="27" t="s">
        <v>210</v>
      </c>
      <c r="X49" s="29">
        <f t="shared" si="4"/>
        <v>172036.55822835423</v>
      </c>
      <c r="Y49" s="14"/>
    </row>
    <row r="50" spans="1:25" x14ac:dyDescent="0.3">
      <c r="A50">
        <v>5</v>
      </c>
      <c r="B50">
        <v>15</v>
      </c>
      <c r="C50">
        <v>53</v>
      </c>
      <c r="D50" s="27">
        <v>8500</v>
      </c>
      <c r="E50">
        <v>0</v>
      </c>
      <c r="F50">
        <v>214159</v>
      </c>
      <c r="G50">
        <v>190003</v>
      </c>
      <c r="H50">
        <v>0</v>
      </c>
      <c r="I50">
        <v>118435</v>
      </c>
      <c r="J50">
        <v>0</v>
      </c>
      <c r="K50">
        <v>685595</v>
      </c>
      <c r="L50">
        <v>44767</v>
      </c>
      <c r="M50">
        <v>26615</v>
      </c>
      <c r="N50">
        <v>123829</v>
      </c>
      <c r="O50">
        <v>880.7835</v>
      </c>
      <c r="P50" s="27">
        <v>411314</v>
      </c>
      <c r="Q50" s="27">
        <v>1403403</v>
      </c>
      <c r="U50" s="27" t="s">
        <v>230</v>
      </c>
      <c r="V50" s="27" t="s">
        <v>198</v>
      </c>
      <c r="W50" s="27" t="s">
        <v>211</v>
      </c>
      <c r="X50" s="29">
        <f>(SUMPRODUCT(--(CENDIV=5),--(PBA=14),--(PBAPLUS=28),ELCNS,FINALWT)+SUMPRODUCT(--(CENDIV=5),--(PBA=14),--(PBAPLUS=29),ELCNS,FINALWT))/SUM(SUMIFS(FINALWT,CENDIV,5,PBA,14,PBAPLUS,{28,29}))</f>
        <v>598083.32312199019</v>
      </c>
      <c r="Y50" s="14"/>
    </row>
    <row r="51" spans="1:25" x14ac:dyDescent="0.3">
      <c r="A51">
        <v>7</v>
      </c>
      <c r="B51">
        <v>2</v>
      </c>
      <c r="C51">
        <v>5</v>
      </c>
      <c r="D51" s="27">
        <v>3800</v>
      </c>
      <c r="E51">
        <v>7616</v>
      </c>
      <c r="F51">
        <v>48521</v>
      </c>
      <c r="G51">
        <v>29011</v>
      </c>
      <c r="H51">
        <v>1506</v>
      </c>
      <c r="I51">
        <v>70688</v>
      </c>
      <c r="J51">
        <v>0</v>
      </c>
      <c r="K51">
        <v>3390</v>
      </c>
      <c r="L51">
        <v>25497</v>
      </c>
      <c r="M51">
        <v>108449</v>
      </c>
      <c r="N51">
        <v>31001</v>
      </c>
      <c r="O51">
        <v>1879.4559999999999</v>
      </c>
      <c r="P51" s="27">
        <v>95451</v>
      </c>
      <c r="Q51" s="27">
        <v>325679</v>
      </c>
      <c r="U51" s="27" t="s">
        <v>231</v>
      </c>
      <c r="V51" s="27" t="s">
        <v>199</v>
      </c>
      <c r="W51" s="27" t="s">
        <v>212</v>
      </c>
      <c r="X51" s="29">
        <f>(SUMPRODUCT(--(CENDIV=5),--(PBA=5),ELCNS,FINALWT)+SUMPRODUCT(--(CENDIV=5),--(PBA=11),ELCNS,FINALWT))/SUM(SUMIFS(FINALWT,CENDIV,5,PBA,{5,11}))</f>
        <v>108727.88556336796</v>
      </c>
      <c r="Y51" s="14"/>
    </row>
    <row r="52" spans="1:25" x14ac:dyDescent="0.3">
      <c r="A52">
        <v>8</v>
      </c>
      <c r="B52">
        <v>2</v>
      </c>
      <c r="C52">
        <v>6</v>
      </c>
      <c r="D52" s="27">
        <v>166000</v>
      </c>
      <c r="E52">
        <v>144326</v>
      </c>
      <c r="F52">
        <v>603109</v>
      </c>
      <c r="G52">
        <v>2379889</v>
      </c>
      <c r="H52">
        <v>0</v>
      </c>
      <c r="I52">
        <v>1637442</v>
      </c>
      <c r="J52">
        <v>0</v>
      </c>
      <c r="K52">
        <v>0</v>
      </c>
      <c r="L52">
        <v>41019</v>
      </c>
      <c r="M52">
        <v>430230</v>
      </c>
      <c r="N52">
        <v>1676056</v>
      </c>
      <c r="O52">
        <v>50.319159999999997</v>
      </c>
      <c r="P52" s="27">
        <v>2025812</v>
      </c>
      <c r="Q52" s="27">
        <v>6912071</v>
      </c>
      <c r="Y52" s="14"/>
    </row>
    <row r="53" spans="1:25" x14ac:dyDescent="0.3">
      <c r="A53">
        <v>3</v>
      </c>
      <c r="B53">
        <v>5</v>
      </c>
      <c r="C53">
        <v>9</v>
      </c>
      <c r="D53" s="27">
        <v>190000</v>
      </c>
      <c r="E53">
        <v>0</v>
      </c>
      <c r="F53">
        <v>161380</v>
      </c>
      <c r="G53">
        <v>338641</v>
      </c>
      <c r="H53">
        <v>0</v>
      </c>
      <c r="I53">
        <v>1412244</v>
      </c>
      <c r="J53">
        <v>0</v>
      </c>
      <c r="K53">
        <v>110063</v>
      </c>
      <c r="L53">
        <v>13749</v>
      </c>
      <c r="M53">
        <v>95699</v>
      </c>
      <c r="N53">
        <v>1185722</v>
      </c>
      <c r="O53">
        <v>75.118290000000002</v>
      </c>
      <c r="P53" s="27">
        <v>972303</v>
      </c>
      <c r="Q53" s="27">
        <v>3317498</v>
      </c>
    </row>
    <row r="54" spans="1:25" x14ac:dyDescent="0.3">
      <c r="A54">
        <v>5</v>
      </c>
      <c r="B54">
        <v>15</v>
      </c>
      <c r="C54">
        <v>32</v>
      </c>
      <c r="D54" s="27">
        <v>2850</v>
      </c>
      <c r="E54">
        <v>0</v>
      </c>
      <c r="F54">
        <v>277139</v>
      </c>
      <c r="G54">
        <v>111750</v>
      </c>
      <c r="H54">
        <v>0</v>
      </c>
      <c r="I54">
        <v>134944</v>
      </c>
      <c r="J54">
        <v>0</v>
      </c>
      <c r="K54">
        <v>673300</v>
      </c>
      <c r="L54">
        <v>25508</v>
      </c>
      <c r="M54">
        <v>12671</v>
      </c>
      <c r="N54">
        <v>159640</v>
      </c>
      <c r="O54">
        <v>810.40539999999999</v>
      </c>
      <c r="P54" s="27">
        <v>408837</v>
      </c>
      <c r="Q54" s="27">
        <v>1394952</v>
      </c>
    </row>
    <row r="55" spans="1:25" x14ac:dyDescent="0.3">
      <c r="A55">
        <v>5</v>
      </c>
      <c r="B55">
        <v>16</v>
      </c>
      <c r="C55">
        <v>35</v>
      </c>
      <c r="D55" s="27">
        <v>300000</v>
      </c>
      <c r="E55">
        <v>986</v>
      </c>
      <c r="F55">
        <v>17872712</v>
      </c>
      <c r="G55">
        <v>5888701</v>
      </c>
      <c r="H55">
        <v>0</v>
      </c>
      <c r="I55">
        <v>2764002</v>
      </c>
      <c r="J55">
        <v>870696</v>
      </c>
      <c r="K55">
        <v>1493385</v>
      </c>
      <c r="L55">
        <v>937900</v>
      </c>
      <c r="M55">
        <v>652271</v>
      </c>
      <c r="N55">
        <v>4455020</v>
      </c>
      <c r="O55">
        <v>9.2846069999999994</v>
      </c>
      <c r="P55" s="27">
        <v>10239060</v>
      </c>
      <c r="Q55" s="27">
        <v>34935673</v>
      </c>
      <c r="U55" s="27" t="s">
        <v>227</v>
      </c>
      <c r="V55" s="27"/>
      <c r="W55" s="27"/>
      <c r="X55" s="27" t="s">
        <v>255</v>
      </c>
    </row>
    <row r="56" spans="1:25" x14ac:dyDescent="0.3">
      <c r="A56">
        <v>9</v>
      </c>
      <c r="B56">
        <v>12</v>
      </c>
      <c r="C56">
        <v>21</v>
      </c>
      <c r="D56" s="27">
        <v>10500</v>
      </c>
      <c r="E56">
        <v>246</v>
      </c>
      <c r="F56">
        <v>0</v>
      </c>
      <c r="G56">
        <v>7551</v>
      </c>
      <c r="H56">
        <v>0</v>
      </c>
      <c r="I56">
        <v>48135</v>
      </c>
      <c r="J56">
        <v>0</v>
      </c>
      <c r="K56">
        <v>2241</v>
      </c>
      <c r="L56">
        <v>0</v>
      </c>
      <c r="M56">
        <v>0</v>
      </c>
      <c r="N56">
        <v>126102</v>
      </c>
      <c r="O56">
        <v>1667.7550000000001</v>
      </c>
      <c r="P56" s="27">
        <v>54008</v>
      </c>
      <c r="Q56" s="27">
        <v>184275</v>
      </c>
      <c r="U56" s="27">
        <v>13</v>
      </c>
      <c r="V56" s="27" t="s">
        <v>187</v>
      </c>
      <c r="W56" s="27" t="s">
        <v>200</v>
      </c>
      <c r="X56" s="21">
        <f>SUMPRODUCT(--(CENDIV=5),--(PBA=U56),SQFT,FINALWT)/SUMIFS(FINALWT,CENDIV,5,PBA,U56)</f>
        <v>19267.252819392819</v>
      </c>
    </row>
    <row r="57" spans="1:25" x14ac:dyDescent="0.3">
      <c r="A57">
        <v>9</v>
      </c>
      <c r="B57">
        <v>14</v>
      </c>
      <c r="C57">
        <v>28</v>
      </c>
      <c r="D57" s="27">
        <v>49500</v>
      </c>
      <c r="E57">
        <v>146466</v>
      </c>
      <c r="F57">
        <v>92299</v>
      </c>
      <c r="G57">
        <v>98742</v>
      </c>
      <c r="H57">
        <v>48709</v>
      </c>
      <c r="I57">
        <v>164414</v>
      </c>
      <c r="J57">
        <v>0</v>
      </c>
      <c r="K57">
        <v>133979</v>
      </c>
      <c r="L57">
        <v>9006</v>
      </c>
      <c r="M57">
        <v>312387</v>
      </c>
      <c r="N57">
        <v>143685</v>
      </c>
      <c r="O57">
        <v>311.1345</v>
      </c>
      <c r="P57" s="27">
        <v>336954</v>
      </c>
      <c r="Q57" s="27">
        <v>1149687</v>
      </c>
      <c r="U57" s="27" t="s">
        <v>228</v>
      </c>
      <c r="V57" s="27" t="s">
        <v>188</v>
      </c>
      <c r="W57" s="27" t="s">
        <v>201</v>
      </c>
      <c r="X57" s="21">
        <f>SUMPRODUCT(--(CENDIV=5),--(PBA=14),--(PBAPLUS=27),SQFT,FINALWT)/SUMIFS(FINALWT,CENDIV,5,PBA,14,PBAPLUS,27)</f>
        <v>75933.211099913271</v>
      </c>
    </row>
    <row r="58" spans="1:25" x14ac:dyDescent="0.3">
      <c r="A58">
        <v>7</v>
      </c>
      <c r="B58">
        <v>1</v>
      </c>
      <c r="C58">
        <v>1</v>
      </c>
      <c r="D58" s="27">
        <v>2100</v>
      </c>
      <c r="O58">
        <v>1807.463</v>
      </c>
      <c r="U58" s="27">
        <v>6</v>
      </c>
      <c r="V58" s="27" t="s">
        <v>189</v>
      </c>
      <c r="W58" s="27" t="s">
        <v>202</v>
      </c>
      <c r="X58" s="21">
        <f>SUMPRODUCT(--(CENDIV=5),--(PBA=U58),SQFT,FINALWT)/SUMIFS(FINALWT,CENDIV,5,PBA,U58)</f>
        <v>4711.69689900291</v>
      </c>
    </row>
    <row r="59" spans="1:25" x14ac:dyDescent="0.3">
      <c r="A59">
        <v>2</v>
      </c>
      <c r="B59">
        <v>5</v>
      </c>
      <c r="C59">
        <v>9</v>
      </c>
      <c r="D59" s="27">
        <v>39500</v>
      </c>
      <c r="E59">
        <v>0</v>
      </c>
      <c r="F59">
        <v>0</v>
      </c>
      <c r="G59">
        <v>58107</v>
      </c>
      <c r="H59">
        <v>0</v>
      </c>
      <c r="I59">
        <v>209671</v>
      </c>
      <c r="J59">
        <v>0</v>
      </c>
      <c r="K59">
        <v>12168</v>
      </c>
      <c r="L59">
        <v>39366</v>
      </c>
      <c r="M59">
        <v>56388</v>
      </c>
      <c r="N59">
        <v>298614</v>
      </c>
      <c r="O59">
        <v>647.98720000000003</v>
      </c>
      <c r="P59" s="27">
        <v>197630</v>
      </c>
      <c r="Q59" s="27">
        <v>674314</v>
      </c>
      <c r="U59" s="27" t="s">
        <v>229</v>
      </c>
      <c r="V59" s="27" t="s">
        <v>190</v>
      </c>
      <c r="W59" s="27" t="s">
        <v>203</v>
      </c>
      <c r="X59" s="21">
        <f>(SUMPRODUCT(--(CENDIV=5),--(PBA=8),SQFT,FINALWT)+SUMPRODUCT(--(CENDIV=5),--(PBA=17),SQFT,FINALWT))/SUM(SUMIFS(FINALWT,CENDIV,5,PBA,{8,17}))</f>
        <v>20120.765459730366</v>
      </c>
    </row>
    <row r="60" spans="1:25" x14ac:dyDescent="0.3">
      <c r="A60">
        <v>3</v>
      </c>
      <c r="B60">
        <v>13</v>
      </c>
      <c r="C60">
        <v>24</v>
      </c>
      <c r="D60" s="27">
        <v>64000</v>
      </c>
      <c r="E60">
        <v>0</v>
      </c>
      <c r="F60">
        <v>105308</v>
      </c>
      <c r="G60">
        <v>40005</v>
      </c>
      <c r="H60">
        <v>0</v>
      </c>
      <c r="I60">
        <v>29936</v>
      </c>
      <c r="J60">
        <v>0</v>
      </c>
      <c r="K60">
        <v>59343</v>
      </c>
      <c r="L60">
        <v>7987</v>
      </c>
      <c r="M60">
        <v>406</v>
      </c>
      <c r="N60">
        <v>89016</v>
      </c>
      <c r="O60">
        <v>1155.4280000000001</v>
      </c>
      <c r="P60" s="27">
        <v>97304</v>
      </c>
      <c r="Q60" s="27">
        <v>332001</v>
      </c>
      <c r="U60" s="27">
        <v>16</v>
      </c>
      <c r="V60" s="27" t="s">
        <v>191</v>
      </c>
      <c r="W60" s="27" t="s">
        <v>204</v>
      </c>
      <c r="X60" s="21">
        <f t="shared" ref="X60:X66" si="5">SUMPRODUCT(--(CENDIV=5),--(PBA=U60),SQFT,FINALWT)/SUMIFS(FINALWT,CENDIV,5,PBA,U60)</f>
        <v>209655.21497946145</v>
      </c>
    </row>
    <row r="61" spans="1:25" x14ac:dyDescent="0.3">
      <c r="A61">
        <v>2</v>
      </c>
      <c r="B61">
        <v>25</v>
      </c>
      <c r="C61">
        <v>42</v>
      </c>
      <c r="D61" s="27">
        <v>4000</v>
      </c>
      <c r="E61">
        <v>22528</v>
      </c>
      <c r="F61">
        <v>10658</v>
      </c>
      <c r="G61">
        <v>25576</v>
      </c>
      <c r="H61">
        <v>323</v>
      </c>
      <c r="I61">
        <v>27156</v>
      </c>
      <c r="J61">
        <v>0</v>
      </c>
      <c r="K61">
        <v>2975</v>
      </c>
      <c r="L61">
        <v>9511</v>
      </c>
      <c r="M61">
        <v>11321</v>
      </c>
      <c r="N61">
        <v>26394</v>
      </c>
      <c r="O61">
        <v>1145.08</v>
      </c>
      <c r="P61" s="27">
        <v>39989</v>
      </c>
      <c r="Q61" s="27">
        <v>136442</v>
      </c>
      <c r="U61" s="27">
        <v>7</v>
      </c>
      <c r="V61" s="27" t="s">
        <v>192</v>
      </c>
      <c r="W61" s="27" t="s">
        <v>205</v>
      </c>
      <c r="X61" s="21">
        <f t="shared" si="5"/>
        <v>20630.288212739837</v>
      </c>
    </row>
    <row r="62" spans="1:25" x14ac:dyDescent="0.3">
      <c r="A62">
        <v>3</v>
      </c>
      <c r="B62">
        <v>25</v>
      </c>
      <c r="C62">
        <v>42</v>
      </c>
      <c r="D62" s="27">
        <v>10750</v>
      </c>
      <c r="E62">
        <v>5821</v>
      </c>
      <c r="F62">
        <v>16695</v>
      </c>
      <c r="G62">
        <v>66270</v>
      </c>
      <c r="H62">
        <v>0</v>
      </c>
      <c r="I62">
        <v>70355</v>
      </c>
      <c r="J62">
        <v>0</v>
      </c>
      <c r="K62">
        <v>1772</v>
      </c>
      <c r="L62">
        <v>16692</v>
      </c>
      <c r="M62">
        <v>20794</v>
      </c>
      <c r="N62">
        <v>49572</v>
      </c>
      <c r="O62">
        <v>657.71090000000004</v>
      </c>
      <c r="P62" s="27">
        <v>72676</v>
      </c>
      <c r="Q62" s="27">
        <v>247971</v>
      </c>
      <c r="U62" s="27">
        <v>18</v>
      </c>
      <c r="V62" s="27" t="s">
        <v>193</v>
      </c>
      <c r="W62" s="27" t="s">
        <v>206</v>
      </c>
      <c r="X62" s="21">
        <f t="shared" si="5"/>
        <v>33805.337082162114</v>
      </c>
    </row>
    <row r="63" spans="1:25" x14ac:dyDescent="0.3">
      <c r="A63">
        <v>7</v>
      </c>
      <c r="B63">
        <v>14</v>
      </c>
      <c r="C63">
        <v>29</v>
      </c>
      <c r="D63" s="27">
        <v>1550</v>
      </c>
      <c r="E63">
        <v>254</v>
      </c>
      <c r="F63">
        <v>21527</v>
      </c>
      <c r="G63">
        <v>1877</v>
      </c>
      <c r="H63">
        <v>0</v>
      </c>
      <c r="I63">
        <v>4656</v>
      </c>
      <c r="J63">
        <v>0</v>
      </c>
      <c r="K63">
        <v>0</v>
      </c>
      <c r="L63">
        <v>0</v>
      </c>
      <c r="M63">
        <v>4358</v>
      </c>
      <c r="N63">
        <v>3454</v>
      </c>
      <c r="O63">
        <v>1849.1849999999999</v>
      </c>
      <c r="P63" s="27">
        <v>10588</v>
      </c>
      <c r="Q63" s="27">
        <v>36126</v>
      </c>
      <c r="U63" s="27">
        <v>91</v>
      </c>
      <c r="V63" s="27" t="s">
        <v>194</v>
      </c>
      <c r="W63" s="27" t="s">
        <v>207</v>
      </c>
      <c r="X63" s="21">
        <f t="shared" si="5"/>
        <v>30666.860475150814</v>
      </c>
    </row>
    <row r="64" spans="1:25" x14ac:dyDescent="0.3">
      <c r="A64">
        <v>9</v>
      </c>
      <c r="B64">
        <v>5</v>
      </c>
      <c r="C64">
        <v>9</v>
      </c>
      <c r="D64" s="27">
        <v>53000</v>
      </c>
      <c r="E64">
        <v>3601</v>
      </c>
      <c r="F64">
        <v>16961</v>
      </c>
      <c r="G64">
        <v>209034</v>
      </c>
      <c r="H64">
        <v>8102</v>
      </c>
      <c r="I64">
        <v>1603773</v>
      </c>
      <c r="J64">
        <v>19785</v>
      </c>
      <c r="K64">
        <v>840681</v>
      </c>
      <c r="L64">
        <v>33697</v>
      </c>
      <c r="M64">
        <v>127009</v>
      </c>
      <c r="N64">
        <v>1254256</v>
      </c>
      <c r="O64">
        <v>21.826149999999998</v>
      </c>
      <c r="P64" s="27">
        <v>1206594</v>
      </c>
      <c r="Q64" s="27">
        <v>4116899</v>
      </c>
      <c r="U64" s="27">
        <v>2</v>
      </c>
      <c r="V64" s="27" t="s">
        <v>195</v>
      </c>
      <c r="W64" s="27" t="s">
        <v>208</v>
      </c>
      <c r="X64" s="21">
        <f t="shared" si="5"/>
        <v>16065.032095248691</v>
      </c>
    </row>
    <row r="65" spans="1:33" x14ac:dyDescent="0.3">
      <c r="A65">
        <v>1</v>
      </c>
      <c r="B65">
        <v>13</v>
      </c>
      <c r="C65">
        <v>24</v>
      </c>
      <c r="D65" s="27">
        <v>15250</v>
      </c>
      <c r="E65">
        <v>0</v>
      </c>
      <c r="F65">
        <v>160557</v>
      </c>
      <c r="G65">
        <v>150822</v>
      </c>
      <c r="H65">
        <v>0</v>
      </c>
      <c r="I65">
        <v>256857</v>
      </c>
      <c r="J65">
        <v>0</v>
      </c>
      <c r="K65">
        <v>0</v>
      </c>
      <c r="L65">
        <v>13617</v>
      </c>
      <c r="M65">
        <v>14268</v>
      </c>
      <c r="N65">
        <v>338573</v>
      </c>
      <c r="O65">
        <v>1868.403</v>
      </c>
      <c r="P65" s="27">
        <v>273943</v>
      </c>
      <c r="Q65" s="27">
        <v>934694</v>
      </c>
      <c r="U65" s="27">
        <v>15</v>
      </c>
      <c r="V65" s="27" t="s">
        <v>196</v>
      </c>
      <c r="W65" s="27" t="s">
        <v>209</v>
      </c>
      <c r="X65" s="21">
        <f t="shared" si="5"/>
        <v>5079.7893929540987</v>
      </c>
    </row>
    <row r="66" spans="1:33" x14ac:dyDescent="0.3">
      <c r="A66">
        <v>9</v>
      </c>
      <c r="B66">
        <v>6</v>
      </c>
      <c r="C66">
        <v>12</v>
      </c>
      <c r="D66" s="27">
        <v>2950</v>
      </c>
      <c r="E66">
        <v>0</v>
      </c>
      <c r="F66">
        <v>3498</v>
      </c>
      <c r="G66">
        <v>12431</v>
      </c>
      <c r="H66">
        <v>260</v>
      </c>
      <c r="I66">
        <v>37462</v>
      </c>
      <c r="J66">
        <v>0</v>
      </c>
      <c r="K66">
        <v>276284</v>
      </c>
      <c r="L66">
        <v>3514</v>
      </c>
      <c r="M66">
        <v>0</v>
      </c>
      <c r="N66">
        <v>17659</v>
      </c>
      <c r="O66">
        <v>1655.242</v>
      </c>
      <c r="P66" s="27">
        <v>102904</v>
      </c>
      <c r="Q66" s="27">
        <v>351108</v>
      </c>
      <c r="U66" s="27">
        <v>25</v>
      </c>
      <c r="V66" s="27" t="s">
        <v>197</v>
      </c>
      <c r="W66" s="27" t="s">
        <v>210</v>
      </c>
      <c r="X66" s="21">
        <f t="shared" si="5"/>
        <v>11443.845595855768</v>
      </c>
    </row>
    <row r="67" spans="1:33" x14ac:dyDescent="0.3">
      <c r="A67">
        <v>5</v>
      </c>
      <c r="B67">
        <v>26</v>
      </c>
      <c r="C67">
        <v>45</v>
      </c>
      <c r="D67" s="27">
        <v>7200</v>
      </c>
      <c r="E67">
        <v>3479</v>
      </c>
      <c r="F67">
        <v>2375</v>
      </c>
      <c r="G67">
        <v>8919</v>
      </c>
      <c r="H67">
        <v>42</v>
      </c>
      <c r="I67">
        <v>15352</v>
      </c>
      <c r="J67">
        <v>0</v>
      </c>
      <c r="K67">
        <v>646</v>
      </c>
      <c r="L67">
        <v>491</v>
      </c>
      <c r="M67">
        <v>3370</v>
      </c>
      <c r="N67">
        <v>25265</v>
      </c>
      <c r="O67">
        <v>1807.463</v>
      </c>
      <c r="P67" s="27">
        <v>17567</v>
      </c>
      <c r="Q67" s="27">
        <v>59939</v>
      </c>
      <c r="U67" s="27" t="s">
        <v>230</v>
      </c>
      <c r="V67" s="27" t="s">
        <v>198</v>
      </c>
      <c r="W67" s="27" t="s">
        <v>211</v>
      </c>
      <c r="X67" s="21">
        <f>(SUMPRODUCT(--(CENDIV=5),--(PBA=14),--(PBAPLUS=28),SQFT,FINALWT)+SUMPRODUCT(--(CENDIV=5),--(PBA=14),--(PBAPLUS=29),SQFT,FINALWT))/SUM(SUMIFS(FINALWT,CENDIV,5,PBA,14,PBAPLUS,{28,29}))</f>
        <v>52061.224152454663</v>
      </c>
    </row>
    <row r="68" spans="1:33" x14ac:dyDescent="0.3">
      <c r="A68">
        <v>7</v>
      </c>
      <c r="B68">
        <v>14</v>
      </c>
      <c r="C68">
        <v>31</v>
      </c>
      <c r="D68" s="27">
        <v>21000</v>
      </c>
      <c r="E68">
        <v>0</v>
      </c>
      <c r="F68">
        <v>105540</v>
      </c>
      <c r="G68">
        <v>26493</v>
      </c>
      <c r="H68">
        <v>0</v>
      </c>
      <c r="I68">
        <v>66276</v>
      </c>
      <c r="J68">
        <v>17152</v>
      </c>
      <c r="K68">
        <v>23352</v>
      </c>
      <c r="L68">
        <v>11909</v>
      </c>
      <c r="M68">
        <v>44709</v>
      </c>
      <c r="N68">
        <v>72570</v>
      </c>
      <c r="O68">
        <v>1117.742</v>
      </c>
      <c r="P68" s="27">
        <v>107855</v>
      </c>
      <c r="Q68" s="27">
        <v>368001</v>
      </c>
      <c r="U68" s="27" t="s">
        <v>231</v>
      </c>
      <c r="V68" s="27" t="s">
        <v>199</v>
      </c>
      <c r="W68" s="27" t="s">
        <v>212</v>
      </c>
      <c r="X68" s="21">
        <f>(SUMPRODUCT(--(CENDIV=5),--(PBA=5),SQFT,FINALWT)+SUMPRODUCT(--(CENDIV=5),--(PBA=11),SQFT,FINALWT))/SUM(SUMIFS(FINALWT,CENDIV,5,PBA,{5,11}))</f>
        <v>16063.992320202859</v>
      </c>
    </row>
    <row r="69" spans="1:33" x14ac:dyDescent="0.3">
      <c r="A69">
        <v>3</v>
      </c>
      <c r="B69">
        <v>12</v>
      </c>
      <c r="C69">
        <v>21</v>
      </c>
      <c r="D69" s="27">
        <v>29500</v>
      </c>
      <c r="E69">
        <v>72368</v>
      </c>
      <c r="F69">
        <v>287196</v>
      </c>
      <c r="G69">
        <v>143875</v>
      </c>
      <c r="H69">
        <v>0</v>
      </c>
      <c r="I69">
        <v>176151</v>
      </c>
      <c r="J69">
        <v>0</v>
      </c>
      <c r="K69">
        <v>5863</v>
      </c>
      <c r="L69">
        <v>54016</v>
      </c>
      <c r="M69">
        <v>24299</v>
      </c>
      <c r="N69">
        <v>500706</v>
      </c>
      <c r="O69">
        <v>63.07394</v>
      </c>
      <c r="P69" s="27">
        <v>370596</v>
      </c>
      <c r="Q69" s="27">
        <v>1264474</v>
      </c>
    </row>
    <row r="70" spans="1:33" x14ac:dyDescent="0.3">
      <c r="A70">
        <v>5</v>
      </c>
      <c r="B70">
        <v>2</v>
      </c>
      <c r="C70">
        <v>2</v>
      </c>
      <c r="D70" s="27">
        <v>16500</v>
      </c>
      <c r="E70">
        <v>102241</v>
      </c>
      <c r="F70">
        <v>242208</v>
      </c>
      <c r="G70">
        <v>554854</v>
      </c>
      <c r="H70">
        <v>0</v>
      </c>
      <c r="I70">
        <v>219129</v>
      </c>
      <c r="J70">
        <v>0</v>
      </c>
      <c r="K70">
        <v>19841</v>
      </c>
      <c r="L70">
        <v>22943</v>
      </c>
      <c r="M70">
        <v>328251</v>
      </c>
      <c r="N70">
        <v>347312</v>
      </c>
      <c r="O70">
        <v>1117.742</v>
      </c>
      <c r="P70" s="27">
        <v>538329</v>
      </c>
      <c r="Q70" s="27">
        <v>1836779</v>
      </c>
    </row>
    <row r="71" spans="1:33" x14ac:dyDescent="0.3">
      <c r="A71">
        <v>9</v>
      </c>
      <c r="B71">
        <v>13</v>
      </c>
      <c r="C71">
        <v>25</v>
      </c>
      <c r="D71" s="27">
        <v>5200</v>
      </c>
      <c r="E71">
        <v>353</v>
      </c>
      <c r="F71">
        <v>60902</v>
      </c>
      <c r="G71">
        <v>9554</v>
      </c>
      <c r="H71">
        <v>0</v>
      </c>
      <c r="I71">
        <v>15845</v>
      </c>
      <c r="J71">
        <v>4603</v>
      </c>
      <c r="K71">
        <v>35061</v>
      </c>
      <c r="L71">
        <v>5377</v>
      </c>
      <c r="M71">
        <v>67276</v>
      </c>
      <c r="N71">
        <v>36542</v>
      </c>
      <c r="O71">
        <v>1828.0519999999999</v>
      </c>
      <c r="P71" s="27">
        <v>69025</v>
      </c>
      <c r="Q71" s="27">
        <v>235513</v>
      </c>
      <c r="X71" t="s">
        <v>216</v>
      </c>
      <c r="Y71" t="s">
        <v>217</v>
      </c>
      <c r="Z71" t="s">
        <v>218</v>
      </c>
      <c r="AA71" t="s">
        <v>219</v>
      </c>
      <c r="AB71" t="s">
        <v>220</v>
      </c>
      <c r="AC71" t="s">
        <v>221</v>
      </c>
      <c r="AD71" t="s">
        <v>222</v>
      </c>
      <c r="AE71" t="s">
        <v>223</v>
      </c>
      <c r="AF71" t="s">
        <v>225</v>
      </c>
    </row>
    <row r="72" spans="1:33" x14ac:dyDescent="0.3">
      <c r="A72">
        <v>9</v>
      </c>
      <c r="B72">
        <v>14</v>
      </c>
      <c r="C72">
        <v>30</v>
      </c>
      <c r="D72" s="27">
        <v>1450</v>
      </c>
      <c r="E72">
        <v>616</v>
      </c>
      <c r="F72">
        <v>14367</v>
      </c>
      <c r="G72">
        <v>6562</v>
      </c>
      <c r="H72">
        <v>2671</v>
      </c>
      <c r="I72">
        <v>7284</v>
      </c>
      <c r="J72">
        <v>0</v>
      </c>
      <c r="K72">
        <v>2135</v>
      </c>
      <c r="L72">
        <v>3955</v>
      </c>
      <c r="M72">
        <v>2900</v>
      </c>
      <c r="N72">
        <v>4719</v>
      </c>
      <c r="O72">
        <v>1849.1849999999999</v>
      </c>
      <c r="P72" s="27">
        <v>13250</v>
      </c>
      <c r="Q72" s="27">
        <v>45209</v>
      </c>
      <c r="U72" s="27" t="s">
        <v>227</v>
      </c>
      <c r="V72" s="27"/>
      <c r="W72" s="27"/>
      <c r="X72" t="s">
        <v>132</v>
      </c>
      <c r="Y72" t="s">
        <v>34</v>
      </c>
      <c r="Z72" t="s">
        <v>35</v>
      </c>
      <c r="AA72" t="s">
        <v>21</v>
      </c>
      <c r="AB72" t="s">
        <v>19</v>
      </c>
      <c r="AC72" t="s">
        <v>161</v>
      </c>
      <c r="AD72" t="s">
        <v>36</v>
      </c>
      <c r="AE72" t="s">
        <v>4</v>
      </c>
      <c r="AF72" t="s">
        <v>7</v>
      </c>
      <c r="AG72" t="s">
        <v>145</v>
      </c>
    </row>
    <row r="73" spans="1:33" x14ac:dyDescent="0.3">
      <c r="A73">
        <v>1</v>
      </c>
      <c r="B73">
        <v>16</v>
      </c>
      <c r="C73">
        <v>35</v>
      </c>
      <c r="D73" s="27">
        <v>54000</v>
      </c>
      <c r="E73">
        <v>53519</v>
      </c>
      <c r="F73">
        <v>252495</v>
      </c>
      <c r="G73">
        <v>1133308</v>
      </c>
      <c r="H73">
        <v>0</v>
      </c>
      <c r="I73">
        <v>1539932</v>
      </c>
      <c r="J73">
        <v>0</v>
      </c>
      <c r="K73">
        <v>806876</v>
      </c>
      <c r="L73">
        <v>549720</v>
      </c>
      <c r="M73">
        <v>847893</v>
      </c>
      <c r="N73">
        <v>1815665</v>
      </c>
      <c r="O73">
        <v>19.690259999999999</v>
      </c>
      <c r="P73" s="27">
        <v>2051409</v>
      </c>
      <c r="Q73" s="27">
        <v>6999408</v>
      </c>
      <c r="U73" s="27">
        <v>13</v>
      </c>
      <c r="V73" s="27" t="s">
        <v>187</v>
      </c>
      <c r="W73" s="27" t="s">
        <v>200</v>
      </c>
      <c r="X73" s="14">
        <f>SUMPRODUCT(--(CENDIV=5),--(PBA=$U73),ELHTBTU,FINALWT)/SUMPRODUCT(--(CENDIV=5),--(PBA=$U73),ELBTU,FINALWT)</f>
        <v>1.8373872530836083E-2</v>
      </c>
      <c r="Y73" s="14">
        <f>SUMPRODUCT(--(CENDIV=5),--(PBA=$U73),ELCLBTU,FINALWT)/SUMPRODUCT(--(CENDIV=5),--(PBA=$U73),ELBTU,FINALWT)</f>
        <v>0.49704274276009319</v>
      </c>
      <c r="Z73" s="14">
        <f>SUMPRODUCT(--(CENDIV=5),--(PBA=$U73),ELVNBTU,FINALWT)/SUMPRODUCT(--(CENDIV=5),--(PBA=$U73),ELBTU,FINALWT)</f>
        <v>6.8287754594035882E-2</v>
      </c>
      <c r="AA73" s="14">
        <f>SUMPRODUCT(--(CENDIV=5),--(PBA=$U73),ELWTBTU,FINALWT)/SUMPRODUCT(--(CENDIV=5),--(PBA=$U73),ELBTU,FINALWT)</f>
        <v>7.850520938295824E-4</v>
      </c>
      <c r="AB73" s="14">
        <f>SUMPRODUCT(--(CENDIV=5),--(PBA=$U73),ELLTBTU,FINALWT)/SUMPRODUCT(--(CENDIV=5),--(PBA=$U73),ELBTU,FINALWT)</f>
        <v>9.7122798888288397E-2</v>
      </c>
      <c r="AC73" s="14">
        <f>SUMPRODUCT(--(CENDIV=5),--(PBA=$U73),ELCKBTU,FINALWT)/SUMPRODUCT(--(CENDIV=5),--(PBA=$U73),ELBTU,FINALWT)</f>
        <v>1.4359261061313095E-2</v>
      </c>
      <c r="AD73" s="14">
        <f>SUMPRODUCT(--(CENDIV=5),--(PBA=$U73),ELRFBTU,FINALWT)/SUMPRODUCT(--(CENDIV=5),--(PBA=$U73),ELBTU,FINALWT)</f>
        <v>5.0613869632680594E-2</v>
      </c>
      <c r="AE73" s="14">
        <f>SUMPRODUCT(--(CENDIV=5),--(PBA=$U73),ELOFBTU,FINALWT)/SUMPRODUCT(--(CENDIV=5),--(PBA=$U73),ELBTU,FINALWT)</f>
        <v>1.5008693943121609E-2</v>
      </c>
      <c r="AF73" s="14">
        <f>SUMPRODUCT(--(CENDIV=5),--(PBA=$U73),ELOTBTU,FINALWT)/SUMPRODUCT(--(CENDIV=5),--(PBA=$U73),ELBTU,FINALWT)</f>
        <v>0.21019529986620641</v>
      </c>
      <c r="AG73" s="3">
        <f>1-SUM(X73:AE73)</f>
        <v>0.23840595449580149</v>
      </c>
    </row>
    <row r="74" spans="1:33" x14ac:dyDescent="0.3">
      <c r="A74">
        <v>5</v>
      </c>
      <c r="B74">
        <v>5</v>
      </c>
      <c r="C74">
        <v>9</v>
      </c>
      <c r="D74" s="27">
        <v>600000</v>
      </c>
      <c r="E74">
        <v>664</v>
      </c>
      <c r="F74">
        <v>7169011</v>
      </c>
      <c r="G74">
        <v>393359</v>
      </c>
      <c r="H74">
        <v>14681</v>
      </c>
      <c r="I74">
        <v>1961838</v>
      </c>
      <c r="J74">
        <v>0</v>
      </c>
      <c r="K74">
        <v>50471</v>
      </c>
      <c r="L74">
        <v>86661</v>
      </c>
      <c r="M74">
        <v>343226</v>
      </c>
      <c r="N74">
        <v>1616435</v>
      </c>
      <c r="O74">
        <v>31.847190000000001</v>
      </c>
      <c r="P74" s="27">
        <v>3410418</v>
      </c>
      <c r="Q74" s="27">
        <v>11636346</v>
      </c>
      <c r="U74" s="27" t="s">
        <v>228</v>
      </c>
      <c r="V74" s="27" t="s">
        <v>188</v>
      </c>
      <c r="W74" s="27" t="s">
        <v>201</v>
      </c>
      <c r="X74" s="14">
        <f>SUMPRODUCT(--(CENDIV=5),--(PBA=14),--(PBAPLUS=27),ELHTBTU,FINALWT)/SUMPRODUCT(--(CENDIV=5),--(PBA=14),--(PBAPLUS=27),ELBTU,FINALWT)</f>
        <v>5.8714677917494577E-3</v>
      </c>
      <c r="Y74" s="14">
        <f>SUMPRODUCT(--(CENDIV=5),--(PBA=14),--(PBAPLUS=27),ELCLBTU,FINALWT)/SUMPRODUCT(--(CENDIV=5),--(PBA=14),--(PBAPLUS=27),ELBTU,FINALWT)</f>
        <v>8.2303396586706837E-2</v>
      </c>
      <c r="Z74" s="14">
        <f>SUMPRODUCT(--(CENDIV=5),--(PBA=14),--(PBAPLUS=27),ELVNBTU,FINALWT)/SUMPRODUCT(--(CENDIV=5),--(PBA=14),--(PBAPLUS=27),ELBTU,FINALWT)</f>
        <v>0.22783489371659307</v>
      </c>
      <c r="AA74" s="14">
        <f>SUMPRODUCT(--(CENDIV=5),--(PBA=14),--(PBAPLUS=27),ELWTBTU,FINALWT)/SUMPRODUCT(--(CENDIV=5),--(PBA=14),--(PBAPLUS=27),ELBTU,FINALWT)</f>
        <v>3.462891676757545E-3</v>
      </c>
      <c r="AB74" s="14">
        <f>SUMPRODUCT(--(CENDIV=5),--(PBA=14),--(PBAPLUS=27),ELLTBTU,FINALWT)/SUMPRODUCT(--(CENDIV=5),--(PBA=14),--(PBAPLUS=27),ELBTU,FINALWT)</f>
        <v>0.16612141477571721</v>
      </c>
      <c r="AC74" s="14">
        <f>SUMPRODUCT(--(CENDIV=5),--(PBA=14),--(PBAPLUS=27),ELCKBTU,FINALWT)/SUMPRODUCT(--(CENDIV=5),--(PBA=14),--(PBAPLUS=27),ELBTU,FINALWT)</f>
        <v>1.3903475479737459E-3</v>
      </c>
      <c r="AD74" s="14">
        <f>SUMPRODUCT(--(CENDIV=5),--(PBA=14),--(PBAPLUS=27),ELRFBTU,FINALWT)/SUMPRODUCT(--(CENDIV=5),--(PBA=14),--(PBAPLUS=27),ELBTU,FINALWT)</f>
        <v>4.308451357903572E-2</v>
      </c>
      <c r="AE74" s="14">
        <f>SUMPRODUCT(--(CENDIV=5),--(PBA=14),--(PBAPLUS=27),ELOFBTU,FINALWT)/SUMPRODUCT(--(CENDIV=5),--(PBA=14),--(PBAPLUS=27),ELBTU,FINALWT)</f>
        <v>0.10335839624330179</v>
      </c>
      <c r="AF74" s="14">
        <f>SUMPRODUCT(--(CENDIV=5),--(PBA=14),--(PBAPLUS=27),ELOTBTU,FINALWT)/SUMPRODUCT(--(CENDIV=5),--(PBA=14),--(PBAPLUS=27),ELBTU,FINALWT)</f>
        <v>0.2332976360786235</v>
      </c>
      <c r="AG74" s="3">
        <f t="shared" ref="AG74:AG86" si="6">1-SUM(X74:AE74)</f>
        <v>0.36657267808216454</v>
      </c>
    </row>
    <row r="75" spans="1:33" x14ac:dyDescent="0.3">
      <c r="A75">
        <v>6</v>
      </c>
      <c r="B75">
        <v>16</v>
      </c>
      <c r="C75">
        <v>35</v>
      </c>
      <c r="D75" s="27">
        <v>350000</v>
      </c>
      <c r="E75">
        <v>0</v>
      </c>
      <c r="F75">
        <v>18489996</v>
      </c>
      <c r="G75">
        <v>6162788</v>
      </c>
      <c r="H75">
        <v>0</v>
      </c>
      <c r="I75">
        <v>7088307</v>
      </c>
      <c r="J75">
        <v>1405495</v>
      </c>
      <c r="K75">
        <v>3766617</v>
      </c>
      <c r="L75">
        <v>1625377</v>
      </c>
      <c r="M75">
        <v>2577420</v>
      </c>
      <c r="N75">
        <v>7321100</v>
      </c>
      <c r="O75">
        <v>13.28083</v>
      </c>
      <c r="P75" s="27">
        <v>14196102</v>
      </c>
      <c r="Q75" s="27">
        <v>48437100</v>
      </c>
      <c r="U75" s="27">
        <v>6</v>
      </c>
      <c r="V75" s="27" t="s">
        <v>189</v>
      </c>
      <c r="W75" s="27" t="s">
        <v>202</v>
      </c>
      <c r="X75" s="14">
        <f>SUMPRODUCT(--(CENDIV=5),--(PBA=$U75),ELHTBTU,FINALWT)/SUMPRODUCT(--(CENDIV=5),--(PBA=$U75),ELBTU,FINALWT)</f>
        <v>7.1395760402637211E-3</v>
      </c>
      <c r="Y75" s="14">
        <f>SUMPRODUCT(--(CENDIV=5),--(PBA=$U75),ELCLBTU,FINALWT)/SUMPRODUCT(--(CENDIV=5),--(PBA=$U75),ELBTU,FINALWT)</f>
        <v>5.5330529344763853E-2</v>
      </c>
      <c r="Z75" s="14">
        <f>SUMPRODUCT(--(CENDIV=5),--(PBA=$U75),ELVNBTU,FINALWT)/SUMPRODUCT(--(CENDIV=5),--(PBA=$U75),ELBTU,FINALWT)</f>
        <v>5.1049778928883176E-2</v>
      </c>
      <c r="AA75" s="14">
        <f>SUMPRODUCT(--(CENDIV=5),--(PBA=$U75),ELWTBTU,FINALWT)/SUMPRODUCT(--(CENDIV=5),--(PBA=$U75),ELBTU,FINALWT)</f>
        <v>8.4360435026956462E-4</v>
      </c>
      <c r="AB75" s="14">
        <f>SUMPRODUCT(--(CENDIV=5),--(PBA=$U75),ELLTBTU,FINALWT)/SUMPRODUCT(--(CENDIV=5),--(PBA=$U75),ELBTU,FINALWT)</f>
        <v>8.0999732731570656E-2</v>
      </c>
      <c r="AC75" s="14">
        <f>SUMPRODUCT(--(CENDIV=5),--(PBA=$U75),ELCKBTU,FINALWT)/SUMPRODUCT(--(CENDIV=5),--(PBA=$U75),ELBTU,FINALWT)</f>
        <v>4.5377367060528681E-2</v>
      </c>
      <c r="AD75" s="14">
        <f>SUMPRODUCT(--(CENDIV=5),--(PBA=$U75),ELRFBTU,FINALWT)/SUMPRODUCT(--(CENDIV=5),--(PBA=$U75),ELBTU,FINALWT)</f>
        <v>0.67628122366953014</v>
      </c>
      <c r="AE75" s="14">
        <f>SUMPRODUCT(--(CENDIV=5),--(PBA=$U75),ELOFBTU,FINALWT)/SUMPRODUCT(--(CENDIV=5),--(PBA=$U75),ELBTU,FINALWT)</f>
        <v>1.4799998656040222E-2</v>
      </c>
      <c r="AF75" s="14">
        <f>SUMPRODUCT(--(CENDIV=5),--(PBA=$U75),ELOTBTU,FINALWT)/SUMPRODUCT(--(CENDIV=5),--(PBA=$U75),ELBTU,FINALWT)</f>
        <v>5.3403456673672446E-2</v>
      </c>
      <c r="AG75" s="3">
        <f t="shared" si="6"/>
        <v>6.8178189218149998E-2</v>
      </c>
    </row>
    <row r="76" spans="1:33" x14ac:dyDescent="0.3">
      <c r="A76">
        <v>4</v>
      </c>
      <c r="B76">
        <v>5</v>
      </c>
      <c r="C76">
        <v>10</v>
      </c>
      <c r="D76" s="27">
        <v>1200</v>
      </c>
      <c r="E76">
        <v>0</v>
      </c>
      <c r="F76">
        <v>0</v>
      </c>
      <c r="G76">
        <v>0</v>
      </c>
      <c r="H76">
        <v>0</v>
      </c>
      <c r="I76">
        <v>29230</v>
      </c>
      <c r="J76">
        <v>0</v>
      </c>
      <c r="K76">
        <v>0</v>
      </c>
      <c r="L76">
        <v>0</v>
      </c>
      <c r="M76">
        <v>0</v>
      </c>
      <c r="N76">
        <v>27003</v>
      </c>
      <c r="O76">
        <v>1484.5150000000001</v>
      </c>
      <c r="P76" s="27">
        <v>16481</v>
      </c>
      <c r="Q76" s="27">
        <v>56233</v>
      </c>
      <c r="U76" s="27" t="s">
        <v>229</v>
      </c>
      <c r="V76" s="27" t="s">
        <v>190</v>
      </c>
      <c r="W76" s="27" t="s">
        <v>203</v>
      </c>
      <c r="X76" s="14">
        <f>(SUMPRODUCT(--(CENDIV=5),--(PBA=8),ELHTBTU,FINALWT)+SUMPRODUCT(--(CENDIV=5),--(PBA=17),ELHTBTU,FINALWT))/(SUMPRODUCT(--(CENDIV=5),--(PBA=8),ELBTU,FINALWT)+SUMPRODUCT(--(CENDIV=5),--(PBA=17),ELBTU,FINALWT))</f>
        <v>8.5013129510958397E-3</v>
      </c>
      <c r="Y76" s="14">
        <f>(SUMPRODUCT(--(CENDIV=5),--(PBA=8),ELCLBTU,FINALWT)+SUMPRODUCT(--(CENDIV=5),--(PBA=17),ELCLBTU,FINALWT))/(SUMPRODUCT(--(CENDIV=5),--(PBA=8),ELBTU,FINALWT)+SUMPRODUCT(--(CENDIV=5),--(PBA=17),ELBTU,FINALWT))</f>
        <v>0.25527688050865904</v>
      </c>
      <c r="Z76" s="14">
        <f>(SUMPRODUCT(--(CENDIV=5),--(PBA=8),ELVNBTU,FINALWT)+SUMPRODUCT(--(CENDIV=5),--(PBA=17),ELVNBTU,FINALWT))/(SUMPRODUCT(--(CENDIV=5),--(PBA=8),ELBTU,FINALWT)+SUMPRODUCT(--(CENDIV=5),--(PBA=17),ELBTU,FINALWT))</f>
        <v>0.23835265017142973</v>
      </c>
      <c r="AA76" s="14">
        <f>(SUMPRODUCT(--(CENDIV=5),--(PBA=8),ELWTBTU,FINALWT)+SUMPRODUCT(--(CENDIV=5),--(PBA=17),ELWTBTU,FINALWT))/(SUMPRODUCT(--(CENDIV=5),--(PBA=8),ELBTU,FINALWT)+SUMPRODUCT(--(CENDIV=5),--(PBA=17),ELBTU,FINALWT))</f>
        <v>5.4888129886293772E-3</v>
      </c>
      <c r="AB76" s="14">
        <f>(SUMPRODUCT(--(CENDIV=5),--(PBA=8),ELLTBTU,FINALWT)+SUMPRODUCT(--(CENDIV=5),--(PBA=17),ELLTBTU,FINALWT))/(SUMPRODUCT(--(CENDIV=5),--(PBA=8),ELBTU,FINALWT)+SUMPRODUCT(--(CENDIV=5),--(PBA=17),ELBTU,FINALWT))</f>
        <v>0.14053478728248536</v>
      </c>
      <c r="AC76" s="14">
        <f>(SUMPRODUCT(--(CENDIV=5),--(PBA=8),ELCKBTU,FINALWT)+SUMPRODUCT(--(CENDIV=5),--(PBA=17),ELCKBTU,FINALWT))/(SUMPRODUCT(--(CENDIV=5),--(PBA=8),ELBTU,FINALWT)+SUMPRODUCT(--(CENDIV=5),--(PBA=17),ELBTU,FINALWT))</f>
        <v>7.4293695912009119E-3</v>
      </c>
      <c r="AD76" s="14">
        <f>(SUMPRODUCT(--(CENDIV=5),--(PBA=8),ELRFBTU,FINALWT)+SUMPRODUCT(--(CENDIV=5),--(PBA=17),ELRFBTU,FINALWT))/(SUMPRODUCT(--(CENDIV=5),--(PBA=8),ELBTU,FINALWT)+SUMPRODUCT(--(CENDIV=5),--(PBA=17),ELBTU,FINALWT))</f>
        <v>5.2800639445022848E-2</v>
      </c>
      <c r="AE76" s="14">
        <f>(SUMPRODUCT(--(CENDIV=5),--(PBA=8),ELOFBTU,FINALWT)+SUMPRODUCT(--(CENDIV=5),--(PBA=17),ELOFBTU,FINALWT))/(SUMPRODUCT(--(CENDIV=5),--(PBA=8),ELBTU,FINALWT)+SUMPRODUCT(--(CENDIV=5),--(PBA=17),ELBTU,FINALWT))</f>
        <v>4.5038227316284075E-2</v>
      </c>
      <c r="AF76" s="14">
        <f>(SUMPRODUCT(--(CENDIV=5),--(PBA=8),ELOTBTU,FINALWT)+SUMPRODUCT(--(CENDIV=5),--(PBA=17),ELOTBTU,FINALWT))/(SUMPRODUCT(--(CENDIV=5),--(PBA=8),ELBTU,FINALWT)+SUMPRODUCT(--(CENDIV=5),--(PBA=17),ELBTU,FINALWT))</f>
        <v>0.17670930954053718</v>
      </c>
      <c r="AG76" s="3">
        <f t="shared" si="6"/>
        <v>0.24657731974519281</v>
      </c>
    </row>
    <row r="77" spans="1:33" x14ac:dyDescent="0.3">
      <c r="A77">
        <v>2</v>
      </c>
      <c r="B77">
        <v>2</v>
      </c>
      <c r="C77">
        <v>2</v>
      </c>
      <c r="D77" s="27">
        <v>1000000</v>
      </c>
      <c r="E77">
        <v>0</v>
      </c>
      <c r="F77">
        <v>0</v>
      </c>
      <c r="G77">
        <v>25345914</v>
      </c>
      <c r="H77">
        <v>0</v>
      </c>
      <c r="I77">
        <v>19703377</v>
      </c>
      <c r="J77">
        <v>0</v>
      </c>
      <c r="K77">
        <v>276111</v>
      </c>
      <c r="L77">
        <v>918958</v>
      </c>
      <c r="M77">
        <v>14796996</v>
      </c>
      <c r="N77">
        <v>15039529</v>
      </c>
      <c r="O77">
        <v>15.94562</v>
      </c>
      <c r="P77" s="27">
        <v>22298032</v>
      </c>
      <c r="Q77" s="27">
        <v>76080885</v>
      </c>
      <c r="U77" s="27">
        <v>16</v>
      </c>
      <c r="V77" s="27" t="s">
        <v>191</v>
      </c>
      <c r="W77" s="27" t="s">
        <v>204</v>
      </c>
      <c r="X77" s="14">
        <f t="shared" ref="X77:X83" si="7">SUMPRODUCT(--(CENDIV=5),--(PBA=$U77),ELHTBTU,FINALWT)/SUMPRODUCT(--(CENDIV=5),--(PBA=$U77),ELBTU,FINALWT)</f>
        <v>4.6585531356592514E-3</v>
      </c>
      <c r="Y77" s="14">
        <f t="shared" ref="Y77:Y83" si="8">SUMPRODUCT(--(CENDIV=5),--(PBA=$U77),ELCLBTU,FINALWT)/SUMPRODUCT(--(CENDIV=5),--(PBA=$U77),ELBTU,FINALWT)</f>
        <v>0.33643609455122531</v>
      </c>
      <c r="Z77" s="14">
        <f t="shared" ref="Z77:Z83" si="9">SUMPRODUCT(--(CENDIV=5),--(PBA=$U77),ELVNBTU,FINALWT)/SUMPRODUCT(--(CENDIV=5),--(PBA=$U77),ELBTU,FINALWT)</f>
        <v>0.14397219081469345</v>
      </c>
      <c r="AA77" s="14">
        <f t="shared" ref="AA77:AA83" si="10">SUMPRODUCT(--(CENDIV=5),--(PBA=$U77),ELWTBTU,FINALWT)/SUMPRODUCT(--(CENDIV=5),--(PBA=$U77),ELBTU,FINALWT)</f>
        <v>3.4151996503607525E-3</v>
      </c>
      <c r="AB77" s="14">
        <f t="shared" ref="AB77:AB83" si="11">SUMPRODUCT(--(CENDIV=5),--(PBA=$U77),ELLTBTU,FINALWT)/SUMPRODUCT(--(CENDIV=5),--(PBA=$U77),ELBTU,FINALWT)</f>
        <v>0.13243487717951741</v>
      </c>
      <c r="AC77" s="14">
        <f t="shared" ref="AC77:AC83" si="12">SUMPRODUCT(--(CENDIV=5),--(PBA=$U77),ELCKBTU,FINALWT)/SUMPRODUCT(--(CENDIV=5),--(PBA=$U77),ELBTU,FINALWT)</f>
        <v>2.255821885058143E-2</v>
      </c>
      <c r="AD77" s="14">
        <f t="shared" ref="AD77:AD83" si="13">SUMPRODUCT(--(CENDIV=5),--(PBA=$U77),ELRFBTU,FINALWT)/SUMPRODUCT(--(CENDIV=5),--(PBA=$U77),ELBTU,FINALWT)</f>
        <v>4.9670639936641905E-2</v>
      </c>
      <c r="AE77" s="14">
        <f t="shared" ref="AE77:AE83" si="14">SUMPRODUCT(--(CENDIV=5),--(PBA=$U77),ELOFBTU,FINALWT)/SUMPRODUCT(--(CENDIV=5),--(PBA=$U77),ELBTU,FINALWT)</f>
        <v>4.9687863171718062E-2</v>
      </c>
      <c r="AF77" s="14">
        <f t="shared" ref="AF77:AF83" si="15">SUMPRODUCT(--(CENDIV=5),--(PBA=$U77),ELOTBTU,FINALWT)/SUMPRODUCT(--(CENDIV=5),--(PBA=$U77),ELBTU,FINALWT)</f>
        <v>0.17846652337142063</v>
      </c>
      <c r="AG77" s="3">
        <f t="shared" si="6"/>
        <v>0.25716636270960247</v>
      </c>
    </row>
    <row r="78" spans="1:33" x14ac:dyDescent="0.3">
      <c r="A78">
        <v>8</v>
      </c>
      <c r="B78">
        <v>1</v>
      </c>
      <c r="C78">
        <v>1</v>
      </c>
      <c r="D78" s="27">
        <v>2100</v>
      </c>
      <c r="E78">
        <v>18891</v>
      </c>
      <c r="F78">
        <v>9417</v>
      </c>
      <c r="G78">
        <v>7301</v>
      </c>
      <c r="H78">
        <v>0</v>
      </c>
      <c r="I78">
        <v>14782</v>
      </c>
      <c r="J78">
        <v>0</v>
      </c>
      <c r="K78">
        <v>0</v>
      </c>
      <c r="L78">
        <v>0</v>
      </c>
      <c r="M78">
        <v>0</v>
      </c>
      <c r="N78">
        <v>12861</v>
      </c>
      <c r="O78">
        <v>1461.857</v>
      </c>
      <c r="P78" s="27">
        <v>18538</v>
      </c>
      <c r="Q78" s="27">
        <v>63252</v>
      </c>
      <c r="U78" s="27">
        <v>7</v>
      </c>
      <c r="V78" s="27" t="s">
        <v>192</v>
      </c>
      <c r="W78" s="27" t="s">
        <v>205</v>
      </c>
      <c r="X78" s="14">
        <f t="shared" si="7"/>
        <v>9.6951254418998212E-3</v>
      </c>
      <c r="Y78" s="14">
        <f t="shared" si="8"/>
        <v>0.29317184936980578</v>
      </c>
      <c r="Z78" s="14">
        <f t="shared" si="9"/>
        <v>7.1513061062657993E-2</v>
      </c>
      <c r="AA78" s="14">
        <f t="shared" si="10"/>
        <v>2.2936798927856061E-2</v>
      </c>
      <c r="AB78" s="14">
        <f t="shared" si="11"/>
        <v>0.19874882917552159</v>
      </c>
      <c r="AC78" s="14">
        <f t="shared" si="12"/>
        <v>1.2502081274024891E-2</v>
      </c>
      <c r="AD78" s="14">
        <f t="shared" si="13"/>
        <v>4.1179711992108251E-2</v>
      </c>
      <c r="AE78" s="14">
        <f t="shared" si="14"/>
        <v>3.7696858739408041E-2</v>
      </c>
      <c r="AF78" s="14">
        <f t="shared" si="15"/>
        <v>0.2346896033699552</v>
      </c>
      <c r="AG78" s="3">
        <f t="shared" si="6"/>
        <v>0.31255568401671763</v>
      </c>
    </row>
    <row r="79" spans="1:33" x14ac:dyDescent="0.3">
      <c r="A79">
        <v>4</v>
      </c>
      <c r="B79">
        <v>5</v>
      </c>
      <c r="C79">
        <v>10</v>
      </c>
      <c r="D79" s="27">
        <v>2400</v>
      </c>
      <c r="E79">
        <v>0</v>
      </c>
      <c r="F79">
        <v>6988</v>
      </c>
      <c r="G79">
        <v>6342</v>
      </c>
      <c r="H79">
        <v>0</v>
      </c>
      <c r="I79">
        <v>5367</v>
      </c>
      <c r="J79">
        <v>0</v>
      </c>
      <c r="K79">
        <v>0</v>
      </c>
      <c r="L79">
        <v>0</v>
      </c>
      <c r="M79">
        <v>0</v>
      </c>
      <c r="N79">
        <v>32207</v>
      </c>
      <c r="O79">
        <v>1197.386</v>
      </c>
      <c r="P79" s="27">
        <v>14919</v>
      </c>
      <c r="Q79" s="27">
        <v>50904</v>
      </c>
      <c r="U79" s="27">
        <v>18</v>
      </c>
      <c r="V79" s="27" t="s">
        <v>193</v>
      </c>
      <c r="W79" s="27" t="s">
        <v>206</v>
      </c>
      <c r="X79" s="14">
        <f t="shared" si="7"/>
        <v>1.5311422377249893E-2</v>
      </c>
      <c r="Y79" s="14">
        <f t="shared" si="8"/>
        <v>0.16499483940720927</v>
      </c>
      <c r="Z79" s="14">
        <f t="shared" si="9"/>
        <v>0.15775867624220194</v>
      </c>
      <c r="AA79" s="14">
        <f t="shared" si="10"/>
        <v>1.1242264292291096E-2</v>
      </c>
      <c r="AB79" s="14">
        <f t="shared" si="11"/>
        <v>8.4072196150870276E-2</v>
      </c>
      <c r="AC79" s="14">
        <f t="shared" si="12"/>
        <v>3.3166260130150865E-2</v>
      </c>
      <c r="AD79" s="14">
        <f t="shared" si="13"/>
        <v>0.13812008752746044</v>
      </c>
      <c r="AE79" s="14">
        <f t="shared" si="14"/>
        <v>0.14100028921908536</v>
      </c>
      <c r="AF79" s="14">
        <f t="shared" si="15"/>
        <v>0.22999153517862503</v>
      </c>
      <c r="AG79" s="3">
        <f t="shared" si="6"/>
        <v>0.2543339646534809</v>
      </c>
    </row>
    <row r="80" spans="1:33" x14ac:dyDescent="0.3">
      <c r="A80">
        <v>7</v>
      </c>
      <c r="B80">
        <v>5</v>
      </c>
      <c r="C80">
        <v>10</v>
      </c>
      <c r="D80" s="27">
        <v>900000</v>
      </c>
      <c r="E80">
        <v>251374</v>
      </c>
      <c r="F80">
        <v>22772172</v>
      </c>
      <c r="G80">
        <v>3162306</v>
      </c>
      <c r="H80">
        <v>66102</v>
      </c>
      <c r="I80">
        <v>13039299</v>
      </c>
      <c r="J80">
        <v>0</v>
      </c>
      <c r="K80">
        <v>295980</v>
      </c>
      <c r="L80">
        <v>177908</v>
      </c>
      <c r="M80">
        <v>535208</v>
      </c>
      <c r="N80">
        <v>10707079</v>
      </c>
      <c r="O80">
        <v>62.703020000000002</v>
      </c>
      <c r="P80" s="27">
        <v>14949422</v>
      </c>
      <c r="Q80" s="27">
        <v>51007428</v>
      </c>
      <c r="U80" s="27">
        <v>91</v>
      </c>
      <c r="V80" s="27" t="s">
        <v>194</v>
      </c>
      <c r="W80" s="27" t="s">
        <v>207</v>
      </c>
      <c r="X80" s="14">
        <f t="shared" si="7"/>
        <v>1.2889950413005839E-2</v>
      </c>
      <c r="Y80" s="14">
        <f t="shared" si="8"/>
        <v>7.6502917453800501E-2</v>
      </c>
      <c r="Z80" s="14">
        <f t="shared" si="9"/>
        <v>8.8633504817211689E-2</v>
      </c>
      <c r="AA80" s="14">
        <f t="shared" si="10"/>
        <v>8.7565239773561119E-5</v>
      </c>
      <c r="AB80" s="14">
        <f t="shared" si="11"/>
        <v>0.21588476211717247</v>
      </c>
      <c r="AC80" s="14">
        <f t="shared" si="12"/>
        <v>8.6543062249226676E-5</v>
      </c>
      <c r="AD80" s="14">
        <f t="shared" si="13"/>
        <v>3.8325527381573458E-2</v>
      </c>
      <c r="AE80" s="14">
        <f t="shared" si="14"/>
        <v>5.5299142936551379E-3</v>
      </c>
      <c r="AF80" s="14">
        <f t="shared" si="15"/>
        <v>0.22305198559440062</v>
      </c>
      <c r="AG80" s="3">
        <f t="shared" si="6"/>
        <v>0.56205931522155816</v>
      </c>
    </row>
    <row r="81" spans="1:33" x14ac:dyDescent="0.3">
      <c r="A81">
        <v>4</v>
      </c>
      <c r="B81">
        <v>2</v>
      </c>
      <c r="C81">
        <v>4</v>
      </c>
      <c r="D81" s="27">
        <v>800000</v>
      </c>
      <c r="E81">
        <v>2415132</v>
      </c>
      <c r="F81">
        <v>6544772</v>
      </c>
      <c r="G81">
        <v>11984999</v>
      </c>
      <c r="H81">
        <v>188665</v>
      </c>
      <c r="I81">
        <v>7225507</v>
      </c>
      <c r="J81">
        <v>379539</v>
      </c>
      <c r="K81">
        <v>1197324</v>
      </c>
      <c r="L81">
        <v>911761</v>
      </c>
      <c r="M81">
        <v>9853376</v>
      </c>
      <c r="N81">
        <v>5673703</v>
      </c>
      <c r="O81">
        <v>25.322579999999999</v>
      </c>
      <c r="P81" s="27">
        <v>13591670</v>
      </c>
      <c r="Q81" s="27">
        <v>46374778</v>
      </c>
      <c r="U81" s="27">
        <v>2</v>
      </c>
      <c r="V81" s="27" t="s">
        <v>195</v>
      </c>
      <c r="W81" s="27" t="s">
        <v>208</v>
      </c>
      <c r="X81" s="14">
        <f t="shared" si="7"/>
        <v>2.4209281650663626E-2</v>
      </c>
      <c r="Y81" s="14">
        <f t="shared" si="8"/>
        <v>0.1580552758059483</v>
      </c>
      <c r="Z81" s="14">
        <f t="shared" si="9"/>
        <v>0.24084708488701267</v>
      </c>
      <c r="AA81" s="14">
        <f t="shared" si="10"/>
        <v>2.5102202353442043E-3</v>
      </c>
      <c r="AB81" s="14">
        <f t="shared" si="11"/>
        <v>0.1530150633587557</v>
      </c>
      <c r="AC81" s="14">
        <f t="shared" si="12"/>
        <v>3.000193120895923E-3</v>
      </c>
      <c r="AD81" s="14">
        <f t="shared" si="13"/>
        <v>3.4967226642023855E-2</v>
      </c>
      <c r="AE81" s="14">
        <f t="shared" si="14"/>
        <v>5.4025811367896269E-2</v>
      </c>
      <c r="AF81" s="14">
        <f t="shared" si="15"/>
        <v>0.14554009921189151</v>
      </c>
      <c r="AG81" s="3">
        <f t="shared" si="6"/>
        <v>0.32936984293145932</v>
      </c>
    </row>
    <row r="82" spans="1:33" x14ac:dyDescent="0.3">
      <c r="A82">
        <v>3</v>
      </c>
      <c r="B82">
        <v>14</v>
      </c>
      <c r="C82">
        <v>28</v>
      </c>
      <c r="D82" s="27">
        <v>48000</v>
      </c>
      <c r="E82">
        <v>0</v>
      </c>
      <c r="F82">
        <v>279586</v>
      </c>
      <c r="G82">
        <v>206392</v>
      </c>
      <c r="H82">
        <v>0</v>
      </c>
      <c r="I82">
        <v>288006</v>
      </c>
      <c r="J82">
        <v>33850</v>
      </c>
      <c r="K82">
        <v>256117</v>
      </c>
      <c r="L82">
        <v>99490</v>
      </c>
      <c r="M82">
        <v>504626</v>
      </c>
      <c r="N82">
        <v>374421</v>
      </c>
      <c r="O82">
        <v>239.3854</v>
      </c>
      <c r="P82" s="27">
        <v>598619</v>
      </c>
      <c r="Q82" s="27">
        <v>2042488</v>
      </c>
      <c r="U82" s="27">
        <v>15</v>
      </c>
      <c r="V82" s="27" t="s">
        <v>196</v>
      </c>
      <c r="W82" s="27" t="s">
        <v>209</v>
      </c>
      <c r="X82" s="14">
        <f t="shared" si="7"/>
        <v>1.1807679263336609E-2</v>
      </c>
      <c r="Y82" s="14">
        <f t="shared" si="8"/>
        <v>0.14974000282077335</v>
      </c>
      <c r="Z82" s="14">
        <f t="shared" si="9"/>
        <v>0.11620342678499482</v>
      </c>
      <c r="AA82" s="14">
        <f t="shared" si="10"/>
        <v>1.2465108968830421E-2</v>
      </c>
      <c r="AB82" s="14">
        <f t="shared" si="11"/>
        <v>6.8100189094667141E-2</v>
      </c>
      <c r="AC82" s="14">
        <f t="shared" si="12"/>
        <v>0.12877040742694273</v>
      </c>
      <c r="AD82" s="14">
        <f t="shared" si="13"/>
        <v>0.38786660712713678</v>
      </c>
      <c r="AE82" s="14">
        <f t="shared" si="14"/>
        <v>3.2269666168100952E-2</v>
      </c>
      <c r="AF82" s="14">
        <f t="shared" si="15"/>
        <v>7.4913127524202164E-2</v>
      </c>
      <c r="AG82" s="3">
        <f t="shared" si="6"/>
        <v>9.2776912345217122E-2</v>
      </c>
    </row>
    <row r="83" spans="1:33" x14ac:dyDescent="0.3">
      <c r="A83">
        <v>3</v>
      </c>
      <c r="B83">
        <v>2</v>
      </c>
      <c r="C83">
        <v>3</v>
      </c>
      <c r="D83" s="27">
        <v>295000</v>
      </c>
      <c r="E83">
        <v>1198130</v>
      </c>
      <c r="F83">
        <v>1084692</v>
      </c>
      <c r="G83">
        <v>3803594</v>
      </c>
      <c r="H83">
        <v>69740</v>
      </c>
      <c r="I83">
        <v>2154725</v>
      </c>
      <c r="J83">
        <v>82596</v>
      </c>
      <c r="K83">
        <v>524831</v>
      </c>
      <c r="L83">
        <v>937932</v>
      </c>
      <c r="M83">
        <v>2278215</v>
      </c>
      <c r="N83">
        <v>1482155</v>
      </c>
      <c r="O83">
        <v>86.870509999999996</v>
      </c>
      <c r="P83" s="27">
        <v>3990800</v>
      </c>
      <c r="Q83" s="27">
        <v>13616610</v>
      </c>
      <c r="U83" s="27">
        <v>25</v>
      </c>
      <c r="V83" s="27" t="s">
        <v>197</v>
      </c>
      <c r="W83" s="27" t="s">
        <v>210</v>
      </c>
      <c r="X83" s="14">
        <f t="shared" si="7"/>
        <v>1.1333290908440145E-2</v>
      </c>
      <c r="Y83" s="14">
        <f t="shared" si="8"/>
        <v>0.21763804911672566</v>
      </c>
      <c r="Z83" s="14">
        <f t="shared" si="9"/>
        <v>0.12714596762464422</v>
      </c>
      <c r="AA83" s="14">
        <f t="shared" si="10"/>
        <v>2.0867689600855355E-3</v>
      </c>
      <c r="AB83" s="14">
        <f t="shared" si="11"/>
        <v>0.26009732041664463</v>
      </c>
      <c r="AC83" s="14">
        <f t="shared" si="12"/>
        <v>2.268361261136781E-3</v>
      </c>
      <c r="AD83" s="14">
        <f t="shared" si="13"/>
        <v>0.15212452007854921</v>
      </c>
      <c r="AE83" s="14">
        <f t="shared" si="14"/>
        <v>3.5666983622266606E-2</v>
      </c>
      <c r="AF83" s="14">
        <f t="shared" si="15"/>
        <v>0.14925743117712426</v>
      </c>
      <c r="AG83" s="3">
        <f t="shared" si="6"/>
        <v>0.1916387380115071</v>
      </c>
    </row>
    <row r="84" spans="1:33" x14ac:dyDescent="0.3">
      <c r="A84">
        <v>9</v>
      </c>
      <c r="B84">
        <v>2</v>
      </c>
      <c r="C84">
        <v>6</v>
      </c>
      <c r="D84" s="27">
        <v>84000</v>
      </c>
      <c r="E84">
        <v>9341</v>
      </c>
      <c r="F84">
        <v>553854</v>
      </c>
      <c r="G84">
        <v>1245329</v>
      </c>
      <c r="H84">
        <v>17470</v>
      </c>
      <c r="I84">
        <v>289435</v>
      </c>
      <c r="J84">
        <v>0</v>
      </c>
      <c r="K84">
        <v>2769</v>
      </c>
      <c r="L84">
        <v>86430</v>
      </c>
      <c r="M84">
        <v>390540</v>
      </c>
      <c r="N84">
        <v>398998</v>
      </c>
      <c r="O84">
        <v>74.84496</v>
      </c>
      <c r="P84" s="27">
        <v>877540</v>
      </c>
      <c r="Q84" s="27">
        <v>2994166</v>
      </c>
      <c r="U84" s="27" t="s">
        <v>230</v>
      </c>
      <c r="V84" s="27" t="s">
        <v>198</v>
      </c>
      <c r="W84" s="27" t="s">
        <v>211</v>
      </c>
      <c r="X84" s="14">
        <f>(SUMPRODUCT(--(CENDIV=5),--(PBA=14),--(PBAPLUS=28),ELHTBTU,FINALWT)+SUMPRODUCT(--(CENDIV=5),--(PBA=14),--(PBAPLUS=29),ELHTBTU,FINALWT))/(SUMPRODUCT(--(CENDIV=5),--(PBA=14),--(PBAPLUS=28),ELBTU,FINALWT)+SUMPRODUCT(--(CENDIV=5),--(PBA=14),--(PBAPLUS=29),ELBTU,FINALWT))</f>
        <v>1.7607002344432285E-2</v>
      </c>
      <c r="Y84" s="14">
        <f>(SUMPRODUCT(--(CENDIV=5),--(PBA=14),--(PBAPLUS=28),ELCLBTU,FINALWT)+SUMPRODUCT(--(CENDIV=5),--(PBA=14),--(PBAPLUS=29),ELCLBTU,FINALWT))/(SUMPRODUCT(--(CENDIV=5),--(PBA=14),--(PBAPLUS=28),ELBTU,FINALWT)+SUMPRODUCT(--(CENDIV=5),--(PBA=14),--(PBAPLUS=29),ELBTU,FINALWT))</f>
        <v>0.28485871058207995</v>
      </c>
      <c r="Z84" s="14">
        <f>(SUMPRODUCT(--(CENDIV=5),--(PBA=14),--(PBAPLUS=28),ELVNBTU,FINALWT)+SUMPRODUCT(--(CENDIV=5),--(PBA=14),--(PBAPLUS=29),ELVNBTU,FINALWT))/(SUMPRODUCT(--(CENDIV=5),--(PBA=14),--(PBAPLUS=28),ELBTU,FINALWT)+SUMPRODUCT(--(CENDIV=5),--(PBA=14),--(PBAPLUS=29),ELBTU,FINALWT))</f>
        <v>0.11931982720593524</v>
      </c>
      <c r="AA84" s="14">
        <f>(SUMPRODUCT(--(CENDIV=5),--(PBA=14),--(PBAPLUS=28),ELWTBTU,FINALWT)+SUMPRODUCT(--(CENDIV=5),--(PBA=14),--(PBAPLUS=29),ELWTBTU,FINALWT))/(SUMPRODUCT(--(CENDIV=5),--(PBA=14),--(PBAPLUS=28),ELBTU,FINALWT)+SUMPRODUCT(--(CENDIV=5),--(PBA=14),--(PBAPLUS=29),ELBTU,FINALWT))</f>
        <v>9.0549400035509105E-3</v>
      </c>
      <c r="AB84" s="14">
        <f>(SUMPRODUCT(--(CENDIV=5),--(PBA=14),--(PBAPLUS=28),ELLTBTU,FINALWT)+SUMPRODUCT(--(CENDIV=5),--(PBA=14),--(PBAPLUS=29),ELLTBTU,FINALWT))/(SUMPRODUCT(--(CENDIV=5),--(PBA=14),--(PBAPLUS=28),ELBTU,FINALWT)+SUMPRODUCT(--(CENDIV=5),--(PBA=14),--(PBAPLUS=29),ELBTU,FINALWT))</f>
        <v>0.15996655166889334</v>
      </c>
      <c r="AC84" s="14">
        <f>(SUMPRODUCT(--(CENDIV=5),--(PBA=14),--(PBAPLUS=28),ELCKBTU,FINALWT)+SUMPRODUCT(--(CENDIV=5),--(PBA=14),--(PBAPLUS=29),ELCKBTU,FINALWT))/(SUMPRODUCT(--(CENDIV=5),--(PBA=14),--(PBAPLUS=28),ELBTU,FINALWT)+SUMPRODUCT(--(CENDIV=5),--(PBA=14),--(PBAPLUS=29),ELBTU,FINALWT))</f>
        <v>1.049972876196475E-2</v>
      </c>
      <c r="AD84" s="14">
        <f>(SUMPRODUCT(--(CENDIV=5),--(PBA=14),--(PBAPLUS=28),ELRFBTU,FINALWT)+SUMPRODUCT(--(CENDIV=5),--(PBA=14),--(PBAPLUS=29),ELRFBTU,FINALWT))/(SUMPRODUCT(--(CENDIV=5),--(PBA=14),--(PBAPLUS=28),ELBTU,FINALWT)+SUMPRODUCT(--(CENDIV=5),--(PBA=14),--(PBAPLUS=29),ELBTU,FINALWT))</f>
        <v>7.5363628539476993E-2</v>
      </c>
      <c r="AE84" s="14">
        <f>(SUMPRODUCT(--(CENDIV=5),--(PBA=14),--(PBAPLUS=28),ELOFBTU,FINALWT)+SUMPRODUCT(--(CENDIV=5),--(PBA=14),--(PBAPLUS=29),ELOFBTU,FINALWT))/(SUMPRODUCT(--(CENDIV=5),--(PBA=14),--(PBAPLUS=28),ELBTU,FINALWT)+SUMPRODUCT(--(CENDIV=5),--(PBA=14),--(PBAPLUS=29),ELBTU,FINALWT))</f>
        <v>5.1349845763122758E-2</v>
      </c>
      <c r="AF84" s="14">
        <f>(SUMPRODUCT(--(CENDIV=5),--(PBA=14),--(PBAPLUS=28),ELOTBTU,FINALWT)+SUMPRODUCT(--(CENDIV=5),--(PBA=14),--(PBAPLUS=29),ELOTBTU,FINALWT))/(SUMPRODUCT(--(CENDIV=5),--(PBA=14),--(PBAPLUS=28),ELBTU,FINALWT)+SUMPRODUCT(--(CENDIV=5),--(PBA=14),--(PBAPLUS=29),ELBTU,FINALWT))</f>
        <v>0.11379682680011306</v>
      </c>
      <c r="AG84" s="3">
        <f t="shared" si="6"/>
        <v>0.27197976513054389</v>
      </c>
    </row>
    <row r="85" spans="1:33" x14ac:dyDescent="0.3">
      <c r="A85">
        <v>9</v>
      </c>
      <c r="B85">
        <v>15</v>
      </c>
      <c r="C85">
        <v>32</v>
      </c>
      <c r="D85" s="27">
        <v>1600</v>
      </c>
      <c r="E85">
        <v>0</v>
      </c>
      <c r="F85">
        <v>9981</v>
      </c>
      <c r="G85">
        <v>19854</v>
      </c>
      <c r="H85">
        <v>0</v>
      </c>
      <c r="I85">
        <v>13101</v>
      </c>
      <c r="J85">
        <v>0</v>
      </c>
      <c r="K85">
        <v>95281</v>
      </c>
      <c r="L85">
        <v>14047</v>
      </c>
      <c r="M85">
        <v>224</v>
      </c>
      <c r="N85">
        <v>16072</v>
      </c>
      <c r="O85">
        <v>887.44190000000003</v>
      </c>
      <c r="P85" s="27">
        <v>49402</v>
      </c>
      <c r="Q85" s="27">
        <v>168560</v>
      </c>
      <c r="U85" s="27" t="s">
        <v>231</v>
      </c>
      <c r="V85" s="27" t="s">
        <v>199</v>
      </c>
      <c r="W85" s="27" t="s">
        <v>212</v>
      </c>
      <c r="X85" s="14">
        <f>(SUMPRODUCT(--(CENDIV=5),--(PBA=5),ELHTBTU,FINALWT)+SUMPRODUCT(--(CENDIV=5),--(PBA=11),ELHTBTU,FINALWT))/(SUMPRODUCT(--(CENDIV=5),--(PBA=5),ELBTU,FINALWT)+SUMPRODUCT(--(CENDIV=5),--(PBA=11),ELBTU,FINALWT))</f>
        <v>1.2305250104027457E-2</v>
      </c>
      <c r="Y85" s="14">
        <f>(SUMPRODUCT(--(CENDIV=5),--(PBA=5),ELCLBTU,FINALWT)+SUMPRODUCT(--(CENDIV=5),--(PBA=11),ELCLBTU,FINALWT))/(SUMPRODUCT(--(CENDIV=5),--(PBA=5),ELBTU,FINALWT)+SUMPRODUCT(--(CENDIV=5),--(PBA=11),ELBTU,FINALWT))</f>
        <v>0.12069623797117809</v>
      </c>
      <c r="Z85" s="14">
        <f>(SUMPRODUCT(--(CENDIV=5),--(PBA=5),ELVNBTU,FINALWT)+SUMPRODUCT(--(CENDIV=5),--(PBA=11),ELVNBTU,FINALWT))/(SUMPRODUCT(--(CENDIV=5),--(PBA=5),ELBTU,FINALWT)+SUMPRODUCT(--(CENDIV=5),--(PBA=11),ELBTU,FINALWT))</f>
        <v>4.9125796522888482E-2</v>
      </c>
      <c r="AA85" s="14">
        <f>(SUMPRODUCT(--(CENDIV=5),--(PBA=5),ELWTBTU,FINALWT)+SUMPRODUCT(--(CENDIV=5),--(PBA=11),ELWTBTU,FINALWT))/(SUMPRODUCT(--(CENDIV=5),--(PBA=5),ELBTU,FINALWT)+SUMPRODUCT(--(CENDIV=5),--(PBA=11),ELBTU,FINALWT))</f>
        <v>2.2133601131643301E-3</v>
      </c>
      <c r="AB85" s="14">
        <f>(SUMPRODUCT(--(CENDIV=5),--(PBA=5),ELLTBTU,FINALWT)+SUMPRODUCT(--(CENDIV=5),--(PBA=11),ELLTBTU,FINALWT))/(SUMPRODUCT(--(CENDIV=5),--(PBA=5),ELBTU,FINALWT)+SUMPRODUCT(--(CENDIV=5),--(PBA=11),ELBTU,FINALWT))</f>
        <v>0.29693879009899654</v>
      </c>
      <c r="AC85" s="14">
        <f>(SUMPRODUCT(--(CENDIV=5),--(PBA=5),ELCKBTU,FINALWT)+SUMPRODUCT(--(CENDIV=5),--(PBA=11),ELCKBTU,FINALWT))/(SUMPRODUCT(--(CENDIV=5),--(PBA=5),ELBTU,FINALWT)+SUMPRODUCT(--(CENDIV=5),--(PBA=11),ELBTU,FINALWT))</f>
        <v>3.4940809440661778E-4</v>
      </c>
      <c r="AD85" s="14">
        <f>(SUMPRODUCT(--(CENDIV=5),--(PBA=5),ELRFBTU,FINALWT)+SUMPRODUCT(--(CENDIV=5),--(PBA=11),ELRFBTU,FINALWT))/(SUMPRODUCT(--(CENDIV=5),--(PBA=5),ELBTU,FINALWT)+SUMPRODUCT(--(CENDIV=5),--(PBA=11),ELBTU,FINALWT))</f>
        <v>0.18385467658577931</v>
      </c>
      <c r="AE85" s="14">
        <f>(SUMPRODUCT(--(CENDIV=5),--(PBA=5),ELOFBTU,FINALWT)+SUMPRODUCT(--(CENDIV=5),--(PBA=11),ELOFBTU,FINALWT))/(SUMPRODUCT(--(CENDIV=5),--(PBA=5),ELBTU,FINALWT)+SUMPRODUCT(--(CENDIV=5),--(PBA=11),ELBTU,FINALWT))</f>
        <v>1.8909908514961975E-2</v>
      </c>
      <c r="AF85" s="14">
        <f>(SUMPRODUCT(--(CENDIV=5),--(PBA=5),ELOTBTU,FINALWT)+SUMPRODUCT(--(CENDIV=5),--(PBA=11),ELOTBTU,FINALWT))/(SUMPRODUCT(--(CENDIV=5),--(PBA=5),ELBTU,FINALWT)+SUMPRODUCT(--(CENDIV=5),--(PBA=11),ELBTU,FINALWT))</f>
        <v>0.27139866920440642</v>
      </c>
      <c r="AG85" s="3">
        <f t="shared" si="6"/>
        <v>0.31560657199459707</v>
      </c>
    </row>
    <row r="86" spans="1:33" x14ac:dyDescent="0.3">
      <c r="A86">
        <v>5</v>
      </c>
      <c r="B86">
        <v>26</v>
      </c>
      <c r="C86">
        <v>48</v>
      </c>
      <c r="D86" s="27">
        <v>7700</v>
      </c>
      <c r="E86">
        <v>912</v>
      </c>
      <c r="F86">
        <v>2428</v>
      </c>
      <c r="G86">
        <v>1348</v>
      </c>
      <c r="H86">
        <v>0</v>
      </c>
      <c r="I86">
        <v>3698</v>
      </c>
      <c r="J86">
        <v>0</v>
      </c>
      <c r="K86">
        <v>529</v>
      </c>
      <c r="L86">
        <v>539</v>
      </c>
      <c r="M86">
        <v>1165</v>
      </c>
      <c r="N86">
        <v>4558</v>
      </c>
      <c r="O86">
        <v>583.35119999999995</v>
      </c>
      <c r="P86" s="27">
        <v>4448</v>
      </c>
      <c r="Q86" s="27">
        <v>15177</v>
      </c>
      <c r="W86" t="s">
        <v>272</v>
      </c>
      <c r="X86" s="14">
        <f>SUMPRODUCT(--(CENDIV=5),ELHTBTU,FINALWT)/SUMPRODUCT(--(CENDIV=5),ELBTU,FINALWT)</f>
        <v>1.5214751764839681E-2</v>
      </c>
      <c r="Y86" s="14">
        <f>SUMPRODUCT(--(CENDIV=5),ELCLBTU,FINALWT)/SUMPRODUCT(--(CENDIV=5),ELBTU,FINALWT)</f>
        <v>0.20149301685020568</v>
      </c>
      <c r="Z86" s="14">
        <f>SUMPRODUCT(--(CENDIV=5),ELVNBTU,FINALWT)/SUMPRODUCT(--(CENDIV=5),ELBTU,FINALWT)</f>
        <v>0.14349344759910221</v>
      </c>
      <c r="AA86" s="14">
        <f>SUMPRODUCT(--(CENDIV=5),ELWTBTU,FINALWT)/SUMPRODUCT(--(CENDIV=5),ELBTU,FINALWT)</f>
        <v>6.7282329242905441E-3</v>
      </c>
      <c r="AB86" s="14">
        <f>SUMPRODUCT(--(CENDIV=5),ELLTBTU,FINALWT)/SUMPRODUCT(--(CENDIV=5),ELBTU,FINALWT)</f>
        <v>0.15745068267862186</v>
      </c>
      <c r="AC86" s="14">
        <f>SUMPRODUCT(--(CENDIV=5),ELCKBTU,FINALWT)/SUMPRODUCT(--(CENDIV=5),ELBTU,FINALWT)</f>
        <v>1.8276247735030234E-2</v>
      </c>
      <c r="AD86" s="14">
        <f>SUMPRODUCT(--(CENDIV=5),ELRFBTU,FINALWT)/SUMPRODUCT(--(CENDIV=5),ELBTU,FINALWT)</f>
        <v>0.15786745808477778</v>
      </c>
      <c r="AE86" s="14">
        <f>SUMPRODUCT(--(CENDIV=5),ELOFBTU,FINALWT)/SUMPRODUCT(--(CENDIV=5),ELBTU,FINALWT)</f>
        <v>4.2577616109470744E-2</v>
      </c>
      <c r="AF86" s="14">
        <f>SUMPRODUCT(--(CENDIV=5),ELOTBTU,FINALWT)/SUMPRODUCT(--(CENDIV=5),ELBTU,FINALWT)</f>
        <v>0.16593169162962856</v>
      </c>
      <c r="AG86" s="3">
        <f t="shared" si="6"/>
        <v>0.25689854625366126</v>
      </c>
    </row>
    <row r="87" spans="1:33" x14ac:dyDescent="0.3">
      <c r="A87">
        <v>2</v>
      </c>
      <c r="B87">
        <v>25</v>
      </c>
      <c r="C87">
        <v>42</v>
      </c>
      <c r="D87" s="27">
        <v>28000</v>
      </c>
      <c r="E87">
        <v>36273</v>
      </c>
      <c r="F87">
        <v>130258</v>
      </c>
      <c r="G87">
        <v>214048</v>
      </c>
      <c r="H87">
        <v>1107</v>
      </c>
      <c r="I87">
        <v>417092</v>
      </c>
      <c r="J87">
        <v>0</v>
      </c>
      <c r="K87">
        <v>58610</v>
      </c>
      <c r="L87">
        <v>15749</v>
      </c>
      <c r="M87">
        <v>16166</v>
      </c>
      <c r="N87">
        <v>238656</v>
      </c>
      <c r="O87">
        <v>1145.08</v>
      </c>
      <c r="P87" s="27">
        <v>330586</v>
      </c>
      <c r="Q87" s="27">
        <v>1127959</v>
      </c>
    </row>
    <row r="88" spans="1:33" x14ac:dyDescent="0.3">
      <c r="A88">
        <v>9</v>
      </c>
      <c r="B88">
        <v>2</v>
      </c>
      <c r="C88">
        <v>2</v>
      </c>
      <c r="D88" s="27">
        <v>6300</v>
      </c>
      <c r="E88">
        <v>315</v>
      </c>
      <c r="F88">
        <v>27061</v>
      </c>
      <c r="G88">
        <v>20550</v>
      </c>
      <c r="H88">
        <v>0</v>
      </c>
      <c r="I88">
        <v>16919</v>
      </c>
      <c r="J88">
        <v>0</v>
      </c>
      <c r="K88">
        <v>0</v>
      </c>
      <c r="L88">
        <v>4236</v>
      </c>
      <c r="M88">
        <v>18009</v>
      </c>
      <c r="N88">
        <v>30317</v>
      </c>
      <c r="O88">
        <v>440.04610000000002</v>
      </c>
      <c r="P88" s="27">
        <v>34410</v>
      </c>
      <c r="Q88" s="27">
        <v>117407</v>
      </c>
    </row>
    <row r="89" spans="1:33" x14ac:dyDescent="0.3">
      <c r="A89">
        <v>5</v>
      </c>
      <c r="B89">
        <v>1</v>
      </c>
      <c r="C89">
        <v>1</v>
      </c>
      <c r="D89" s="27">
        <v>7400</v>
      </c>
      <c r="E89">
        <v>146</v>
      </c>
      <c r="F89">
        <v>0</v>
      </c>
      <c r="G89">
        <v>3</v>
      </c>
      <c r="H89">
        <v>0</v>
      </c>
      <c r="I89">
        <v>621</v>
      </c>
      <c r="J89">
        <v>0</v>
      </c>
      <c r="K89">
        <v>1091</v>
      </c>
      <c r="L89">
        <v>0</v>
      </c>
      <c r="M89">
        <v>0</v>
      </c>
      <c r="N89">
        <v>2387</v>
      </c>
      <c r="O89">
        <v>751.72649999999999</v>
      </c>
      <c r="P89" s="27">
        <v>1245</v>
      </c>
      <c r="Q89" s="27">
        <v>4248</v>
      </c>
    </row>
    <row r="90" spans="1:33" x14ac:dyDescent="0.3">
      <c r="A90">
        <v>5</v>
      </c>
      <c r="B90">
        <v>15</v>
      </c>
      <c r="C90">
        <v>32</v>
      </c>
      <c r="D90" s="27">
        <v>3850</v>
      </c>
      <c r="E90">
        <v>35057</v>
      </c>
      <c r="F90">
        <v>109827</v>
      </c>
      <c r="G90">
        <v>148586</v>
      </c>
      <c r="H90">
        <v>25322</v>
      </c>
      <c r="I90">
        <v>56589</v>
      </c>
      <c r="J90">
        <v>0</v>
      </c>
      <c r="K90">
        <v>402679</v>
      </c>
      <c r="L90">
        <v>5868</v>
      </c>
      <c r="M90">
        <v>45359</v>
      </c>
      <c r="N90">
        <v>68253</v>
      </c>
      <c r="O90">
        <v>961.78279999999995</v>
      </c>
      <c r="P90" s="27">
        <v>263054</v>
      </c>
      <c r="Q90" s="27">
        <v>897540</v>
      </c>
      <c r="X90" t="s">
        <v>262</v>
      </c>
      <c r="Y90" s="27" t="s">
        <v>263</v>
      </c>
      <c r="Z90" s="27" t="s">
        <v>264</v>
      </c>
      <c r="AA90" s="27" t="s">
        <v>265</v>
      </c>
      <c r="AB90" s="27" t="s">
        <v>266</v>
      </c>
      <c r="AC90" s="27" t="s">
        <v>267</v>
      </c>
      <c r="AD90" s="27" t="s">
        <v>268</v>
      </c>
      <c r="AE90" s="27" t="s">
        <v>269</v>
      </c>
      <c r="AF90" s="27" t="s">
        <v>270</v>
      </c>
      <c r="AG90" s="27" t="s">
        <v>271</v>
      </c>
    </row>
    <row r="91" spans="1:33" x14ac:dyDescent="0.3">
      <c r="A91">
        <v>5</v>
      </c>
      <c r="B91">
        <v>5</v>
      </c>
      <c r="C91">
        <v>11</v>
      </c>
      <c r="D91" s="27">
        <v>9000</v>
      </c>
      <c r="E91">
        <v>0</v>
      </c>
      <c r="F91">
        <v>0</v>
      </c>
      <c r="G91">
        <v>0</v>
      </c>
      <c r="H91">
        <v>0</v>
      </c>
      <c r="I91">
        <v>35593</v>
      </c>
      <c r="J91">
        <v>0</v>
      </c>
      <c r="K91">
        <v>0</v>
      </c>
      <c r="L91">
        <v>0</v>
      </c>
      <c r="M91">
        <v>0</v>
      </c>
      <c r="N91">
        <v>21282</v>
      </c>
      <c r="O91">
        <v>4637.8509999999997</v>
      </c>
      <c r="P91" s="27">
        <v>16669</v>
      </c>
      <c r="Q91" s="27">
        <v>56875</v>
      </c>
      <c r="X91" s="27" t="s">
        <v>133</v>
      </c>
      <c r="Y91" s="27" t="s">
        <v>134</v>
      </c>
      <c r="Z91" s="27" t="s">
        <v>136</v>
      </c>
      <c r="AA91" s="27" t="s">
        <v>161</v>
      </c>
      <c r="AB91" s="27" t="s">
        <v>36</v>
      </c>
      <c r="AC91" s="27" t="s">
        <v>158</v>
      </c>
      <c r="AD91" s="27" t="s">
        <v>159</v>
      </c>
      <c r="AE91" s="27" t="s">
        <v>261</v>
      </c>
      <c r="AF91" s="27" t="s">
        <v>160</v>
      </c>
      <c r="AG91" s="27" t="s">
        <v>40</v>
      </c>
    </row>
    <row r="92" spans="1:33" x14ac:dyDescent="0.3">
      <c r="A92">
        <v>5</v>
      </c>
      <c r="B92">
        <v>2</v>
      </c>
      <c r="C92">
        <v>5</v>
      </c>
      <c r="D92" s="27">
        <v>3200</v>
      </c>
      <c r="E92">
        <v>775</v>
      </c>
      <c r="F92">
        <v>10364</v>
      </c>
      <c r="G92">
        <v>3117</v>
      </c>
      <c r="H92">
        <v>76</v>
      </c>
      <c r="I92">
        <v>3592</v>
      </c>
      <c r="J92">
        <v>0</v>
      </c>
      <c r="K92">
        <v>0</v>
      </c>
      <c r="L92">
        <v>616</v>
      </c>
      <c r="M92">
        <v>10425</v>
      </c>
      <c r="N92">
        <v>2797</v>
      </c>
      <c r="O92">
        <v>1879.4559999999999</v>
      </c>
      <c r="P92" s="27">
        <v>9309</v>
      </c>
      <c r="Q92" s="27">
        <v>31762</v>
      </c>
      <c r="V92" s="27" t="s">
        <v>187</v>
      </c>
      <c r="W92" s="27" t="s">
        <v>200</v>
      </c>
      <c r="X92" s="11">
        <f>AB73/$AB$86</f>
        <v>0.61684584173273582</v>
      </c>
      <c r="Y92" s="11">
        <f>AB73/$AB$86</f>
        <v>0.61684584173273582</v>
      </c>
      <c r="Z92" s="11">
        <f>AE73/$AE$86</f>
        <v>0.35250197908057967</v>
      </c>
      <c r="AA92" s="11">
        <f>AC73/$AC$86</f>
        <v>0.78567883678828565</v>
      </c>
      <c r="AB92" s="11">
        <f>AD73/$AD$86</f>
        <v>0.32060989799113632</v>
      </c>
      <c r="AC92" s="11">
        <f>X73/$X$86</f>
        <v>1.2076353801116182</v>
      </c>
      <c r="AD92" s="11">
        <f>Y73/$Y$86</f>
        <v>2.4667988525359448</v>
      </c>
      <c r="AE92" s="11">
        <f>Z73/$Z$86</f>
        <v>0.47589458429363946</v>
      </c>
      <c r="AF92" s="11">
        <f>AA73/$AA$86</f>
        <v>0.11668027885826529</v>
      </c>
      <c r="AG92" s="11">
        <f>AG73/$AG$86</f>
        <v>0.92801597351352771</v>
      </c>
    </row>
    <row r="93" spans="1:33" x14ac:dyDescent="0.3">
      <c r="A93">
        <v>2</v>
      </c>
      <c r="B93">
        <v>14</v>
      </c>
      <c r="C93">
        <v>31</v>
      </c>
      <c r="D93" s="27">
        <v>104000</v>
      </c>
      <c r="E93">
        <v>62327</v>
      </c>
      <c r="F93">
        <v>410614</v>
      </c>
      <c r="G93">
        <v>417429</v>
      </c>
      <c r="H93">
        <v>64513</v>
      </c>
      <c r="I93">
        <v>723729</v>
      </c>
      <c r="J93">
        <v>0</v>
      </c>
      <c r="K93">
        <v>20854</v>
      </c>
      <c r="L93">
        <v>54103</v>
      </c>
      <c r="M93">
        <v>118896</v>
      </c>
      <c r="N93">
        <v>687658</v>
      </c>
      <c r="O93">
        <v>317.64150000000001</v>
      </c>
      <c r="P93" s="27">
        <v>750329</v>
      </c>
      <c r="Q93" s="27">
        <v>2560123</v>
      </c>
      <c r="V93" s="27" t="s">
        <v>188</v>
      </c>
      <c r="W93" s="27" t="s">
        <v>201</v>
      </c>
      <c r="X93" s="11">
        <f t="shared" ref="X93:X104" si="16">AB74/$AB$86</f>
        <v>1.0550695109705779</v>
      </c>
      <c r="Y93" s="11">
        <f t="shared" ref="Y93:Y104" si="17">AB74/$AB$86</f>
        <v>1.0550695109705779</v>
      </c>
      <c r="Z93" s="11">
        <f t="shared" ref="Z93:Z104" si="18">AE74/$AE$86</f>
        <v>2.4275289621090668</v>
      </c>
      <c r="AA93" s="11">
        <f t="shared" ref="AA93:AA104" si="19">AC74/$AC$86</f>
        <v>7.6074015198910633E-2</v>
      </c>
      <c r="AB93" s="11">
        <f t="shared" ref="AB93:AB104" si="20">AD74/$AD$86</f>
        <v>0.27291573641414135</v>
      </c>
      <c r="AC93" s="11">
        <f t="shared" ref="AC93:AC104" si="21">X74/$X$86</f>
        <v>0.38590624957273667</v>
      </c>
      <c r="AD93" s="11">
        <f t="shared" ref="AD93:AD104" si="22">Y74/$Y$86</f>
        <v>0.40846773686401738</v>
      </c>
      <c r="AE93" s="11">
        <f t="shared" ref="AE93:AE104" si="23">Z74/$Z$86</f>
        <v>1.5877721075677784</v>
      </c>
      <c r="AF93" s="11">
        <f t="shared" ref="AF93:AF104" si="24">AA74/$AA$86</f>
        <v>0.51468070676561606</v>
      </c>
      <c r="AG93" s="11">
        <f t="shared" ref="AG93:AG104" si="25">AG74/$AG$86</f>
        <v>1.4269161247810689</v>
      </c>
    </row>
    <row r="94" spans="1:33" x14ac:dyDescent="0.3">
      <c r="A94">
        <v>7</v>
      </c>
      <c r="B94">
        <v>5</v>
      </c>
      <c r="C94">
        <v>10</v>
      </c>
      <c r="D94" s="27">
        <v>2100</v>
      </c>
      <c r="E94">
        <v>353</v>
      </c>
      <c r="F94">
        <v>5245</v>
      </c>
      <c r="G94">
        <v>312</v>
      </c>
      <c r="H94">
        <v>106</v>
      </c>
      <c r="I94">
        <v>2461</v>
      </c>
      <c r="J94">
        <v>0</v>
      </c>
      <c r="K94">
        <v>145400</v>
      </c>
      <c r="L94">
        <v>5431</v>
      </c>
      <c r="M94">
        <v>2469</v>
      </c>
      <c r="N94">
        <v>4411</v>
      </c>
      <c r="O94">
        <v>1807.463</v>
      </c>
      <c r="P94" s="27">
        <v>48707</v>
      </c>
      <c r="Q94" s="27">
        <v>166188</v>
      </c>
      <c r="V94" s="27" t="s">
        <v>189</v>
      </c>
      <c r="W94" s="27" t="s">
        <v>202</v>
      </c>
      <c r="X94" s="11">
        <f t="shared" si="16"/>
        <v>0.51444510340359761</v>
      </c>
      <c r="Y94" s="11">
        <f t="shared" si="17"/>
        <v>0.51444510340359761</v>
      </c>
      <c r="Z94" s="11">
        <f t="shared" si="18"/>
        <v>0.34760045320499255</v>
      </c>
      <c r="AA94" s="11">
        <f t="shared" si="19"/>
        <v>2.4828601427607873</v>
      </c>
      <c r="AB94" s="11">
        <f t="shared" si="20"/>
        <v>4.283854518683353</v>
      </c>
      <c r="AC94" s="11">
        <f t="shared" si="21"/>
        <v>0.46925353437331951</v>
      </c>
      <c r="AD94" s="11">
        <f t="shared" si="22"/>
        <v>0.27460271432581596</v>
      </c>
      <c r="AE94" s="11">
        <f t="shared" si="23"/>
        <v>0.35576383300447356</v>
      </c>
      <c r="AF94" s="11">
        <f t="shared" si="24"/>
        <v>0.12538275053230535</v>
      </c>
      <c r="AG94" s="11">
        <f t="shared" si="25"/>
        <v>0.2653895485684491</v>
      </c>
    </row>
    <row r="95" spans="1:33" x14ac:dyDescent="0.3">
      <c r="A95">
        <v>4</v>
      </c>
      <c r="B95">
        <v>1</v>
      </c>
      <c r="C95">
        <v>1</v>
      </c>
      <c r="D95" s="27">
        <v>2800</v>
      </c>
      <c r="O95">
        <v>1559.829</v>
      </c>
      <c r="V95" s="27" t="s">
        <v>190</v>
      </c>
      <c r="W95" s="27" t="s">
        <v>203</v>
      </c>
      <c r="X95" s="11">
        <f t="shared" si="16"/>
        <v>0.89256384851208215</v>
      </c>
      <c r="Y95" s="11">
        <f t="shared" si="17"/>
        <v>0.89256384851208215</v>
      </c>
      <c r="Z95" s="11">
        <f t="shared" si="18"/>
        <v>1.0577911924539618</v>
      </c>
      <c r="AA95" s="11">
        <f t="shared" si="19"/>
        <v>0.40650409749923549</v>
      </c>
      <c r="AB95" s="11">
        <f t="shared" si="20"/>
        <v>0.33446183327198387</v>
      </c>
      <c r="AC95" s="11">
        <f t="shared" si="21"/>
        <v>0.55875462725207459</v>
      </c>
      <c r="AD95" s="11">
        <f t="shared" si="22"/>
        <v>1.2669266880769245</v>
      </c>
      <c r="AE95" s="11">
        <f t="shared" si="23"/>
        <v>1.6610699245121561</v>
      </c>
      <c r="AF95" s="11">
        <f t="shared" si="24"/>
        <v>0.81578819437321171</v>
      </c>
      <c r="AG95" s="11">
        <f t="shared" si="25"/>
        <v>0.95982372551739825</v>
      </c>
    </row>
    <row r="96" spans="1:33" x14ac:dyDescent="0.3">
      <c r="A96">
        <v>8</v>
      </c>
      <c r="B96">
        <v>13</v>
      </c>
      <c r="C96">
        <v>26</v>
      </c>
      <c r="D96" s="27">
        <v>285000</v>
      </c>
      <c r="E96">
        <v>0</v>
      </c>
      <c r="F96">
        <v>7595349</v>
      </c>
      <c r="G96">
        <v>654424</v>
      </c>
      <c r="H96">
        <v>0</v>
      </c>
      <c r="I96">
        <v>749001</v>
      </c>
      <c r="J96">
        <v>175786</v>
      </c>
      <c r="K96">
        <v>221131</v>
      </c>
      <c r="L96">
        <v>61568</v>
      </c>
      <c r="M96">
        <v>85152</v>
      </c>
      <c r="N96">
        <v>1727422</v>
      </c>
      <c r="O96">
        <v>55.969329999999999</v>
      </c>
      <c r="P96" s="27">
        <v>3302999</v>
      </c>
      <c r="Q96" s="27">
        <v>11269833</v>
      </c>
      <c r="V96" s="27" t="s">
        <v>191</v>
      </c>
      <c r="W96" s="27" t="s">
        <v>204</v>
      </c>
      <c r="X96" s="11">
        <f t="shared" si="16"/>
        <v>0.84111973937791618</v>
      </c>
      <c r="Y96" s="11">
        <f t="shared" si="17"/>
        <v>0.84111973937791618</v>
      </c>
      <c r="Z96" s="11">
        <f t="shared" si="18"/>
        <v>1.1669949544372389</v>
      </c>
      <c r="AA96" s="11">
        <f t="shared" si="19"/>
        <v>1.2342915886034915</v>
      </c>
      <c r="AB96" s="11">
        <f t="shared" si="20"/>
        <v>0.3146350776736257</v>
      </c>
      <c r="AC96" s="11">
        <f t="shared" si="21"/>
        <v>0.30618660150768084</v>
      </c>
      <c r="AD96" s="11">
        <f t="shared" si="22"/>
        <v>1.6697159028659503</v>
      </c>
      <c r="AE96" s="11">
        <f t="shared" si="23"/>
        <v>1.0033363419975021</v>
      </c>
      <c r="AF96" s="11">
        <f t="shared" si="24"/>
        <v>0.50759236322379053</v>
      </c>
      <c r="AG96" s="11">
        <f t="shared" si="25"/>
        <v>1.0010424989158044</v>
      </c>
    </row>
    <row r="97" spans="1:33" x14ac:dyDescent="0.3">
      <c r="A97">
        <v>2</v>
      </c>
      <c r="B97">
        <v>23</v>
      </c>
      <c r="C97">
        <v>50</v>
      </c>
      <c r="D97" s="27">
        <v>55000</v>
      </c>
      <c r="E97">
        <v>0</v>
      </c>
      <c r="F97">
        <v>268811</v>
      </c>
      <c r="G97">
        <v>955120</v>
      </c>
      <c r="H97">
        <v>55263</v>
      </c>
      <c r="I97">
        <v>837499</v>
      </c>
      <c r="J97">
        <v>0</v>
      </c>
      <c r="K97">
        <v>4496847</v>
      </c>
      <c r="L97">
        <v>57553</v>
      </c>
      <c r="M97">
        <v>44665</v>
      </c>
      <c r="N97">
        <v>616255</v>
      </c>
      <c r="O97">
        <v>177.34460000000001</v>
      </c>
      <c r="P97" s="27">
        <v>2148890</v>
      </c>
      <c r="Q97" s="27">
        <v>7332013</v>
      </c>
      <c r="V97" s="27" t="s">
        <v>192</v>
      </c>
      <c r="W97" s="27" t="s">
        <v>205</v>
      </c>
      <c r="X97" s="11">
        <f t="shared" si="16"/>
        <v>1.2622925845370567</v>
      </c>
      <c r="Y97" s="11">
        <f t="shared" si="17"/>
        <v>1.2622925845370567</v>
      </c>
      <c r="Z97" s="11">
        <f t="shared" si="18"/>
        <v>0.88536799811633771</v>
      </c>
      <c r="AA97" s="11">
        <f t="shared" si="19"/>
        <v>0.68406170978203862</v>
      </c>
      <c r="AB97" s="11">
        <f t="shared" si="20"/>
        <v>0.26084990847191558</v>
      </c>
      <c r="AC97" s="11">
        <f t="shared" si="21"/>
        <v>0.6372187723959214</v>
      </c>
      <c r="AD97" s="11">
        <f t="shared" si="22"/>
        <v>1.4549975674231734</v>
      </c>
      <c r="AE97" s="11">
        <f t="shared" si="23"/>
        <v>0.49837161389037132</v>
      </c>
      <c r="AF97" s="11">
        <f t="shared" si="24"/>
        <v>3.4090375862358573</v>
      </c>
      <c r="AG97" s="11">
        <f t="shared" si="25"/>
        <v>1.2166502635951104</v>
      </c>
    </row>
    <row r="98" spans="1:33" x14ac:dyDescent="0.3">
      <c r="A98">
        <v>9</v>
      </c>
      <c r="B98">
        <v>6</v>
      </c>
      <c r="C98">
        <v>14</v>
      </c>
      <c r="D98" s="27">
        <v>84000</v>
      </c>
      <c r="E98">
        <v>37277</v>
      </c>
      <c r="F98">
        <v>205036</v>
      </c>
      <c r="G98">
        <v>334860</v>
      </c>
      <c r="H98">
        <v>0</v>
      </c>
      <c r="I98">
        <v>334959</v>
      </c>
      <c r="J98">
        <v>704724</v>
      </c>
      <c r="K98">
        <v>5444720</v>
      </c>
      <c r="L98">
        <v>4451</v>
      </c>
      <c r="M98">
        <v>31010</v>
      </c>
      <c r="N98">
        <v>361916</v>
      </c>
      <c r="O98">
        <v>48.84104</v>
      </c>
      <c r="P98" s="27">
        <v>2186094</v>
      </c>
      <c r="Q98" s="27">
        <v>7458953</v>
      </c>
      <c r="V98" s="27" t="s">
        <v>193</v>
      </c>
      <c r="W98" s="27" t="s">
        <v>206</v>
      </c>
      <c r="X98" s="11">
        <f t="shared" si="16"/>
        <v>0.53395891793288064</v>
      </c>
      <c r="Y98" s="11">
        <f t="shared" si="17"/>
        <v>0.53395891793288064</v>
      </c>
      <c r="Z98" s="11">
        <f t="shared" si="18"/>
        <v>3.3116060057604302</v>
      </c>
      <c r="AA98" s="11">
        <f t="shared" si="19"/>
        <v>1.8147193346794497</v>
      </c>
      <c r="AB98" s="11">
        <f t="shared" si="20"/>
        <v>0.87491170886711411</v>
      </c>
      <c r="AC98" s="11">
        <f t="shared" si="21"/>
        <v>1.006353742335357</v>
      </c>
      <c r="AD98" s="11">
        <f t="shared" si="22"/>
        <v>0.81886132823089375</v>
      </c>
      <c r="AE98" s="11">
        <f t="shared" si="23"/>
        <v>1.0994137982032079</v>
      </c>
      <c r="AF98" s="11">
        <f t="shared" si="24"/>
        <v>1.6709089026486894</v>
      </c>
      <c r="AG98" s="11">
        <f t="shared" si="25"/>
        <v>0.99001714241836114</v>
      </c>
    </row>
    <row r="99" spans="1:33" x14ac:dyDescent="0.3">
      <c r="A99">
        <v>7</v>
      </c>
      <c r="B99">
        <v>26</v>
      </c>
      <c r="C99">
        <v>47</v>
      </c>
      <c r="D99" s="27">
        <v>1700</v>
      </c>
      <c r="E99">
        <v>0</v>
      </c>
      <c r="F99">
        <v>16630</v>
      </c>
      <c r="G99">
        <v>3664</v>
      </c>
      <c r="H99">
        <v>497</v>
      </c>
      <c r="I99">
        <v>5898</v>
      </c>
      <c r="J99">
        <v>0</v>
      </c>
      <c r="K99">
        <v>0</v>
      </c>
      <c r="L99">
        <v>6066</v>
      </c>
      <c r="M99">
        <v>0</v>
      </c>
      <c r="N99">
        <v>19810</v>
      </c>
      <c r="O99">
        <v>1868.403</v>
      </c>
      <c r="P99" s="27">
        <v>15406</v>
      </c>
      <c r="Q99" s="27">
        <v>52565</v>
      </c>
      <c r="V99" s="27" t="s">
        <v>194</v>
      </c>
      <c r="W99" s="27" t="s">
        <v>207</v>
      </c>
      <c r="X99" s="11">
        <f t="shared" si="16"/>
        <v>1.3711262373998243</v>
      </c>
      <c r="Y99" s="11">
        <f t="shared" si="17"/>
        <v>1.3711262373998243</v>
      </c>
      <c r="Z99" s="11">
        <f t="shared" si="18"/>
        <v>0.12987843846018171</v>
      </c>
      <c r="AA99" s="11">
        <f t="shared" si="19"/>
        <v>4.7352751781400337E-3</v>
      </c>
      <c r="AB99" s="11">
        <f t="shared" si="20"/>
        <v>0.24277028240355863</v>
      </c>
      <c r="AC99" s="11">
        <f t="shared" si="21"/>
        <v>0.84720083588834427</v>
      </c>
      <c r="AD99" s="11">
        <f t="shared" si="22"/>
        <v>0.37968024227199121</v>
      </c>
      <c r="AE99" s="11">
        <f t="shared" si="23"/>
        <v>0.61768329007495559</v>
      </c>
      <c r="AF99" s="11">
        <f t="shared" si="24"/>
        <v>1.3014596961622639E-2</v>
      </c>
      <c r="AG99" s="11">
        <f t="shared" si="25"/>
        <v>2.1878649117250419</v>
      </c>
    </row>
    <row r="100" spans="1:33" x14ac:dyDescent="0.3">
      <c r="A100">
        <v>4</v>
      </c>
      <c r="B100">
        <v>25</v>
      </c>
      <c r="C100">
        <v>42</v>
      </c>
      <c r="D100" s="27">
        <v>3500</v>
      </c>
      <c r="E100">
        <v>4451</v>
      </c>
      <c r="F100">
        <v>12406</v>
      </c>
      <c r="G100">
        <v>9043</v>
      </c>
      <c r="H100">
        <v>165</v>
      </c>
      <c r="I100">
        <v>42466</v>
      </c>
      <c r="J100">
        <v>0</v>
      </c>
      <c r="K100">
        <v>1248</v>
      </c>
      <c r="L100">
        <v>241</v>
      </c>
      <c r="M100">
        <v>12915</v>
      </c>
      <c r="N100">
        <v>18882</v>
      </c>
      <c r="O100">
        <v>1729.173</v>
      </c>
      <c r="P100" s="27">
        <v>29841</v>
      </c>
      <c r="Q100" s="27">
        <v>101817</v>
      </c>
      <c r="V100" s="27" t="s">
        <v>195</v>
      </c>
      <c r="W100" s="27" t="s">
        <v>208</v>
      </c>
      <c r="X100" s="11">
        <f t="shared" si="16"/>
        <v>0.97182851643190482</v>
      </c>
      <c r="Y100" s="11">
        <f t="shared" si="17"/>
        <v>0.97182851643190482</v>
      </c>
      <c r="Z100" s="11">
        <f t="shared" si="18"/>
        <v>1.2688782582141569</v>
      </c>
      <c r="AA100" s="11">
        <f t="shared" si="19"/>
        <v>0.16415804624629968</v>
      </c>
      <c r="AB100" s="11">
        <f t="shared" si="20"/>
        <v>0.22149736916170398</v>
      </c>
      <c r="AC100" s="11">
        <f t="shared" si="21"/>
        <v>1.5911716487290795</v>
      </c>
      <c r="AD100" s="11">
        <f t="shared" si="22"/>
        <v>0.78442061306496813</v>
      </c>
      <c r="AE100" s="11">
        <f t="shared" si="23"/>
        <v>1.6784535385887513</v>
      </c>
      <c r="AF100" s="11">
        <f t="shared" si="24"/>
        <v>0.37308759425995847</v>
      </c>
      <c r="AG100" s="11">
        <f t="shared" si="25"/>
        <v>1.2821008438336587</v>
      </c>
    </row>
    <row r="101" spans="1:33" x14ac:dyDescent="0.3">
      <c r="A101">
        <v>3</v>
      </c>
      <c r="B101">
        <v>2</v>
      </c>
      <c r="C101">
        <v>6</v>
      </c>
      <c r="D101" s="27">
        <v>4500</v>
      </c>
      <c r="E101">
        <v>12627</v>
      </c>
      <c r="F101">
        <v>13297</v>
      </c>
      <c r="G101">
        <v>33340</v>
      </c>
      <c r="H101">
        <v>0</v>
      </c>
      <c r="I101">
        <v>20916</v>
      </c>
      <c r="J101">
        <v>0</v>
      </c>
      <c r="K101">
        <v>1007</v>
      </c>
      <c r="L101">
        <v>8182</v>
      </c>
      <c r="M101">
        <v>9279</v>
      </c>
      <c r="N101">
        <v>17889</v>
      </c>
      <c r="O101">
        <v>2249.1350000000002</v>
      </c>
      <c r="P101" s="27">
        <v>34155</v>
      </c>
      <c r="Q101" s="27">
        <v>116537</v>
      </c>
      <c r="V101" s="27" t="s">
        <v>196</v>
      </c>
      <c r="W101" s="27" t="s">
        <v>209</v>
      </c>
      <c r="X101" s="11">
        <f t="shared" si="16"/>
        <v>0.43251758541859636</v>
      </c>
      <c r="Y101" s="11">
        <f t="shared" si="17"/>
        <v>0.43251758541859636</v>
      </c>
      <c r="Z101" s="11">
        <f t="shared" si="18"/>
        <v>0.75790213536457374</v>
      </c>
      <c r="AA101" s="11">
        <f t="shared" si="19"/>
        <v>7.0457792701139326</v>
      </c>
      <c r="AB101" s="11">
        <f t="shared" si="20"/>
        <v>2.4569129815141837</v>
      </c>
      <c r="AC101" s="11">
        <f t="shared" si="21"/>
        <v>0.77606782192946455</v>
      </c>
      <c r="AD101" s="11">
        <f t="shared" si="22"/>
        <v>0.74315231942798965</v>
      </c>
      <c r="AE101" s="11">
        <f t="shared" si="23"/>
        <v>0.80981695491524219</v>
      </c>
      <c r="AF101" s="11">
        <f t="shared" si="24"/>
        <v>1.8526571700317287</v>
      </c>
      <c r="AG101" s="11">
        <f t="shared" si="25"/>
        <v>0.36114222403426655</v>
      </c>
    </row>
    <row r="102" spans="1:33" x14ac:dyDescent="0.3">
      <c r="A102">
        <v>5</v>
      </c>
      <c r="B102">
        <v>5</v>
      </c>
      <c r="C102">
        <v>9</v>
      </c>
      <c r="D102" s="27">
        <v>128000</v>
      </c>
      <c r="E102">
        <v>170396</v>
      </c>
      <c r="F102">
        <v>159829</v>
      </c>
      <c r="G102">
        <v>201532</v>
      </c>
      <c r="H102">
        <v>2086</v>
      </c>
      <c r="I102">
        <v>3092252</v>
      </c>
      <c r="J102">
        <v>0</v>
      </c>
      <c r="K102">
        <v>33057</v>
      </c>
      <c r="L102">
        <v>13856</v>
      </c>
      <c r="M102">
        <v>4345</v>
      </c>
      <c r="N102">
        <v>759892</v>
      </c>
      <c r="O102">
        <v>144.55799999999999</v>
      </c>
      <c r="P102" s="27">
        <v>1300482</v>
      </c>
      <c r="Q102" s="27">
        <v>4437245</v>
      </c>
      <c r="V102" s="27" t="s">
        <v>197</v>
      </c>
      <c r="W102" s="27" t="s">
        <v>210</v>
      </c>
      <c r="X102" s="11">
        <f t="shared" si="16"/>
        <v>1.6519288198167958</v>
      </c>
      <c r="Y102" s="11">
        <f t="shared" si="17"/>
        <v>1.6519288198167958</v>
      </c>
      <c r="Z102" s="11">
        <f t="shared" si="18"/>
        <v>0.83769329712033891</v>
      </c>
      <c r="AA102" s="11">
        <f t="shared" si="19"/>
        <v>0.12411526118618946</v>
      </c>
      <c r="AB102" s="11">
        <f t="shared" si="20"/>
        <v>0.96362177439289287</v>
      </c>
      <c r="AC102" s="11">
        <f t="shared" si="21"/>
        <v>0.74488832178193376</v>
      </c>
      <c r="AD102" s="11">
        <f t="shared" si="22"/>
        <v>1.0801270064784556</v>
      </c>
      <c r="AE102" s="11">
        <f t="shared" si="23"/>
        <v>0.88607507696009757</v>
      </c>
      <c r="AF102" s="11">
        <f t="shared" si="24"/>
        <v>0.31015111747273139</v>
      </c>
      <c r="AG102" s="11">
        <f t="shared" si="25"/>
        <v>0.74597050394471009</v>
      </c>
    </row>
    <row r="103" spans="1:33" x14ac:dyDescent="0.3">
      <c r="A103">
        <v>5</v>
      </c>
      <c r="B103">
        <v>5</v>
      </c>
      <c r="C103">
        <v>11</v>
      </c>
      <c r="D103" s="27">
        <v>1250</v>
      </c>
      <c r="E103">
        <v>8612</v>
      </c>
      <c r="F103">
        <v>83149</v>
      </c>
      <c r="G103">
        <v>11901</v>
      </c>
      <c r="H103">
        <v>0</v>
      </c>
      <c r="I103">
        <v>113514</v>
      </c>
      <c r="J103">
        <v>0</v>
      </c>
      <c r="K103">
        <v>0</v>
      </c>
      <c r="L103">
        <v>0</v>
      </c>
      <c r="M103">
        <v>0</v>
      </c>
      <c r="N103">
        <v>79061</v>
      </c>
      <c r="O103">
        <v>4637.8509999999997</v>
      </c>
      <c r="P103" s="27">
        <v>86822</v>
      </c>
      <c r="Q103" s="27">
        <v>296237</v>
      </c>
      <c r="V103" s="27" t="s">
        <v>198</v>
      </c>
      <c r="W103" s="27" t="s">
        <v>211</v>
      </c>
      <c r="X103" s="11">
        <f t="shared" si="16"/>
        <v>1.0159787747342239</v>
      </c>
      <c r="Y103" s="11">
        <f t="shared" si="17"/>
        <v>1.0159787747342239</v>
      </c>
      <c r="Z103" s="11">
        <f t="shared" si="18"/>
        <v>1.2060291405488239</v>
      </c>
      <c r="AA103" s="11">
        <f t="shared" si="19"/>
        <v>0.57450133715575724</v>
      </c>
      <c r="AB103" s="11">
        <f t="shared" si="20"/>
        <v>0.47738545646947272</v>
      </c>
      <c r="AC103" s="11">
        <f t="shared" si="21"/>
        <v>1.1572323108892872</v>
      </c>
      <c r="AD103" s="11">
        <f t="shared" si="22"/>
        <v>1.4137398657038827</v>
      </c>
      <c r="AE103" s="11">
        <f t="shared" si="23"/>
        <v>0.83153502269522295</v>
      </c>
      <c r="AF103" s="11">
        <f t="shared" si="24"/>
        <v>1.3458125046266447</v>
      </c>
      <c r="AG103" s="11">
        <f t="shared" si="25"/>
        <v>1.0587049599805498</v>
      </c>
    </row>
    <row r="104" spans="1:33" x14ac:dyDescent="0.3">
      <c r="A104">
        <v>9</v>
      </c>
      <c r="B104">
        <v>4</v>
      </c>
      <c r="C104">
        <v>8</v>
      </c>
      <c r="D104" s="27">
        <v>128000</v>
      </c>
      <c r="E104">
        <v>0</v>
      </c>
      <c r="F104">
        <v>2618648</v>
      </c>
      <c r="G104">
        <v>2392365</v>
      </c>
      <c r="H104">
        <v>0</v>
      </c>
      <c r="I104">
        <v>5988044</v>
      </c>
      <c r="J104">
        <v>0</v>
      </c>
      <c r="K104">
        <v>777696</v>
      </c>
      <c r="L104">
        <v>776389</v>
      </c>
      <c r="M104">
        <v>5803979</v>
      </c>
      <c r="N104">
        <v>5475126</v>
      </c>
      <c r="O104">
        <v>19.690259999999999</v>
      </c>
      <c r="P104" s="27">
        <v>6984832</v>
      </c>
      <c r="Q104" s="27">
        <v>23832247</v>
      </c>
      <c r="V104" s="27" t="s">
        <v>199</v>
      </c>
      <c r="W104" s="27" t="s">
        <v>212</v>
      </c>
      <c r="X104" s="11">
        <f t="shared" si="16"/>
        <v>1.8859161805292948</v>
      </c>
      <c r="Y104" s="11">
        <f t="shared" si="17"/>
        <v>1.8859161805292948</v>
      </c>
      <c r="Z104" s="11">
        <f t="shared" si="18"/>
        <v>0.444127930186203</v>
      </c>
      <c r="AA104" s="11">
        <f t="shared" si="19"/>
        <v>1.9118152668553753E-2</v>
      </c>
      <c r="AB104" s="11">
        <f t="shared" si="20"/>
        <v>1.1646141568140402</v>
      </c>
      <c r="AC104" s="11">
        <f t="shared" si="21"/>
        <v>0.80877100686349046</v>
      </c>
      <c r="AD104" s="11">
        <f t="shared" si="22"/>
        <v>0.59900953322321004</v>
      </c>
      <c r="AE104" s="11">
        <f t="shared" si="23"/>
        <v>0.34235567787135562</v>
      </c>
      <c r="AF104" s="11">
        <f t="shared" si="24"/>
        <v>0.32896603581804756</v>
      </c>
      <c r="AG104" s="11">
        <f t="shared" si="25"/>
        <v>1.2285261111714023</v>
      </c>
    </row>
    <row r="105" spans="1:33" x14ac:dyDescent="0.3">
      <c r="A105">
        <v>9</v>
      </c>
      <c r="B105">
        <v>13</v>
      </c>
      <c r="C105">
        <v>26</v>
      </c>
      <c r="D105" s="27">
        <v>1500</v>
      </c>
      <c r="E105">
        <v>11635</v>
      </c>
      <c r="F105">
        <v>40401</v>
      </c>
      <c r="G105">
        <v>9774</v>
      </c>
      <c r="H105">
        <v>0</v>
      </c>
      <c r="I105">
        <v>22364</v>
      </c>
      <c r="J105">
        <v>5162</v>
      </c>
      <c r="K105">
        <v>7863</v>
      </c>
      <c r="L105">
        <v>8548</v>
      </c>
      <c r="M105">
        <v>71619</v>
      </c>
      <c r="N105">
        <v>40978</v>
      </c>
      <c r="O105">
        <v>1667.7550000000001</v>
      </c>
      <c r="P105" s="27">
        <v>63993</v>
      </c>
      <c r="Q105" s="27">
        <v>218344</v>
      </c>
    </row>
    <row r="106" spans="1:33" x14ac:dyDescent="0.3">
      <c r="A106">
        <v>7</v>
      </c>
      <c r="B106">
        <v>5</v>
      </c>
      <c r="C106">
        <v>10</v>
      </c>
      <c r="D106" s="27">
        <v>1250</v>
      </c>
      <c r="E106">
        <v>0</v>
      </c>
      <c r="F106">
        <v>0</v>
      </c>
      <c r="G106">
        <v>0</v>
      </c>
      <c r="H106">
        <v>0</v>
      </c>
      <c r="I106">
        <v>0</v>
      </c>
      <c r="J106">
        <v>0</v>
      </c>
      <c r="K106">
        <v>0</v>
      </c>
      <c r="L106">
        <v>0</v>
      </c>
      <c r="M106">
        <v>0</v>
      </c>
      <c r="N106">
        <v>8581</v>
      </c>
      <c r="O106">
        <v>3862.692</v>
      </c>
      <c r="P106" s="27">
        <v>2515</v>
      </c>
      <c r="Q106" s="27">
        <v>8581</v>
      </c>
    </row>
    <row r="107" spans="1:33" x14ac:dyDescent="0.3">
      <c r="A107">
        <v>4</v>
      </c>
      <c r="B107">
        <v>1</v>
      </c>
      <c r="C107">
        <v>1</v>
      </c>
      <c r="D107" s="27">
        <v>42500</v>
      </c>
      <c r="E107">
        <v>31090</v>
      </c>
      <c r="F107">
        <v>20676</v>
      </c>
      <c r="G107">
        <v>61597</v>
      </c>
      <c r="H107">
        <v>261</v>
      </c>
      <c r="I107">
        <v>34895</v>
      </c>
      <c r="J107">
        <v>0</v>
      </c>
      <c r="K107">
        <v>0</v>
      </c>
      <c r="L107">
        <v>7616</v>
      </c>
      <c r="M107">
        <v>13215</v>
      </c>
      <c r="N107">
        <v>86901</v>
      </c>
      <c r="O107">
        <v>222.03809999999999</v>
      </c>
      <c r="P107" s="27">
        <v>75103</v>
      </c>
      <c r="Q107" s="27">
        <v>256251</v>
      </c>
    </row>
    <row r="108" spans="1:33" x14ac:dyDescent="0.3">
      <c r="A108">
        <v>7</v>
      </c>
      <c r="B108">
        <v>5</v>
      </c>
      <c r="C108">
        <v>9</v>
      </c>
      <c r="D108" s="27">
        <v>68000</v>
      </c>
      <c r="E108">
        <v>0</v>
      </c>
      <c r="F108">
        <v>479337</v>
      </c>
      <c r="G108">
        <v>167254</v>
      </c>
      <c r="H108">
        <v>31566</v>
      </c>
      <c r="I108">
        <v>1437290</v>
      </c>
      <c r="J108">
        <v>0</v>
      </c>
      <c r="K108">
        <v>35154</v>
      </c>
      <c r="L108">
        <v>17504</v>
      </c>
      <c r="M108">
        <v>316959</v>
      </c>
      <c r="N108">
        <v>857331</v>
      </c>
      <c r="O108">
        <v>137.3167</v>
      </c>
      <c r="P108" s="27">
        <v>979600</v>
      </c>
      <c r="Q108" s="27">
        <v>3342395</v>
      </c>
    </row>
    <row r="109" spans="1:33" x14ac:dyDescent="0.3">
      <c r="A109">
        <v>1</v>
      </c>
      <c r="B109">
        <v>2</v>
      </c>
      <c r="C109">
        <v>6</v>
      </c>
      <c r="D109" s="27">
        <v>500001</v>
      </c>
      <c r="E109">
        <v>48115</v>
      </c>
      <c r="F109">
        <v>547358</v>
      </c>
      <c r="G109">
        <v>3197154</v>
      </c>
      <c r="H109">
        <v>29202</v>
      </c>
      <c r="I109">
        <v>2664936</v>
      </c>
      <c r="J109">
        <v>0</v>
      </c>
      <c r="K109">
        <v>129838</v>
      </c>
      <c r="L109">
        <v>133645</v>
      </c>
      <c r="M109">
        <v>823980</v>
      </c>
      <c r="N109">
        <v>2862295</v>
      </c>
      <c r="O109">
        <v>25.322579999999999</v>
      </c>
      <c r="P109" s="27">
        <v>3058770</v>
      </c>
      <c r="Q109" s="27">
        <v>10436523</v>
      </c>
    </row>
    <row r="110" spans="1:33" x14ac:dyDescent="0.3">
      <c r="A110">
        <v>1</v>
      </c>
      <c r="B110">
        <v>16</v>
      </c>
      <c r="C110">
        <v>35</v>
      </c>
      <c r="D110" s="27">
        <v>150000</v>
      </c>
      <c r="E110">
        <v>0</v>
      </c>
      <c r="F110">
        <v>1204573</v>
      </c>
      <c r="G110">
        <v>1384915</v>
      </c>
      <c r="H110">
        <v>37619</v>
      </c>
      <c r="I110">
        <v>2606235</v>
      </c>
      <c r="J110">
        <v>0</v>
      </c>
      <c r="K110">
        <v>1304122</v>
      </c>
      <c r="L110">
        <v>707656</v>
      </c>
      <c r="M110">
        <v>1573493</v>
      </c>
      <c r="N110">
        <v>2462984</v>
      </c>
      <c r="O110">
        <v>69.588210000000004</v>
      </c>
      <c r="P110" s="27">
        <v>3306447</v>
      </c>
      <c r="Q110" s="27">
        <v>11281597</v>
      </c>
    </row>
    <row r="111" spans="1:33" x14ac:dyDescent="0.3">
      <c r="A111">
        <v>5</v>
      </c>
      <c r="B111">
        <v>2</v>
      </c>
      <c r="C111">
        <v>4</v>
      </c>
      <c r="D111" s="27">
        <v>900000</v>
      </c>
      <c r="E111">
        <v>237313</v>
      </c>
      <c r="F111">
        <v>5754451</v>
      </c>
      <c r="G111">
        <v>14908362</v>
      </c>
      <c r="H111">
        <v>0</v>
      </c>
      <c r="I111">
        <v>6348067</v>
      </c>
      <c r="J111">
        <v>524965</v>
      </c>
      <c r="K111">
        <v>523755</v>
      </c>
      <c r="L111">
        <v>456155</v>
      </c>
      <c r="M111">
        <v>11057912</v>
      </c>
      <c r="N111">
        <v>6533452</v>
      </c>
      <c r="O111">
        <v>4.6524979999999996</v>
      </c>
      <c r="P111" s="27">
        <v>13582776</v>
      </c>
      <c r="Q111" s="27">
        <v>46344432</v>
      </c>
    </row>
    <row r="112" spans="1:33" x14ac:dyDescent="0.3">
      <c r="A112">
        <v>9</v>
      </c>
      <c r="B112">
        <v>5</v>
      </c>
      <c r="C112">
        <v>10</v>
      </c>
      <c r="D112" s="27">
        <v>20000</v>
      </c>
      <c r="E112">
        <v>745</v>
      </c>
      <c r="F112">
        <v>55697</v>
      </c>
      <c r="G112">
        <v>19009</v>
      </c>
      <c r="H112">
        <v>3200</v>
      </c>
      <c r="I112">
        <v>108782</v>
      </c>
      <c r="J112">
        <v>0</v>
      </c>
      <c r="K112">
        <v>8183</v>
      </c>
      <c r="L112">
        <v>30735</v>
      </c>
      <c r="M112">
        <v>68411</v>
      </c>
      <c r="N112">
        <v>129923</v>
      </c>
      <c r="O112">
        <v>692.22119999999995</v>
      </c>
      <c r="P112" s="27">
        <v>124468</v>
      </c>
      <c r="Q112" s="27">
        <v>424685</v>
      </c>
    </row>
    <row r="113" spans="1:17" x14ac:dyDescent="0.3">
      <c r="A113">
        <v>3</v>
      </c>
      <c r="B113">
        <v>5</v>
      </c>
      <c r="C113">
        <v>10</v>
      </c>
      <c r="D113" s="27">
        <v>15750</v>
      </c>
      <c r="E113">
        <v>7566</v>
      </c>
      <c r="F113">
        <v>10697</v>
      </c>
      <c r="G113">
        <v>9677</v>
      </c>
      <c r="H113">
        <v>1747</v>
      </c>
      <c r="I113">
        <v>31971</v>
      </c>
      <c r="J113">
        <v>0</v>
      </c>
      <c r="K113">
        <v>1141</v>
      </c>
      <c r="L113">
        <v>5552</v>
      </c>
      <c r="M113">
        <v>29496</v>
      </c>
      <c r="N113">
        <v>77673</v>
      </c>
      <c r="O113">
        <v>312.36669999999998</v>
      </c>
      <c r="P113" s="27">
        <v>51442</v>
      </c>
      <c r="Q113" s="27">
        <v>175520</v>
      </c>
    </row>
    <row r="114" spans="1:17" x14ac:dyDescent="0.3">
      <c r="A114">
        <v>1</v>
      </c>
      <c r="B114">
        <v>2</v>
      </c>
      <c r="C114">
        <v>4</v>
      </c>
      <c r="D114" s="27">
        <v>10250</v>
      </c>
      <c r="E114">
        <v>2750</v>
      </c>
      <c r="F114">
        <v>52000</v>
      </c>
      <c r="G114">
        <v>81660</v>
      </c>
      <c r="H114">
        <v>1034</v>
      </c>
      <c r="I114">
        <v>95069</v>
      </c>
      <c r="J114">
        <v>8597</v>
      </c>
      <c r="K114">
        <v>4839</v>
      </c>
      <c r="L114">
        <v>40221</v>
      </c>
      <c r="M114">
        <v>134638</v>
      </c>
      <c r="N114">
        <v>103627</v>
      </c>
      <c r="O114">
        <v>1155.4280000000001</v>
      </c>
      <c r="P114" s="27">
        <v>153703</v>
      </c>
      <c r="Q114" s="27">
        <v>524435</v>
      </c>
    </row>
    <row r="115" spans="1:17" x14ac:dyDescent="0.3">
      <c r="A115">
        <v>8</v>
      </c>
      <c r="B115">
        <v>18</v>
      </c>
      <c r="C115">
        <v>38</v>
      </c>
      <c r="D115" s="27">
        <v>25000</v>
      </c>
      <c r="E115">
        <v>157480</v>
      </c>
      <c r="F115">
        <v>35087</v>
      </c>
      <c r="G115">
        <v>203744</v>
      </c>
      <c r="H115">
        <v>0</v>
      </c>
      <c r="I115">
        <v>208678</v>
      </c>
      <c r="J115">
        <v>0</v>
      </c>
      <c r="K115">
        <v>306554</v>
      </c>
      <c r="L115">
        <v>397096</v>
      </c>
      <c r="M115">
        <v>33394</v>
      </c>
      <c r="N115">
        <v>355024</v>
      </c>
      <c r="O115">
        <v>313.28620000000001</v>
      </c>
      <c r="P115" s="27">
        <v>497379</v>
      </c>
      <c r="Q115" s="27">
        <v>1697057</v>
      </c>
    </row>
    <row r="116" spans="1:17" x14ac:dyDescent="0.3">
      <c r="A116">
        <v>9</v>
      </c>
      <c r="B116">
        <v>2</v>
      </c>
      <c r="C116">
        <v>6</v>
      </c>
      <c r="D116" s="27">
        <v>53000</v>
      </c>
      <c r="E116">
        <v>89701</v>
      </c>
      <c r="F116">
        <v>79800</v>
      </c>
      <c r="G116">
        <v>515886</v>
      </c>
      <c r="H116">
        <v>0</v>
      </c>
      <c r="I116">
        <v>469593</v>
      </c>
      <c r="J116">
        <v>0</v>
      </c>
      <c r="K116">
        <v>0</v>
      </c>
      <c r="L116">
        <v>65489</v>
      </c>
      <c r="M116">
        <v>816914</v>
      </c>
      <c r="N116">
        <v>345039</v>
      </c>
      <c r="O116">
        <v>249.4453</v>
      </c>
      <c r="P116" s="27">
        <v>698248</v>
      </c>
      <c r="Q116" s="27">
        <v>2382422</v>
      </c>
    </row>
    <row r="117" spans="1:17" x14ac:dyDescent="0.3">
      <c r="A117">
        <v>7</v>
      </c>
      <c r="B117">
        <v>18</v>
      </c>
      <c r="C117">
        <v>39</v>
      </c>
      <c r="D117" s="27">
        <v>40000</v>
      </c>
      <c r="E117">
        <v>55957</v>
      </c>
      <c r="F117">
        <v>252491</v>
      </c>
      <c r="G117">
        <v>334723</v>
      </c>
      <c r="H117">
        <v>0</v>
      </c>
      <c r="I117">
        <v>276938</v>
      </c>
      <c r="J117">
        <v>0</v>
      </c>
      <c r="K117">
        <v>136945</v>
      </c>
      <c r="L117">
        <v>672273</v>
      </c>
      <c r="M117">
        <v>26479</v>
      </c>
      <c r="N117">
        <v>487604</v>
      </c>
      <c r="O117">
        <v>239.3854</v>
      </c>
      <c r="P117" s="27">
        <v>657506</v>
      </c>
      <c r="Q117" s="27">
        <v>2243410</v>
      </c>
    </row>
    <row r="118" spans="1:17" x14ac:dyDescent="0.3">
      <c r="A118">
        <v>7</v>
      </c>
      <c r="B118">
        <v>26</v>
      </c>
      <c r="C118">
        <v>48</v>
      </c>
      <c r="D118" s="27">
        <v>1200</v>
      </c>
      <c r="E118">
        <v>0</v>
      </c>
      <c r="F118">
        <v>29037</v>
      </c>
      <c r="G118">
        <v>1760</v>
      </c>
      <c r="H118">
        <v>0</v>
      </c>
      <c r="I118">
        <v>6858</v>
      </c>
      <c r="J118">
        <v>0</v>
      </c>
      <c r="K118">
        <v>8085</v>
      </c>
      <c r="L118">
        <v>3870</v>
      </c>
      <c r="M118">
        <v>0</v>
      </c>
      <c r="N118">
        <v>8670</v>
      </c>
      <c r="O118">
        <v>1879.4559999999999</v>
      </c>
      <c r="P118" s="27">
        <v>17081</v>
      </c>
      <c r="Q118" s="27">
        <v>58280</v>
      </c>
    </row>
    <row r="119" spans="1:17" x14ac:dyDescent="0.3">
      <c r="A119">
        <v>9</v>
      </c>
      <c r="B119">
        <v>14</v>
      </c>
      <c r="C119">
        <v>30</v>
      </c>
      <c r="D119" s="27">
        <v>5000</v>
      </c>
      <c r="E119">
        <v>116</v>
      </c>
      <c r="F119">
        <v>13497</v>
      </c>
      <c r="G119">
        <v>10705</v>
      </c>
      <c r="H119">
        <v>2933</v>
      </c>
      <c r="I119">
        <v>15721</v>
      </c>
      <c r="J119">
        <v>0</v>
      </c>
      <c r="K119">
        <v>0</v>
      </c>
      <c r="L119">
        <v>5099</v>
      </c>
      <c r="M119">
        <v>6118</v>
      </c>
      <c r="N119">
        <v>6749</v>
      </c>
      <c r="O119">
        <v>1390.874</v>
      </c>
      <c r="P119" s="27">
        <v>17860</v>
      </c>
      <c r="Q119" s="27">
        <v>60938</v>
      </c>
    </row>
    <row r="120" spans="1:17" x14ac:dyDescent="0.3">
      <c r="A120">
        <v>8</v>
      </c>
      <c r="B120">
        <v>15</v>
      </c>
      <c r="C120">
        <v>33</v>
      </c>
      <c r="D120" s="27">
        <v>3000</v>
      </c>
      <c r="E120">
        <v>5475</v>
      </c>
      <c r="F120">
        <v>12827</v>
      </c>
      <c r="G120">
        <v>9790</v>
      </c>
      <c r="H120">
        <v>7428</v>
      </c>
      <c r="I120">
        <v>14192</v>
      </c>
      <c r="J120">
        <v>68171</v>
      </c>
      <c r="K120">
        <v>68600</v>
      </c>
      <c r="L120">
        <v>3112</v>
      </c>
      <c r="M120">
        <v>2224</v>
      </c>
      <c r="N120">
        <v>14839</v>
      </c>
      <c r="O120">
        <v>789.9366</v>
      </c>
      <c r="P120" s="27">
        <v>60568</v>
      </c>
      <c r="Q120" s="27">
        <v>206658</v>
      </c>
    </row>
    <row r="121" spans="1:17" x14ac:dyDescent="0.3">
      <c r="A121">
        <v>5</v>
      </c>
      <c r="B121">
        <v>14</v>
      </c>
      <c r="C121">
        <v>28</v>
      </c>
      <c r="D121" s="27">
        <v>126000</v>
      </c>
      <c r="E121">
        <v>52811</v>
      </c>
      <c r="F121">
        <v>888190</v>
      </c>
      <c r="G121">
        <v>597332</v>
      </c>
      <c r="H121">
        <v>6572</v>
      </c>
      <c r="I121">
        <v>297095</v>
      </c>
      <c r="J121">
        <v>0</v>
      </c>
      <c r="K121">
        <v>0</v>
      </c>
      <c r="L121">
        <v>27255</v>
      </c>
      <c r="M121">
        <v>43618</v>
      </c>
      <c r="N121">
        <v>287615</v>
      </c>
      <c r="O121">
        <v>239.3854</v>
      </c>
      <c r="P121" s="27">
        <v>644926</v>
      </c>
      <c r="Q121" s="27">
        <v>2200488</v>
      </c>
    </row>
    <row r="122" spans="1:17" x14ac:dyDescent="0.3">
      <c r="A122">
        <v>7</v>
      </c>
      <c r="B122">
        <v>8</v>
      </c>
      <c r="C122">
        <v>18</v>
      </c>
      <c r="D122" s="27">
        <v>186000</v>
      </c>
      <c r="E122">
        <v>0</v>
      </c>
      <c r="F122">
        <v>0</v>
      </c>
      <c r="G122">
        <v>4155162</v>
      </c>
      <c r="H122">
        <v>0</v>
      </c>
      <c r="I122">
        <v>2107781</v>
      </c>
      <c r="J122">
        <v>0</v>
      </c>
      <c r="K122">
        <v>298833</v>
      </c>
      <c r="L122">
        <v>201096</v>
      </c>
      <c r="M122">
        <v>463559</v>
      </c>
      <c r="N122">
        <v>2039128</v>
      </c>
      <c r="O122">
        <v>9.0929190000000002</v>
      </c>
      <c r="P122" s="27">
        <v>2715580</v>
      </c>
      <c r="Q122" s="27">
        <v>9265559</v>
      </c>
    </row>
    <row r="123" spans="1:17" x14ac:dyDescent="0.3">
      <c r="A123">
        <v>5</v>
      </c>
      <c r="B123">
        <v>5</v>
      </c>
      <c r="C123">
        <v>10</v>
      </c>
      <c r="D123" s="27">
        <v>19250</v>
      </c>
      <c r="E123">
        <v>1542</v>
      </c>
      <c r="F123">
        <v>8861</v>
      </c>
      <c r="G123">
        <v>4026</v>
      </c>
      <c r="H123">
        <v>688</v>
      </c>
      <c r="I123">
        <v>32742</v>
      </c>
      <c r="J123">
        <v>401</v>
      </c>
      <c r="K123">
        <v>98735</v>
      </c>
      <c r="L123">
        <v>5159</v>
      </c>
      <c r="M123">
        <v>10252</v>
      </c>
      <c r="N123">
        <v>26165</v>
      </c>
      <c r="O123">
        <v>1162.2629999999999</v>
      </c>
      <c r="P123" s="27">
        <v>55267</v>
      </c>
      <c r="Q123" s="27">
        <v>188571</v>
      </c>
    </row>
    <row r="124" spans="1:17" x14ac:dyDescent="0.3">
      <c r="A124">
        <v>6</v>
      </c>
      <c r="B124">
        <v>12</v>
      </c>
      <c r="C124">
        <v>21</v>
      </c>
      <c r="D124" s="27">
        <v>13000</v>
      </c>
      <c r="E124">
        <v>6256</v>
      </c>
      <c r="F124">
        <v>30358</v>
      </c>
      <c r="G124">
        <v>5868</v>
      </c>
      <c r="H124">
        <v>525</v>
      </c>
      <c r="I124">
        <v>11402</v>
      </c>
      <c r="J124">
        <v>0</v>
      </c>
      <c r="K124">
        <v>1310</v>
      </c>
      <c r="L124">
        <v>0</v>
      </c>
      <c r="M124">
        <v>0</v>
      </c>
      <c r="N124">
        <v>46771</v>
      </c>
      <c r="O124">
        <v>1107.7529999999999</v>
      </c>
      <c r="P124" s="27">
        <v>30038</v>
      </c>
      <c r="Q124" s="27">
        <v>102490</v>
      </c>
    </row>
    <row r="125" spans="1:17" x14ac:dyDescent="0.3">
      <c r="A125">
        <v>3</v>
      </c>
      <c r="B125">
        <v>12</v>
      </c>
      <c r="C125">
        <v>21</v>
      </c>
      <c r="D125" s="27">
        <v>16000</v>
      </c>
      <c r="E125">
        <v>0</v>
      </c>
      <c r="F125">
        <v>32941</v>
      </c>
      <c r="G125">
        <v>24502</v>
      </c>
      <c r="H125">
        <v>0</v>
      </c>
      <c r="I125">
        <v>18239</v>
      </c>
      <c r="J125">
        <v>14672</v>
      </c>
      <c r="K125">
        <v>2109</v>
      </c>
      <c r="L125">
        <v>14955</v>
      </c>
      <c r="M125">
        <v>8446</v>
      </c>
      <c r="N125">
        <v>97205</v>
      </c>
      <c r="O125">
        <v>657.71090000000004</v>
      </c>
      <c r="P125" s="27">
        <v>62447</v>
      </c>
      <c r="Q125" s="27">
        <v>213069</v>
      </c>
    </row>
    <row r="126" spans="1:17" x14ac:dyDescent="0.3">
      <c r="A126">
        <v>7</v>
      </c>
      <c r="B126">
        <v>14</v>
      </c>
      <c r="C126">
        <v>30</v>
      </c>
      <c r="D126" s="27">
        <v>5000</v>
      </c>
      <c r="E126">
        <v>0</v>
      </c>
      <c r="F126">
        <v>23228</v>
      </c>
      <c r="G126">
        <v>13858</v>
      </c>
      <c r="H126">
        <v>2538</v>
      </c>
      <c r="I126">
        <v>13549</v>
      </c>
      <c r="J126">
        <v>2307</v>
      </c>
      <c r="K126">
        <v>78950</v>
      </c>
      <c r="L126">
        <v>13315</v>
      </c>
      <c r="M126">
        <v>6688</v>
      </c>
      <c r="N126">
        <v>11803</v>
      </c>
      <c r="O126">
        <v>1849.1849999999999</v>
      </c>
      <c r="P126" s="27">
        <v>48721</v>
      </c>
      <c r="Q126" s="27">
        <v>166236</v>
      </c>
    </row>
    <row r="127" spans="1:17" x14ac:dyDescent="0.3">
      <c r="A127">
        <v>8</v>
      </c>
      <c r="B127">
        <v>2</v>
      </c>
      <c r="C127">
        <v>4</v>
      </c>
      <c r="D127" s="27">
        <v>11000</v>
      </c>
      <c r="E127">
        <v>8901</v>
      </c>
      <c r="F127">
        <v>52848</v>
      </c>
      <c r="G127">
        <v>79994</v>
      </c>
      <c r="H127">
        <v>0</v>
      </c>
      <c r="I127">
        <v>32816</v>
      </c>
      <c r="J127">
        <v>0</v>
      </c>
      <c r="K127">
        <v>3834</v>
      </c>
      <c r="L127">
        <v>3949</v>
      </c>
      <c r="M127">
        <v>43418</v>
      </c>
      <c r="N127">
        <v>37189</v>
      </c>
      <c r="O127">
        <v>583.35119999999995</v>
      </c>
      <c r="P127" s="27">
        <v>77066</v>
      </c>
      <c r="Q127" s="27">
        <v>262949</v>
      </c>
    </row>
    <row r="128" spans="1:17" x14ac:dyDescent="0.3">
      <c r="A128">
        <v>3</v>
      </c>
      <c r="B128">
        <v>2</v>
      </c>
      <c r="C128">
        <v>2</v>
      </c>
      <c r="D128" s="27">
        <v>9900</v>
      </c>
      <c r="E128">
        <v>0</v>
      </c>
      <c r="F128">
        <v>17583</v>
      </c>
      <c r="G128">
        <v>68175</v>
      </c>
      <c r="H128">
        <v>0</v>
      </c>
      <c r="I128">
        <v>56961</v>
      </c>
      <c r="J128">
        <v>0</v>
      </c>
      <c r="K128">
        <v>14503</v>
      </c>
      <c r="L128">
        <v>9332</v>
      </c>
      <c r="M128">
        <v>56897</v>
      </c>
      <c r="N128">
        <v>51212</v>
      </c>
      <c r="O128">
        <v>1559.829</v>
      </c>
      <c r="P128" s="27">
        <v>80499</v>
      </c>
      <c r="Q128" s="27">
        <v>274663</v>
      </c>
    </row>
    <row r="129" spans="1:17" x14ac:dyDescent="0.3">
      <c r="A129">
        <v>5</v>
      </c>
      <c r="B129">
        <v>18</v>
      </c>
      <c r="C129">
        <v>38</v>
      </c>
      <c r="D129" s="27">
        <v>150000</v>
      </c>
      <c r="E129">
        <v>119974</v>
      </c>
      <c r="F129">
        <v>588274</v>
      </c>
      <c r="G129">
        <v>1174535</v>
      </c>
      <c r="H129">
        <v>0</v>
      </c>
      <c r="I129">
        <v>770970</v>
      </c>
      <c r="J129">
        <v>0</v>
      </c>
      <c r="K129">
        <v>1450045</v>
      </c>
      <c r="L129">
        <v>983541</v>
      </c>
      <c r="M129">
        <v>71964</v>
      </c>
      <c r="N129">
        <v>1957648</v>
      </c>
      <c r="O129">
        <v>84.055760000000006</v>
      </c>
      <c r="P129" s="27">
        <v>2085859</v>
      </c>
      <c r="Q129" s="27">
        <v>7116951</v>
      </c>
    </row>
    <row r="130" spans="1:17" x14ac:dyDescent="0.3">
      <c r="A130">
        <v>7</v>
      </c>
      <c r="B130">
        <v>25</v>
      </c>
      <c r="C130">
        <v>43</v>
      </c>
      <c r="D130" s="27">
        <v>6500</v>
      </c>
      <c r="E130">
        <v>14107</v>
      </c>
      <c r="F130">
        <v>213468</v>
      </c>
      <c r="G130">
        <v>88853</v>
      </c>
      <c r="H130">
        <v>0</v>
      </c>
      <c r="I130">
        <v>267450</v>
      </c>
      <c r="J130">
        <v>28098</v>
      </c>
      <c r="K130">
        <v>22793</v>
      </c>
      <c r="L130">
        <v>25589</v>
      </c>
      <c r="M130">
        <v>74346</v>
      </c>
      <c r="N130">
        <v>347378</v>
      </c>
      <c r="O130">
        <v>1155.4280000000001</v>
      </c>
      <c r="P130" s="27">
        <v>317140</v>
      </c>
      <c r="Q130" s="27">
        <v>1082082</v>
      </c>
    </row>
    <row r="131" spans="1:17" x14ac:dyDescent="0.3">
      <c r="A131">
        <v>5</v>
      </c>
      <c r="B131">
        <v>2</v>
      </c>
      <c r="C131">
        <v>5</v>
      </c>
      <c r="D131" s="27">
        <v>3500</v>
      </c>
      <c r="E131">
        <v>5311</v>
      </c>
      <c r="F131">
        <v>19643</v>
      </c>
      <c r="G131">
        <v>13824</v>
      </c>
      <c r="H131">
        <v>459</v>
      </c>
      <c r="I131">
        <v>16999</v>
      </c>
      <c r="J131">
        <v>0</v>
      </c>
      <c r="K131">
        <v>1955</v>
      </c>
      <c r="L131">
        <v>830</v>
      </c>
      <c r="M131">
        <v>22591</v>
      </c>
      <c r="N131">
        <v>15156</v>
      </c>
      <c r="O131">
        <v>961.78279999999995</v>
      </c>
      <c r="P131" s="27">
        <v>28361</v>
      </c>
      <c r="Q131" s="27">
        <v>96768</v>
      </c>
    </row>
    <row r="132" spans="1:17" x14ac:dyDescent="0.3">
      <c r="A132">
        <v>9</v>
      </c>
      <c r="B132">
        <v>18</v>
      </c>
      <c r="C132">
        <v>39</v>
      </c>
      <c r="D132" s="27">
        <v>50000</v>
      </c>
      <c r="E132">
        <v>5465</v>
      </c>
      <c r="F132">
        <v>10577</v>
      </c>
      <c r="G132">
        <v>68327</v>
      </c>
      <c r="H132">
        <v>0</v>
      </c>
      <c r="I132">
        <v>92709</v>
      </c>
      <c r="J132">
        <v>0</v>
      </c>
      <c r="K132">
        <v>26415</v>
      </c>
      <c r="L132">
        <v>64625</v>
      </c>
      <c r="M132">
        <v>5021</v>
      </c>
      <c r="N132">
        <v>174621</v>
      </c>
      <c r="O132">
        <v>356.19830000000002</v>
      </c>
      <c r="P132" s="27">
        <v>131231</v>
      </c>
      <c r="Q132" s="27">
        <v>447760</v>
      </c>
    </row>
    <row r="133" spans="1:17" x14ac:dyDescent="0.3">
      <c r="A133">
        <v>2</v>
      </c>
      <c r="B133">
        <v>2</v>
      </c>
      <c r="C133">
        <v>6</v>
      </c>
      <c r="D133" s="27">
        <v>245000</v>
      </c>
      <c r="E133">
        <v>8769</v>
      </c>
      <c r="F133">
        <v>2929380</v>
      </c>
      <c r="G133">
        <v>10674308</v>
      </c>
      <c r="H133">
        <v>0</v>
      </c>
      <c r="I133">
        <v>4354859</v>
      </c>
      <c r="J133">
        <v>279550</v>
      </c>
      <c r="K133">
        <v>5220332</v>
      </c>
      <c r="L133">
        <v>350948</v>
      </c>
      <c r="M133">
        <v>1727911</v>
      </c>
      <c r="N133">
        <v>4122385</v>
      </c>
      <c r="O133">
        <v>62.141440000000003</v>
      </c>
      <c r="P133" s="27">
        <v>8695323</v>
      </c>
      <c r="Q133" s="27">
        <v>29668442</v>
      </c>
    </row>
    <row r="134" spans="1:17" x14ac:dyDescent="0.3">
      <c r="A134">
        <v>1</v>
      </c>
      <c r="B134">
        <v>14</v>
      </c>
      <c r="C134">
        <v>31</v>
      </c>
      <c r="D134" s="27">
        <v>4400</v>
      </c>
      <c r="E134">
        <v>0</v>
      </c>
      <c r="F134">
        <v>0</v>
      </c>
      <c r="G134">
        <v>2665</v>
      </c>
      <c r="H134">
        <v>0</v>
      </c>
      <c r="I134">
        <v>10191</v>
      </c>
      <c r="J134">
        <v>0</v>
      </c>
      <c r="K134">
        <v>2051</v>
      </c>
      <c r="L134">
        <v>5161</v>
      </c>
      <c r="M134">
        <v>2787</v>
      </c>
      <c r="N134">
        <v>6655</v>
      </c>
      <c r="O134">
        <v>1851.67</v>
      </c>
      <c r="P134" s="27">
        <v>8649</v>
      </c>
      <c r="Q134" s="27">
        <v>29510</v>
      </c>
    </row>
    <row r="135" spans="1:17" x14ac:dyDescent="0.3">
      <c r="A135">
        <v>3</v>
      </c>
      <c r="B135">
        <v>12</v>
      </c>
      <c r="C135">
        <v>21</v>
      </c>
      <c r="D135" s="27">
        <v>10001</v>
      </c>
      <c r="E135">
        <v>0</v>
      </c>
      <c r="F135">
        <v>3982</v>
      </c>
      <c r="G135">
        <v>25511</v>
      </c>
      <c r="H135">
        <v>0</v>
      </c>
      <c r="I135">
        <v>18963</v>
      </c>
      <c r="J135">
        <v>0</v>
      </c>
      <c r="K135">
        <v>4471</v>
      </c>
      <c r="L135">
        <v>7111</v>
      </c>
      <c r="M135">
        <v>3038</v>
      </c>
      <c r="N135">
        <v>88379</v>
      </c>
      <c r="O135">
        <v>1162.2629999999999</v>
      </c>
      <c r="P135" s="27">
        <v>44389</v>
      </c>
      <c r="Q135" s="27">
        <v>151455</v>
      </c>
    </row>
    <row r="136" spans="1:17" x14ac:dyDescent="0.3">
      <c r="A136">
        <v>3</v>
      </c>
      <c r="B136">
        <v>25</v>
      </c>
      <c r="C136">
        <v>42</v>
      </c>
      <c r="D136" s="27">
        <v>3800</v>
      </c>
      <c r="E136">
        <v>0</v>
      </c>
      <c r="F136">
        <v>31701</v>
      </c>
      <c r="G136">
        <v>39959</v>
      </c>
      <c r="H136">
        <v>0</v>
      </c>
      <c r="I136">
        <v>215827</v>
      </c>
      <c r="J136">
        <v>0</v>
      </c>
      <c r="K136">
        <v>0</v>
      </c>
      <c r="L136">
        <v>8145</v>
      </c>
      <c r="M136">
        <v>47818</v>
      </c>
      <c r="N136">
        <v>171636</v>
      </c>
      <c r="O136">
        <v>1559.829</v>
      </c>
      <c r="P136" s="27">
        <v>150963</v>
      </c>
      <c r="Q136" s="27">
        <v>515086</v>
      </c>
    </row>
    <row r="137" spans="1:17" x14ac:dyDescent="0.3">
      <c r="A137">
        <v>9</v>
      </c>
      <c r="B137">
        <v>2</v>
      </c>
      <c r="C137">
        <v>2</v>
      </c>
      <c r="D137" s="27">
        <v>1200</v>
      </c>
      <c r="E137">
        <v>1557</v>
      </c>
      <c r="F137">
        <v>7178</v>
      </c>
      <c r="G137">
        <v>9749</v>
      </c>
      <c r="H137">
        <v>0</v>
      </c>
      <c r="I137">
        <v>4973</v>
      </c>
      <c r="J137">
        <v>0</v>
      </c>
      <c r="K137">
        <v>1104</v>
      </c>
      <c r="L137">
        <v>4872</v>
      </c>
      <c r="M137">
        <v>8198</v>
      </c>
      <c r="N137">
        <v>5231</v>
      </c>
      <c r="O137">
        <v>1667.7550000000001</v>
      </c>
      <c r="P137" s="27">
        <v>12562</v>
      </c>
      <c r="Q137" s="27">
        <v>42862</v>
      </c>
    </row>
    <row r="138" spans="1:17" x14ac:dyDescent="0.3">
      <c r="A138">
        <v>2</v>
      </c>
      <c r="B138">
        <v>5</v>
      </c>
      <c r="C138">
        <v>10</v>
      </c>
      <c r="D138" s="27">
        <v>3600</v>
      </c>
      <c r="E138">
        <v>9315</v>
      </c>
      <c r="F138">
        <v>4890</v>
      </c>
      <c r="G138">
        <v>5113</v>
      </c>
      <c r="H138">
        <v>676</v>
      </c>
      <c r="I138">
        <v>17100</v>
      </c>
      <c r="J138">
        <v>0</v>
      </c>
      <c r="K138">
        <v>3528</v>
      </c>
      <c r="L138">
        <v>25650</v>
      </c>
      <c r="M138">
        <v>6073</v>
      </c>
      <c r="N138">
        <v>17838</v>
      </c>
      <c r="O138">
        <v>1851.67</v>
      </c>
      <c r="P138" s="27">
        <v>26431</v>
      </c>
      <c r="Q138" s="27">
        <v>90183</v>
      </c>
    </row>
    <row r="139" spans="1:17" x14ac:dyDescent="0.3">
      <c r="A139">
        <v>6</v>
      </c>
      <c r="B139">
        <v>15</v>
      </c>
      <c r="C139">
        <v>33</v>
      </c>
      <c r="D139" s="27">
        <v>9000</v>
      </c>
      <c r="E139">
        <v>0</v>
      </c>
      <c r="F139">
        <v>300027</v>
      </c>
      <c r="G139">
        <v>228232</v>
      </c>
      <c r="H139">
        <v>0</v>
      </c>
      <c r="I139">
        <v>133794</v>
      </c>
      <c r="J139">
        <v>347481</v>
      </c>
      <c r="K139">
        <v>536479</v>
      </c>
      <c r="L139">
        <v>3339</v>
      </c>
      <c r="M139">
        <v>3216</v>
      </c>
      <c r="N139">
        <v>96612</v>
      </c>
      <c r="O139">
        <v>723.04480000000001</v>
      </c>
      <c r="P139" s="27">
        <v>483347</v>
      </c>
      <c r="Q139" s="27">
        <v>1649180</v>
      </c>
    </row>
    <row r="140" spans="1:17" x14ac:dyDescent="0.3">
      <c r="A140">
        <v>7</v>
      </c>
      <c r="B140">
        <v>13</v>
      </c>
      <c r="C140">
        <v>23</v>
      </c>
      <c r="D140" s="27">
        <v>20500</v>
      </c>
      <c r="E140">
        <v>0</v>
      </c>
      <c r="F140">
        <v>447953</v>
      </c>
      <c r="G140">
        <v>82832</v>
      </c>
      <c r="H140">
        <v>0</v>
      </c>
      <c r="I140">
        <v>98398</v>
      </c>
      <c r="J140">
        <v>0</v>
      </c>
      <c r="K140">
        <v>0</v>
      </c>
      <c r="L140">
        <v>24412</v>
      </c>
      <c r="M140">
        <v>115377</v>
      </c>
      <c r="N140">
        <v>214984</v>
      </c>
      <c r="O140">
        <v>503.86329999999998</v>
      </c>
      <c r="P140" s="27">
        <v>288381</v>
      </c>
      <c r="Q140" s="27">
        <v>983956</v>
      </c>
    </row>
    <row r="141" spans="1:17" x14ac:dyDescent="0.3">
      <c r="A141">
        <v>5</v>
      </c>
      <c r="B141">
        <v>5</v>
      </c>
      <c r="C141">
        <v>9</v>
      </c>
      <c r="D141" s="27">
        <v>120000</v>
      </c>
      <c r="E141">
        <v>72669</v>
      </c>
      <c r="F141">
        <v>36552</v>
      </c>
      <c r="G141">
        <v>126619</v>
      </c>
      <c r="H141">
        <v>485</v>
      </c>
      <c r="I141">
        <v>489970</v>
      </c>
      <c r="J141">
        <v>0</v>
      </c>
      <c r="K141">
        <v>14129</v>
      </c>
      <c r="L141">
        <v>334</v>
      </c>
      <c r="M141">
        <v>8214</v>
      </c>
      <c r="N141">
        <v>575996</v>
      </c>
      <c r="O141">
        <v>482.76400000000001</v>
      </c>
      <c r="P141" s="27">
        <v>388326</v>
      </c>
      <c r="Q141" s="27">
        <v>1324968</v>
      </c>
    </row>
    <row r="142" spans="1:17" x14ac:dyDescent="0.3">
      <c r="A142">
        <v>5</v>
      </c>
      <c r="B142">
        <v>2</v>
      </c>
      <c r="C142">
        <v>5</v>
      </c>
      <c r="D142" s="27">
        <v>5300</v>
      </c>
      <c r="E142">
        <v>21723</v>
      </c>
      <c r="F142">
        <v>16552</v>
      </c>
      <c r="G142">
        <v>23123</v>
      </c>
      <c r="H142">
        <v>670</v>
      </c>
      <c r="I142">
        <v>19501</v>
      </c>
      <c r="J142">
        <v>0</v>
      </c>
      <c r="K142">
        <v>3791</v>
      </c>
      <c r="L142">
        <v>675</v>
      </c>
      <c r="M142">
        <v>25235</v>
      </c>
      <c r="N142">
        <v>17550</v>
      </c>
      <c r="O142">
        <v>1117.742</v>
      </c>
      <c r="P142" s="27">
        <v>37755</v>
      </c>
      <c r="Q142" s="27">
        <v>128820</v>
      </c>
    </row>
    <row r="143" spans="1:17" x14ac:dyDescent="0.3">
      <c r="A143">
        <v>7</v>
      </c>
      <c r="B143">
        <v>26</v>
      </c>
      <c r="C143">
        <v>46</v>
      </c>
      <c r="D143" s="27">
        <v>5300</v>
      </c>
      <c r="E143">
        <v>0</v>
      </c>
      <c r="F143">
        <v>47436</v>
      </c>
      <c r="G143">
        <v>16061</v>
      </c>
      <c r="H143">
        <v>0</v>
      </c>
      <c r="I143">
        <v>116465</v>
      </c>
      <c r="J143">
        <v>0</v>
      </c>
      <c r="K143">
        <v>1188</v>
      </c>
      <c r="L143">
        <v>7702</v>
      </c>
      <c r="M143">
        <v>0</v>
      </c>
      <c r="N143">
        <v>42301</v>
      </c>
      <c r="O143">
        <v>1879.4559999999999</v>
      </c>
      <c r="P143" s="27">
        <v>67747</v>
      </c>
      <c r="Q143" s="27">
        <v>231153</v>
      </c>
    </row>
    <row r="144" spans="1:17" x14ac:dyDescent="0.3">
      <c r="A144">
        <v>6</v>
      </c>
      <c r="B144">
        <v>26</v>
      </c>
      <c r="C144">
        <v>44</v>
      </c>
      <c r="D144" s="27">
        <v>9500</v>
      </c>
      <c r="E144">
        <v>0</v>
      </c>
      <c r="F144">
        <v>31919</v>
      </c>
      <c r="G144">
        <v>19460</v>
      </c>
      <c r="H144">
        <v>314</v>
      </c>
      <c r="I144">
        <v>27279</v>
      </c>
      <c r="J144">
        <v>0</v>
      </c>
      <c r="K144">
        <v>1655</v>
      </c>
      <c r="L144">
        <v>2067</v>
      </c>
      <c r="M144">
        <v>6297</v>
      </c>
      <c r="N144">
        <v>56108</v>
      </c>
      <c r="O144">
        <v>1791.31</v>
      </c>
      <c r="P144" s="27">
        <v>42526</v>
      </c>
      <c r="Q144" s="27">
        <v>145099</v>
      </c>
    </row>
    <row r="145" spans="1:17" x14ac:dyDescent="0.3">
      <c r="A145">
        <v>3</v>
      </c>
      <c r="B145">
        <v>2</v>
      </c>
      <c r="C145">
        <v>2</v>
      </c>
      <c r="D145" s="27">
        <v>4950</v>
      </c>
      <c r="E145">
        <v>0</v>
      </c>
      <c r="F145">
        <v>2547</v>
      </c>
      <c r="G145">
        <v>29174</v>
      </c>
      <c r="H145">
        <v>328</v>
      </c>
      <c r="I145">
        <v>11070</v>
      </c>
      <c r="J145">
        <v>0</v>
      </c>
      <c r="K145">
        <v>0</v>
      </c>
      <c r="L145">
        <v>5521</v>
      </c>
      <c r="M145">
        <v>14484</v>
      </c>
      <c r="N145">
        <v>14769</v>
      </c>
      <c r="O145">
        <v>1868.403</v>
      </c>
      <c r="P145" s="27">
        <v>22829</v>
      </c>
      <c r="Q145" s="27">
        <v>77893</v>
      </c>
    </row>
    <row r="146" spans="1:17" x14ac:dyDescent="0.3">
      <c r="A146">
        <v>3</v>
      </c>
      <c r="B146">
        <v>18</v>
      </c>
      <c r="C146">
        <v>37</v>
      </c>
      <c r="D146" s="27">
        <v>74000</v>
      </c>
      <c r="E146">
        <v>0</v>
      </c>
      <c r="F146">
        <v>285698</v>
      </c>
      <c r="G146">
        <v>462363</v>
      </c>
      <c r="H146">
        <v>0</v>
      </c>
      <c r="I146">
        <v>339121</v>
      </c>
      <c r="J146">
        <v>0</v>
      </c>
      <c r="K146">
        <v>246529</v>
      </c>
      <c r="L146">
        <v>967704</v>
      </c>
      <c r="M146">
        <v>58126</v>
      </c>
      <c r="N146">
        <v>1208712</v>
      </c>
      <c r="O146">
        <v>356.19830000000002</v>
      </c>
      <c r="P146" s="27">
        <v>1045795</v>
      </c>
      <c r="Q146" s="27">
        <v>3568253</v>
      </c>
    </row>
    <row r="147" spans="1:17" x14ac:dyDescent="0.3">
      <c r="A147">
        <v>2</v>
      </c>
      <c r="B147">
        <v>14</v>
      </c>
      <c r="C147">
        <v>28</v>
      </c>
      <c r="D147" s="27">
        <v>36000</v>
      </c>
      <c r="E147">
        <v>427066</v>
      </c>
      <c r="F147">
        <v>0</v>
      </c>
      <c r="G147">
        <v>54376</v>
      </c>
      <c r="H147">
        <v>55104</v>
      </c>
      <c r="I147">
        <v>297928</v>
      </c>
      <c r="J147">
        <v>48157</v>
      </c>
      <c r="K147">
        <v>23703</v>
      </c>
      <c r="L147">
        <v>27272</v>
      </c>
      <c r="M147">
        <v>141474</v>
      </c>
      <c r="N147">
        <v>211258</v>
      </c>
      <c r="O147">
        <v>139.16999999999999</v>
      </c>
      <c r="P147" s="27">
        <v>377004</v>
      </c>
      <c r="Q147" s="27">
        <v>1286338</v>
      </c>
    </row>
    <row r="148" spans="1:17" x14ac:dyDescent="0.3">
      <c r="A148">
        <v>2</v>
      </c>
      <c r="B148">
        <v>2</v>
      </c>
      <c r="C148">
        <v>2</v>
      </c>
      <c r="D148" s="27">
        <v>3100</v>
      </c>
      <c r="E148">
        <v>0</v>
      </c>
      <c r="F148">
        <v>3203</v>
      </c>
      <c r="G148">
        <v>12998</v>
      </c>
      <c r="H148">
        <v>0</v>
      </c>
      <c r="I148">
        <v>7451</v>
      </c>
      <c r="J148">
        <v>0</v>
      </c>
      <c r="K148">
        <v>647</v>
      </c>
      <c r="L148">
        <v>2056</v>
      </c>
      <c r="M148">
        <v>2768</v>
      </c>
      <c r="N148">
        <v>8760</v>
      </c>
      <c r="O148">
        <v>1868.403</v>
      </c>
      <c r="P148" s="27">
        <v>11103</v>
      </c>
      <c r="Q148" s="27">
        <v>37883</v>
      </c>
    </row>
    <row r="149" spans="1:17" x14ac:dyDescent="0.3">
      <c r="A149">
        <v>9</v>
      </c>
      <c r="B149">
        <v>17</v>
      </c>
      <c r="C149">
        <v>36</v>
      </c>
      <c r="D149" s="27">
        <v>21750</v>
      </c>
      <c r="E149">
        <v>12156</v>
      </c>
      <c r="F149">
        <v>62574</v>
      </c>
      <c r="G149">
        <v>157586</v>
      </c>
      <c r="H149">
        <v>37991</v>
      </c>
      <c r="I149">
        <v>91866</v>
      </c>
      <c r="J149">
        <v>27081</v>
      </c>
      <c r="K149">
        <v>54426</v>
      </c>
      <c r="L149">
        <v>104795</v>
      </c>
      <c r="M149">
        <v>10232</v>
      </c>
      <c r="N149">
        <v>116129</v>
      </c>
      <c r="O149">
        <v>185.44450000000001</v>
      </c>
      <c r="P149" s="27">
        <v>197783</v>
      </c>
      <c r="Q149" s="27">
        <v>674836</v>
      </c>
    </row>
    <row r="150" spans="1:17" x14ac:dyDescent="0.3">
      <c r="A150">
        <v>7</v>
      </c>
      <c r="B150">
        <v>14</v>
      </c>
      <c r="C150">
        <v>28</v>
      </c>
      <c r="D150" s="27">
        <v>48000</v>
      </c>
      <c r="E150">
        <v>113437</v>
      </c>
      <c r="F150">
        <v>436298</v>
      </c>
      <c r="G150">
        <v>129676</v>
      </c>
      <c r="H150">
        <v>0</v>
      </c>
      <c r="I150">
        <v>200893</v>
      </c>
      <c r="J150">
        <v>0</v>
      </c>
      <c r="K150">
        <v>385694</v>
      </c>
      <c r="L150">
        <v>94719</v>
      </c>
      <c r="M150">
        <v>144001</v>
      </c>
      <c r="N150">
        <v>113972</v>
      </c>
      <c r="O150">
        <v>503.86329999999998</v>
      </c>
      <c r="P150" s="27">
        <v>474411</v>
      </c>
      <c r="Q150" s="27">
        <v>1618690</v>
      </c>
    </row>
    <row r="151" spans="1:17" x14ac:dyDescent="0.3">
      <c r="A151">
        <v>5</v>
      </c>
      <c r="B151">
        <v>5</v>
      </c>
      <c r="C151">
        <v>10</v>
      </c>
      <c r="D151" s="27">
        <v>11000</v>
      </c>
      <c r="E151">
        <v>0</v>
      </c>
      <c r="F151">
        <v>0</v>
      </c>
      <c r="G151">
        <v>0</v>
      </c>
      <c r="H151">
        <v>0</v>
      </c>
      <c r="I151">
        <v>144184</v>
      </c>
      <c r="J151">
        <v>0</v>
      </c>
      <c r="K151">
        <v>0</v>
      </c>
      <c r="L151">
        <v>0</v>
      </c>
      <c r="M151">
        <v>0</v>
      </c>
      <c r="N151">
        <v>471197</v>
      </c>
      <c r="O151">
        <v>692.22119999999995</v>
      </c>
      <c r="P151" s="27">
        <v>180358</v>
      </c>
      <c r="Q151" s="27">
        <v>615381</v>
      </c>
    </row>
    <row r="152" spans="1:17" x14ac:dyDescent="0.3">
      <c r="A152">
        <v>9</v>
      </c>
      <c r="B152">
        <v>14</v>
      </c>
      <c r="C152">
        <v>28</v>
      </c>
      <c r="D152" s="27">
        <v>3850</v>
      </c>
      <c r="E152">
        <v>431</v>
      </c>
      <c r="F152">
        <v>13476</v>
      </c>
      <c r="G152">
        <v>5564</v>
      </c>
      <c r="H152">
        <v>0</v>
      </c>
      <c r="I152">
        <v>12733</v>
      </c>
      <c r="J152">
        <v>0</v>
      </c>
      <c r="K152">
        <v>0</v>
      </c>
      <c r="L152">
        <v>25082</v>
      </c>
      <c r="M152">
        <v>11810</v>
      </c>
      <c r="N152">
        <v>11492</v>
      </c>
      <c r="O152">
        <v>600.04769999999996</v>
      </c>
      <c r="P152" s="27">
        <v>23619</v>
      </c>
      <c r="Q152" s="27">
        <v>80588</v>
      </c>
    </row>
    <row r="153" spans="1:17" x14ac:dyDescent="0.3">
      <c r="A153">
        <v>9</v>
      </c>
      <c r="B153">
        <v>2</v>
      </c>
      <c r="C153">
        <v>2</v>
      </c>
      <c r="D153" s="27">
        <v>20000</v>
      </c>
      <c r="E153">
        <v>0</v>
      </c>
      <c r="F153">
        <v>13487</v>
      </c>
      <c r="G153">
        <v>40505</v>
      </c>
      <c r="H153">
        <v>0</v>
      </c>
      <c r="I153">
        <v>55065</v>
      </c>
      <c r="J153">
        <v>0</v>
      </c>
      <c r="K153">
        <v>12260</v>
      </c>
      <c r="L153">
        <v>2374</v>
      </c>
      <c r="M153">
        <v>47138</v>
      </c>
      <c r="N153">
        <v>38033</v>
      </c>
      <c r="O153">
        <v>692.22119999999995</v>
      </c>
      <c r="P153" s="27">
        <v>61214</v>
      </c>
      <c r="Q153" s="27">
        <v>208862</v>
      </c>
    </row>
    <row r="154" spans="1:17" x14ac:dyDescent="0.3">
      <c r="A154">
        <v>6</v>
      </c>
      <c r="B154">
        <v>16</v>
      </c>
      <c r="C154">
        <v>35</v>
      </c>
      <c r="D154" s="27">
        <v>900000</v>
      </c>
      <c r="E154">
        <v>0</v>
      </c>
      <c r="F154">
        <v>0</v>
      </c>
      <c r="G154">
        <v>31131794</v>
      </c>
      <c r="H154">
        <v>0</v>
      </c>
      <c r="I154">
        <v>19683316</v>
      </c>
      <c r="J154">
        <v>6912136</v>
      </c>
      <c r="K154">
        <v>4695619</v>
      </c>
      <c r="L154">
        <v>1863645</v>
      </c>
      <c r="M154">
        <v>3062359</v>
      </c>
      <c r="N154">
        <v>31098802</v>
      </c>
      <c r="O154">
        <v>3.979117</v>
      </c>
      <c r="P154" s="27">
        <v>28853362</v>
      </c>
      <c r="Q154" s="27">
        <v>98447671</v>
      </c>
    </row>
    <row r="155" spans="1:17" x14ac:dyDescent="0.3">
      <c r="A155">
        <v>2</v>
      </c>
      <c r="B155">
        <v>13</v>
      </c>
      <c r="C155">
        <v>24</v>
      </c>
      <c r="D155" s="27">
        <v>34000</v>
      </c>
      <c r="E155">
        <v>0</v>
      </c>
      <c r="F155">
        <v>67098</v>
      </c>
      <c r="G155">
        <v>35801</v>
      </c>
      <c r="H155">
        <v>545</v>
      </c>
      <c r="I155">
        <v>81074</v>
      </c>
      <c r="J155">
        <v>0</v>
      </c>
      <c r="K155">
        <v>12907</v>
      </c>
      <c r="L155">
        <v>12703</v>
      </c>
      <c r="M155">
        <v>16760</v>
      </c>
      <c r="N155">
        <v>146398</v>
      </c>
      <c r="O155">
        <v>360.21809999999999</v>
      </c>
      <c r="P155" s="27">
        <v>109404</v>
      </c>
      <c r="Q155" s="27">
        <v>373286</v>
      </c>
    </row>
    <row r="156" spans="1:17" x14ac:dyDescent="0.3">
      <c r="A156">
        <v>3</v>
      </c>
      <c r="B156">
        <v>13</v>
      </c>
      <c r="C156">
        <v>25</v>
      </c>
      <c r="D156" s="27">
        <v>11250</v>
      </c>
      <c r="E156">
        <v>0</v>
      </c>
      <c r="F156">
        <v>253043</v>
      </c>
      <c r="G156">
        <v>117978</v>
      </c>
      <c r="H156">
        <v>0</v>
      </c>
      <c r="I156">
        <v>99169</v>
      </c>
      <c r="J156">
        <v>0</v>
      </c>
      <c r="K156">
        <v>450657</v>
      </c>
      <c r="L156">
        <v>78005</v>
      </c>
      <c r="M156">
        <v>15629</v>
      </c>
      <c r="N156">
        <v>286276</v>
      </c>
      <c r="O156">
        <v>1807.463</v>
      </c>
      <c r="P156" s="27">
        <v>381230</v>
      </c>
      <c r="Q156" s="27">
        <v>1300757</v>
      </c>
    </row>
    <row r="157" spans="1:17" x14ac:dyDescent="0.3">
      <c r="A157">
        <v>5</v>
      </c>
      <c r="B157">
        <v>2</v>
      </c>
      <c r="C157">
        <v>4</v>
      </c>
      <c r="D157" s="27">
        <v>1400000</v>
      </c>
      <c r="E157">
        <v>0</v>
      </c>
      <c r="F157">
        <v>0</v>
      </c>
      <c r="G157">
        <v>15082944</v>
      </c>
      <c r="H157">
        <v>0</v>
      </c>
      <c r="I157">
        <v>8834450</v>
      </c>
      <c r="J157">
        <v>616767</v>
      </c>
      <c r="K157">
        <v>1634944</v>
      </c>
      <c r="L157">
        <v>1091387</v>
      </c>
      <c r="M157">
        <v>10381093</v>
      </c>
      <c r="N157">
        <v>8331072</v>
      </c>
      <c r="O157">
        <v>62.584969999999998</v>
      </c>
      <c r="P157" s="27">
        <v>13473815</v>
      </c>
      <c r="Q157" s="27">
        <v>45972657</v>
      </c>
    </row>
    <row r="158" spans="1:17" x14ac:dyDescent="0.3">
      <c r="A158">
        <v>5</v>
      </c>
      <c r="B158">
        <v>5</v>
      </c>
      <c r="C158">
        <v>9</v>
      </c>
      <c r="D158" s="27">
        <v>315000</v>
      </c>
      <c r="E158">
        <v>139670</v>
      </c>
      <c r="F158">
        <v>116784</v>
      </c>
      <c r="G158">
        <v>844761</v>
      </c>
      <c r="H158">
        <v>4993</v>
      </c>
      <c r="I158">
        <v>1430380</v>
      </c>
      <c r="J158">
        <v>0</v>
      </c>
      <c r="K158">
        <v>150089</v>
      </c>
      <c r="L158">
        <v>104587</v>
      </c>
      <c r="M158">
        <v>87299</v>
      </c>
      <c r="N158">
        <v>3076486</v>
      </c>
      <c r="O158">
        <v>74.84496</v>
      </c>
      <c r="P158" s="27">
        <v>1745325</v>
      </c>
      <c r="Q158" s="27">
        <v>5955049</v>
      </c>
    </row>
    <row r="159" spans="1:17" x14ac:dyDescent="0.3">
      <c r="A159">
        <v>5</v>
      </c>
      <c r="B159">
        <v>23</v>
      </c>
      <c r="C159">
        <v>50</v>
      </c>
      <c r="D159" s="27">
        <v>182000</v>
      </c>
      <c r="E159">
        <v>346834</v>
      </c>
      <c r="F159">
        <v>1945881</v>
      </c>
      <c r="G159">
        <v>2625003</v>
      </c>
      <c r="H159">
        <v>219978</v>
      </c>
      <c r="I159">
        <v>2457377</v>
      </c>
      <c r="J159">
        <v>217988</v>
      </c>
      <c r="K159">
        <v>2633591</v>
      </c>
      <c r="L159">
        <v>601771</v>
      </c>
      <c r="M159">
        <v>332439</v>
      </c>
      <c r="N159">
        <v>1558994</v>
      </c>
      <c r="O159">
        <v>62.584969999999998</v>
      </c>
      <c r="P159" s="27">
        <v>3792455</v>
      </c>
      <c r="Q159" s="27">
        <v>12939856</v>
      </c>
    </row>
    <row r="160" spans="1:17" x14ac:dyDescent="0.3">
      <c r="A160">
        <v>3</v>
      </c>
      <c r="B160">
        <v>4</v>
      </c>
      <c r="C160">
        <v>8</v>
      </c>
      <c r="D160" s="27">
        <v>220000</v>
      </c>
      <c r="E160">
        <v>0</v>
      </c>
      <c r="F160">
        <v>5044887</v>
      </c>
      <c r="G160">
        <v>3241286</v>
      </c>
      <c r="H160">
        <v>0</v>
      </c>
      <c r="I160">
        <v>5180233</v>
      </c>
      <c r="J160">
        <v>0</v>
      </c>
      <c r="K160">
        <v>2322272</v>
      </c>
      <c r="L160">
        <v>1396171</v>
      </c>
      <c r="M160">
        <v>3929441</v>
      </c>
      <c r="N160">
        <v>7898871</v>
      </c>
      <c r="O160">
        <v>4.5464599999999997</v>
      </c>
      <c r="P160" s="27">
        <v>8503271</v>
      </c>
      <c r="Q160" s="27">
        <v>29013161</v>
      </c>
    </row>
    <row r="161" spans="1:17" x14ac:dyDescent="0.3">
      <c r="A161">
        <v>5</v>
      </c>
      <c r="B161">
        <v>23</v>
      </c>
      <c r="C161">
        <v>50</v>
      </c>
      <c r="D161" s="27">
        <v>116000</v>
      </c>
      <c r="E161">
        <v>1986</v>
      </c>
      <c r="F161">
        <v>1598655</v>
      </c>
      <c r="G161">
        <v>1145603</v>
      </c>
      <c r="H161">
        <v>66070</v>
      </c>
      <c r="I161">
        <v>791583</v>
      </c>
      <c r="J161">
        <v>98209</v>
      </c>
      <c r="K161">
        <v>2059870</v>
      </c>
      <c r="L161">
        <v>227828</v>
      </c>
      <c r="M161">
        <v>148357</v>
      </c>
      <c r="N161">
        <v>692445</v>
      </c>
      <c r="O161">
        <v>63.07394</v>
      </c>
      <c r="P161" s="27">
        <v>2001936</v>
      </c>
      <c r="Q161" s="27">
        <v>6830606</v>
      </c>
    </row>
    <row r="162" spans="1:17" x14ac:dyDescent="0.3">
      <c r="A162">
        <v>9</v>
      </c>
      <c r="B162">
        <v>2</v>
      </c>
      <c r="C162">
        <v>4</v>
      </c>
      <c r="D162" s="27">
        <v>22000</v>
      </c>
      <c r="E162">
        <v>19312</v>
      </c>
      <c r="F162">
        <v>57999</v>
      </c>
      <c r="G162">
        <v>175362</v>
      </c>
      <c r="H162">
        <v>1058</v>
      </c>
      <c r="I162">
        <v>122153</v>
      </c>
      <c r="J162">
        <v>0</v>
      </c>
      <c r="K162">
        <v>7990</v>
      </c>
      <c r="L162">
        <v>6548</v>
      </c>
      <c r="M162">
        <v>85043</v>
      </c>
      <c r="N162">
        <v>100470</v>
      </c>
      <c r="O162">
        <v>751.72649999999999</v>
      </c>
      <c r="P162" s="27">
        <v>168797</v>
      </c>
      <c r="Q162" s="27">
        <v>575935</v>
      </c>
    </row>
    <row r="163" spans="1:17" x14ac:dyDescent="0.3">
      <c r="A163">
        <v>5</v>
      </c>
      <c r="B163">
        <v>15</v>
      </c>
      <c r="C163">
        <v>32</v>
      </c>
      <c r="D163" s="27">
        <v>2500</v>
      </c>
      <c r="E163">
        <v>56</v>
      </c>
      <c r="F163">
        <v>118349</v>
      </c>
      <c r="G163">
        <v>43284</v>
      </c>
      <c r="H163">
        <v>10555</v>
      </c>
      <c r="I163">
        <v>22657</v>
      </c>
      <c r="J163">
        <v>0</v>
      </c>
      <c r="K163">
        <v>124634</v>
      </c>
      <c r="L163">
        <v>12377</v>
      </c>
      <c r="M163">
        <v>14346</v>
      </c>
      <c r="N163">
        <v>20617</v>
      </c>
      <c r="O163">
        <v>1007.009</v>
      </c>
      <c r="P163" s="27">
        <v>107525</v>
      </c>
      <c r="Q163" s="27">
        <v>366875</v>
      </c>
    </row>
    <row r="164" spans="1:17" x14ac:dyDescent="0.3">
      <c r="A164">
        <v>9</v>
      </c>
      <c r="B164">
        <v>12</v>
      </c>
      <c r="C164">
        <v>21</v>
      </c>
      <c r="D164" s="27">
        <v>10000</v>
      </c>
      <c r="E164">
        <v>0</v>
      </c>
      <c r="F164">
        <v>6328</v>
      </c>
      <c r="G164">
        <v>7731</v>
      </c>
      <c r="H164">
        <v>0</v>
      </c>
      <c r="I164">
        <v>7711</v>
      </c>
      <c r="J164">
        <v>0</v>
      </c>
      <c r="K164">
        <v>13423</v>
      </c>
      <c r="L164">
        <v>2622</v>
      </c>
      <c r="M164">
        <v>2903</v>
      </c>
      <c r="N164">
        <v>14672</v>
      </c>
      <c r="O164">
        <v>2249.1350000000002</v>
      </c>
      <c r="P164" s="27">
        <v>16234</v>
      </c>
      <c r="Q164" s="27">
        <v>55390</v>
      </c>
    </row>
    <row r="165" spans="1:17" x14ac:dyDescent="0.3">
      <c r="A165">
        <v>9</v>
      </c>
      <c r="B165">
        <v>14</v>
      </c>
      <c r="C165">
        <v>28</v>
      </c>
      <c r="D165" s="27">
        <v>3650</v>
      </c>
      <c r="E165">
        <v>0</v>
      </c>
      <c r="F165">
        <v>22575</v>
      </c>
      <c r="G165">
        <v>3976</v>
      </c>
      <c r="H165">
        <v>12914</v>
      </c>
      <c r="I165">
        <v>5970</v>
      </c>
      <c r="J165">
        <v>0</v>
      </c>
      <c r="K165">
        <v>9287</v>
      </c>
      <c r="L165">
        <v>22569</v>
      </c>
      <c r="M165">
        <v>50066</v>
      </c>
      <c r="N165">
        <v>7557</v>
      </c>
      <c r="O165">
        <v>1849.1849999999999</v>
      </c>
      <c r="P165" s="27">
        <v>39541</v>
      </c>
      <c r="Q165" s="27">
        <v>134914</v>
      </c>
    </row>
    <row r="166" spans="1:17" x14ac:dyDescent="0.3">
      <c r="A166">
        <v>9</v>
      </c>
      <c r="B166">
        <v>2</v>
      </c>
      <c r="C166">
        <v>2</v>
      </c>
      <c r="D166" s="27">
        <v>160000</v>
      </c>
      <c r="E166">
        <v>0</v>
      </c>
      <c r="F166">
        <v>7401346</v>
      </c>
      <c r="G166">
        <v>9833806</v>
      </c>
      <c r="H166">
        <v>0</v>
      </c>
      <c r="I166">
        <v>6063611</v>
      </c>
      <c r="J166">
        <v>0</v>
      </c>
      <c r="K166">
        <v>856804</v>
      </c>
      <c r="L166">
        <v>367877</v>
      </c>
      <c r="M166">
        <v>24388141</v>
      </c>
      <c r="N166">
        <v>7486277</v>
      </c>
      <c r="O166">
        <v>52.657580000000003</v>
      </c>
      <c r="P166" s="27">
        <v>16529268</v>
      </c>
      <c r="Q166" s="27">
        <v>56397862</v>
      </c>
    </row>
    <row r="167" spans="1:17" x14ac:dyDescent="0.3">
      <c r="A167">
        <v>8</v>
      </c>
      <c r="B167">
        <v>13</v>
      </c>
      <c r="C167">
        <v>25</v>
      </c>
      <c r="D167" s="27">
        <v>230000</v>
      </c>
      <c r="E167">
        <v>0</v>
      </c>
      <c r="F167">
        <v>0</v>
      </c>
      <c r="G167">
        <v>1973347</v>
      </c>
      <c r="H167">
        <v>0</v>
      </c>
      <c r="I167">
        <v>440440</v>
      </c>
      <c r="J167">
        <v>0</v>
      </c>
      <c r="K167">
        <v>459975</v>
      </c>
      <c r="L167">
        <v>308259</v>
      </c>
      <c r="M167">
        <v>100205</v>
      </c>
      <c r="N167">
        <v>3494856</v>
      </c>
      <c r="O167">
        <v>23.251169999999998</v>
      </c>
      <c r="P167" s="27">
        <v>1986249</v>
      </c>
      <c r="Q167" s="27">
        <v>6777082</v>
      </c>
    </row>
    <row r="168" spans="1:17" x14ac:dyDescent="0.3">
      <c r="A168">
        <v>7</v>
      </c>
      <c r="B168">
        <v>2</v>
      </c>
      <c r="C168">
        <v>6</v>
      </c>
      <c r="D168" s="27">
        <v>5000</v>
      </c>
      <c r="E168">
        <v>3623</v>
      </c>
      <c r="F168">
        <v>20281</v>
      </c>
      <c r="G168">
        <v>8411</v>
      </c>
      <c r="H168">
        <v>0</v>
      </c>
      <c r="I168">
        <v>11269</v>
      </c>
      <c r="J168">
        <v>911</v>
      </c>
      <c r="K168">
        <v>2133</v>
      </c>
      <c r="L168">
        <v>11446</v>
      </c>
      <c r="M168">
        <v>15540</v>
      </c>
      <c r="N168">
        <v>15931</v>
      </c>
      <c r="O168">
        <v>1879.4559999999999</v>
      </c>
      <c r="P168" s="27">
        <v>26244</v>
      </c>
      <c r="Q168" s="27">
        <v>89545</v>
      </c>
    </row>
    <row r="169" spans="1:17" x14ac:dyDescent="0.3">
      <c r="A169">
        <v>3</v>
      </c>
      <c r="B169">
        <v>2</v>
      </c>
      <c r="C169">
        <v>3</v>
      </c>
      <c r="D169" s="27">
        <v>480000</v>
      </c>
      <c r="E169">
        <v>2616041</v>
      </c>
      <c r="F169">
        <v>8917199</v>
      </c>
      <c r="G169">
        <v>7176481</v>
      </c>
      <c r="H169">
        <v>0</v>
      </c>
      <c r="I169">
        <v>4560737</v>
      </c>
      <c r="J169">
        <v>0</v>
      </c>
      <c r="K169">
        <v>837166</v>
      </c>
      <c r="L169">
        <v>706150</v>
      </c>
      <c r="M169">
        <v>5169269</v>
      </c>
      <c r="N169">
        <v>4752199</v>
      </c>
      <c r="O169">
        <v>16.670349999999999</v>
      </c>
      <c r="P169" s="27">
        <v>10180317</v>
      </c>
      <c r="Q169" s="27">
        <v>34735242</v>
      </c>
    </row>
    <row r="170" spans="1:17" x14ac:dyDescent="0.3">
      <c r="A170">
        <v>1</v>
      </c>
      <c r="B170">
        <v>15</v>
      </c>
      <c r="C170">
        <v>33</v>
      </c>
      <c r="D170" s="27">
        <v>2850</v>
      </c>
      <c r="E170">
        <v>0</v>
      </c>
      <c r="F170">
        <v>1490</v>
      </c>
      <c r="G170">
        <v>21645</v>
      </c>
      <c r="H170">
        <v>0</v>
      </c>
      <c r="I170">
        <v>13984</v>
      </c>
      <c r="J170">
        <v>100939</v>
      </c>
      <c r="K170">
        <v>71360</v>
      </c>
      <c r="L170">
        <v>3168</v>
      </c>
      <c r="M170">
        <v>1351</v>
      </c>
      <c r="N170">
        <v>18024</v>
      </c>
      <c r="O170">
        <v>1831.778</v>
      </c>
      <c r="P170" s="27">
        <v>67984</v>
      </c>
      <c r="Q170" s="27">
        <v>231961</v>
      </c>
    </row>
    <row r="171" spans="1:17" x14ac:dyDescent="0.3">
      <c r="A171">
        <v>5</v>
      </c>
      <c r="B171">
        <v>2</v>
      </c>
      <c r="C171">
        <v>2</v>
      </c>
      <c r="D171" s="27">
        <v>41000</v>
      </c>
      <c r="E171">
        <v>0</v>
      </c>
      <c r="F171">
        <v>1210676</v>
      </c>
      <c r="G171">
        <v>195918</v>
      </c>
      <c r="H171">
        <v>0</v>
      </c>
      <c r="I171">
        <v>330372</v>
      </c>
      <c r="J171">
        <v>0</v>
      </c>
      <c r="K171">
        <v>28930</v>
      </c>
      <c r="L171">
        <v>202405</v>
      </c>
      <c r="M171">
        <v>499433</v>
      </c>
      <c r="N171">
        <v>291711</v>
      </c>
      <c r="O171">
        <v>74.84496</v>
      </c>
      <c r="P171" s="27">
        <v>808747</v>
      </c>
      <c r="Q171" s="27">
        <v>2759445</v>
      </c>
    </row>
    <row r="172" spans="1:17" x14ac:dyDescent="0.3">
      <c r="A172">
        <v>7</v>
      </c>
      <c r="B172">
        <v>6</v>
      </c>
      <c r="C172">
        <v>14</v>
      </c>
      <c r="D172" s="27">
        <v>13000</v>
      </c>
      <c r="E172">
        <v>56484</v>
      </c>
      <c r="F172">
        <v>87279</v>
      </c>
      <c r="G172">
        <v>111808</v>
      </c>
      <c r="H172">
        <v>886</v>
      </c>
      <c r="I172">
        <v>162567</v>
      </c>
      <c r="J172">
        <v>254455</v>
      </c>
      <c r="K172">
        <v>1965924</v>
      </c>
      <c r="L172">
        <v>10807</v>
      </c>
      <c r="M172">
        <v>22249</v>
      </c>
      <c r="N172">
        <v>129175</v>
      </c>
      <c r="O172">
        <v>1069.328</v>
      </c>
      <c r="P172" s="27">
        <v>821112</v>
      </c>
      <c r="Q172" s="27">
        <v>2801634</v>
      </c>
    </row>
    <row r="173" spans="1:17" x14ac:dyDescent="0.3">
      <c r="A173">
        <v>7</v>
      </c>
      <c r="B173">
        <v>1</v>
      </c>
      <c r="C173">
        <v>1</v>
      </c>
      <c r="D173" s="27">
        <v>13000</v>
      </c>
      <c r="E173">
        <v>161</v>
      </c>
      <c r="F173">
        <v>1605</v>
      </c>
      <c r="G173">
        <v>79</v>
      </c>
      <c r="H173">
        <v>0</v>
      </c>
      <c r="I173">
        <v>0</v>
      </c>
      <c r="J173">
        <v>0</v>
      </c>
      <c r="K173">
        <v>0</v>
      </c>
      <c r="L173">
        <v>0</v>
      </c>
      <c r="M173">
        <v>0</v>
      </c>
      <c r="N173">
        <v>13959</v>
      </c>
      <c r="O173">
        <v>657.71090000000004</v>
      </c>
      <c r="P173" s="27">
        <v>4632</v>
      </c>
      <c r="Q173" s="27">
        <v>15804</v>
      </c>
    </row>
    <row r="174" spans="1:17" x14ac:dyDescent="0.3">
      <c r="A174">
        <v>6</v>
      </c>
      <c r="B174">
        <v>5</v>
      </c>
      <c r="C174">
        <v>9</v>
      </c>
      <c r="D174" s="27">
        <v>415000</v>
      </c>
      <c r="E174">
        <v>0</v>
      </c>
      <c r="F174">
        <v>201138</v>
      </c>
      <c r="G174">
        <v>402383</v>
      </c>
      <c r="H174">
        <v>0</v>
      </c>
      <c r="I174">
        <v>2900745</v>
      </c>
      <c r="J174">
        <v>0</v>
      </c>
      <c r="K174">
        <v>47868</v>
      </c>
      <c r="L174">
        <v>13655</v>
      </c>
      <c r="M174">
        <v>98857</v>
      </c>
      <c r="N174">
        <v>2578215</v>
      </c>
      <c r="O174">
        <v>48.84104</v>
      </c>
      <c r="P174" s="27">
        <v>1829678</v>
      </c>
      <c r="Q174" s="27">
        <v>6242861</v>
      </c>
    </row>
    <row r="175" spans="1:17" x14ac:dyDescent="0.3">
      <c r="A175">
        <v>9</v>
      </c>
      <c r="B175">
        <v>5</v>
      </c>
      <c r="C175">
        <v>11</v>
      </c>
      <c r="D175" s="27">
        <v>5000</v>
      </c>
      <c r="E175">
        <v>0</v>
      </c>
      <c r="F175">
        <v>38195</v>
      </c>
      <c r="G175">
        <v>4116</v>
      </c>
      <c r="H175">
        <v>0</v>
      </c>
      <c r="I175">
        <v>53079</v>
      </c>
      <c r="J175">
        <v>0</v>
      </c>
      <c r="K175">
        <v>4500</v>
      </c>
      <c r="L175">
        <v>8387</v>
      </c>
      <c r="M175">
        <v>23052</v>
      </c>
      <c r="N175">
        <v>42622</v>
      </c>
      <c r="O175">
        <v>1828.0519999999999</v>
      </c>
      <c r="P175" s="27">
        <v>50982</v>
      </c>
      <c r="Q175" s="27">
        <v>173951</v>
      </c>
    </row>
    <row r="176" spans="1:17" x14ac:dyDescent="0.3">
      <c r="A176">
        <v>2</v>
      </c>
      <c r="B176">
        <v>2</v>
      </c>
      <c r="C176">
        <v>2</v>
      </c>
      <c r="D176" s="27">
        <v>106000</v>
      </c>
      <c r="E176">
        <v>0</v>
      </c>
      <c r="F176">
        <v>537786</v>
      </c>
      <c r="G176">
        <v>750122</v>
      </c>
      <c r="H176">
        <v>16346</v>
      </c>
      <c r="I176">
        <v>638870</v>
      </c>
      <c r="J176">
        <v>0</v>
      </c>
      <c r="K176">
        <v>14471</v>
      </c>
      <c r="L176">
        <v>114655</v>
      </c>
      <c r="M176">
        <v>1125816</v>
      </c>
      <c r="N176">
        <v>463764</v>
      </c>
      <c r="O176">
        <v>181.0754</v>
      </c>
      <c r="P176" s="27">
        <v>1073221</v>
      </c>
      <c r="Q176" s="27">
        <v>3661830</v>
      </c>
    </row>
    <row r="177" spans="1:17" x14ac:dyDescent="0.3">
      <c r="A177">
        <v>3</v>
      </c>
      <c r="B177">
        <v>25</v>
      </c>
      <c r="C177">
        <v>42</v>
      </c>
      <c r="D177" s="27">
        <v>150000</v>
      </c>
      <c r="E177">
        <v>0</v>
      </c>
      <c r="F177">
        <v>847593</v>
      </c>
      <c r="G177">
        <v>2788227</v>
      </c>
      <c r="H177">
        <v>20427</v>
      </c>
      <c r="I177">
        <v>3201631</v>
      </c>
      <c r="J177">
        <v>365706</v>
      </c>
      <c r="K177">
        <v>2593568</v>
      </c>
      <c r="L177">
        <v>47537</v>
      </c>
      <c r="M177">
        <v>78710</v>
      </c>
      <c r="N177">
        <v>2009383</v>
      </c>
      <c r="O177">
        <v>247.69460000000001</v>
      </c>
      <c r="P177" s="27">
        <v>3503160</v>
      </c>
      <c r="Q177" s="27">
        <v>11952782</v>
      </c>
    </row>
    <row r="178" spans="1:17" x14ac:dyDescent="0.3">
      <c r="A178">
        <v>3</v>
      </c>
      <c r="B178">
        <v>26</v>
      </c>
      <c r="C178">
        <v>45</v>
      </c>
      <c r="D178" s="27">
        <v>1500</v>
      </c>
      <c r="E178">
        <v>1142</v>
      </c>
      <c r="F178">
        <v>1056</v>
      </c>
      <c r="G178">
        <v>576</v>
      </c>
      <c r="H178">
        <v>0</v>
      </c>
      <c r="I178">
        <v>3070</v>
      </c>
      <c r="J178">
        <v>0</v>
      </c>
      <c r="K178">
        <v>422</v>
      </c>
      <c r="L178">
        <v>0</v>
      </c>
      <c r="M178">
        <v>0</v>
      </c>
      <c r="N178">
        <v>3683</v>
      </c>
      <c r="O178">
        <v>1879.4559999999999</v>
      </c>
      <c r="P178" s="27">
        <v>2916</v>
      </c>
      <c r="Q178" s="27">
        <v>9949</v>
      </c>
    </row>
    <row r="179" spans="1:17" x14ac:dyDescent="0.3">
      <c r="A179">
        <v>2</v>
      </c>
      <c r="B179">
        <v>2</v>
      </c>
      <c r="C179">
        <v>3</v>
      </c>
      <c r="D179" s="27">
        <v>2300</v>
      </c>
      <c r="E179">
        <v>32906</v>
      </c>
      <c r="F179">
        <v>13070</v>
      </c>
      <c r="G179">
        <v>32683</v>
      </c>
      <c r="H179">
        <v>701</v>
      </c>
      <c r="I179">
        <v>32917</v>
      </c>
      <c r="J179">
        <v>0</v>
      </c>
      <c r="K179">
        <v>3225</v>
      </c>
      <c r="L179">
        <v>5902</v>
      </c>
      <c r="M179">
        <v>50960</v>
      </c>
      <c r="N179">
        <v>17231</v>
      </c>
      <c r="O179">
        <v>1851.67</v>
      </c>
      <c r="P179" s="27">
        <v>55567</v>
      </c>
      <c r="Q179" s="27">
        <v>189595</v>
      </c>
    </row>
    <row r="180" spans="1:17" x14ac:dyDescent="0.3">
      <c r="A180">
        <v>4</v>
      </c>
      <c r="B180">
        <v>17</v>
      </c>
      <c r="C180">
        <v>36</v>
      </c>
      <c r="D180" s="27">
        <v>19500</v>
      </c>
      <c r="E180">
        <v>83973</v>
      </c>
      <c r="F180">
        <v>139034</v>
      </c>
      <c r="G180">
        <v>433215</v>
      </c>
      <c r="H180">
        <v>47098</v>
      </c>
      <c r="I180">
        <v>317404</v>
      </c>
      <c r="J180">
        <v>74448</v>
      </c>
      <c r="K180">
        <v>188921</v>
      </c>
      <c r="L180">
        <v>193372</v>
      </c>
      <c r="M180">
        <v>31225</v>
      </c>
      <c r="N180">
        <v>319245</v>
      </c>
      <c r="O180">
        <v>360.21809999999999</v>
      </c>
      <c r="P180" s="27">
        <v>535737</v>
      </c>
      <c r="Q180" s="27">
        <v>1827935</v>
      </c>
    </row>
    <row r="181" spans="1:17" x14ac:dyDescent="0.3">
      <c r="A181">
        <v>9</v>
      </c>
      <c r="B181">
        <v>14</v>
      </c>
      <c r="C181">
        <v>29</v>
      </c>
      <c r="D181" s="27">
        <v>18750</v>
      </c>
      <c r="E181">
        <v>0</v>
      </c>
      <c r="F181">
        <v>0</v>
      </c>
      <c r="G181">
        <v>0</v>
      </c>
      <c r="H181">
        <v>0</v>
      </c>
      <c r="I181">
        <v>61694</v>
      </c>
      <c r="J181">
        <v>0</v>
      </c>
      <c r="K181">
        <v>0</v>
      </c>
      <c r="L181">
        <v>11686</v>
      </c>
      <c r="M181">
        <v>37241</v>
      </c>
      <c r="N181">
        <v>61538</v>
      </c>
      <c r="O181">
        <v>1849.1849999999999</v>
      </c>
      <c r="P181" s="27">
        <v>50457</v>
      </c>
      <c r="Q181" s="27">
        <v>172159</v>
      </c>
    </row>
    <row r="182" spans="1:17" x14ac:dyDescent="0.3">
      <c r="A182">
        <v>1</v>
      </c>
      <c r="B182">
        <v>5</v>
      </c>
      <c r="C182">
        <v>10</v>
      </c>
      <c r="D182" s="27">
        <v>30000</v>
      </c>
      <c r="E182">
        <v>0</v>
      </c>
      <c r="F182">
        <v>130543</v>
      </c>
      <c r="G182">
        <v>39282</v>
      </c>
      <c r="H182">
        <v>0</v>
      </c>
      <c r="I182">
        <v>235110</v>
      </c>
      <c r="J182">
        <v>0</v>
      </c>
      <c r="K182">
        <v>437298</v>
      </c>
      <c r="L182">
        <v>62119</v>
      </c>
      <c r="M182">
        <v>340238</v>
      </c>
      <c r="N182">
        <v>218128</v>
      </c>
      <c r="O182">
        <v>62.705539999999999</v>
      </c>
      <c r="P182" s="27">
        <v>428698</v>
      </c>
      <c r="Q182" s="27">
        <v>1462718</v>
      </c>
    </row>
    <row r="183" spans="1:17" x14ac:dyDescent="0.3">
      <c r="A183">
        <v>9</v>
      </c>
      <c r="B183">
        <v>14</v>
      </c>
      <c r="C183">
        <v>28</v>
      </c>
      <c r="D183" s="27">
        <v>40000</v>
      </c>
      <c r="E183">
        <v>0</v>
      </c>
      <c r="F183">
        <v>362459</v>
      </c>
      <c r="G183">
        <v>262727</v>
      </c>
      <c r="H183">
        <v>0</v>
      </c>
      <c r="I183">
        <v>232591</v>
      </c>
      <c r="J183">
        <v>0</v>
      </c>
      <c r="K183">
        <v>0</v>
      </c>
      <c r="L183">
        <v>220314</v>
      </c>
      <c r="M183">
        <v>245100</v>
      </c>
      <c r="N183">
        <v>195801</v>
      </c>
      <c r="O183">
        <v>751.72649999999999</v>
      </c>
      <c r="P183" s="27">
        <v>445191</v>
      </c>
      <c r="Q183" s="27">
        <v>1518992</v>
      </c>
    </row>
    <row r="184" spans="1:17" x14ac:dyDescent="0.3">
      <c r="A184">
        <v>5</v>
      </c>
      <c r="B184">
        <v>4</v>
      </c>
      <c r="C184">
        <v>8</v>
      </c>
      <c r="D184" s="27">
        <v>5500</v>
      </c>
      <c r="E184">
        <v>0</v>
      </c>
      <c r="F184">
        <v>244833</v>
      </c>
      <c r="G184">
        <v>89336</v>
      </c>
      <c r="H184">
        <v>0</v>
      </c>
      <c r="I184">
        <v>149414</v>
      </c>
      <c r="J184">
        <v>0</v>
      </c>
      <c r="K184">
        <v>236423</v>
      </c>
      <c r="L184">
        <v>52759</v>
      </c>
      <c r="M184">
        <v>168053</v>
      </c>
      <c r="N184">
        <v>302447</v>
      </c>
      <c r="O184">
        <v>961.78279999999995</v>
      </c>
      <c r="P184" s="27">
        <v>364380</v>
      </c>
      <c r="Q184" s="27">
        <v>1243265</v>
      </c>
    </row>
    <row r="185" spans="1:17" x14ac:dyDescent="0.3">
      <c r="A185">
        <v>2</v>
      </c>
      <c r="B185">
        <v>18</v>
      </c>
      <c r="C185">
        <v>38</v>
      </c>
      <c r="D185" s="27">
        <v>500001</v>
      </c>
      <c r="E185">
        <v>0</v>
      </c>
      <c r="F185">
        <v>1125062</v>
      </c>
      <c r="G185">
        <v>2711139</v>
      </c>
      <c r="H185">
        <v>0</v>
      </c>
      <c r="I185">
        <v>3209410</v>
      </c>
      <c r="J185">
        <v>0</v>
      </c>
      <c r="K185">
        <v>2521020</v>
      </c>
      <c r="L185">
        <v>3606626</v>
      </c>
      <c r="M185">
        <v>166907</v>
      </c>
      <c r="N185">
        <v>7096897</v>
      </c>
      <c r="O185">
        <v>84.055760000000006</v>
      </c>
      <c r="P185" s="27">
        <v>5989760</v>
      </c>
      <c r="Q185" s="27">
        <v>20437061</v>
      </c>
    </row>
    <row r="186" spans="1:17" x14ac:dyDescent="0.3">
      <c r="A186">
        <v>2</v>
      </c>
      <c r="B186">
        <v>15</v>
      </c>
      <c r="C186">
        <v>53</v>
      </c>
      <c r="D186" s="27">
        <v>1800</v>
      </c>
      <c r="E186">
        <v>0</v>
      </c>
      <c r="F186">
        <v>4307</v>
      </c>
      <c r="G186">
        <v>37043</v>
      </c>
      <c r="H186">
        <v>0</v>
      </c>
      <c r="I186">
        <v>12922</v>
      </c>
      <c r="J186">
        <v>0</v>
      </c>
      <c r="K186">
        <v>149331</v>
      </c>
      <c r="L186">
        <v>31852</v>
      </c>
      <c r="M186">
        <v>0</v>
      </c>
      <c r="N186">
        <v>24703</v>
      </c>
      <c r="O186">
        <v>1276.539</v>
      </c>
      <c r="P186" s="27">
        <v>76248</v>
      </c>
      <c r="Q186" s="27">
        <v>260158</v>
      </c>
    </row>
    <row r="187" spans="1:17" x14ac:dyDescent="0.3">
      <c r="A187">
        <v>1</v>
      </c>
      <c r="B187">
        <v>5</v>
      </c>
      <c r="C187">
        <v>10</v>
      </c>
      <c r="D187" s="27">
        <v>15000</v>
      </c>
      <c r="O187">
        <v>857.77359999999999</v>
      </c>
    </row>
    <row r="188" spans="1:17" x14ac:dyDescent="0.3">
      <c r="A188">
        <v>3</v>
      </c>
      <c r="B188">
        <v>14</v>
      </c>
      <c r="C188">
        <v>29</v>
      </c>
      <c r="D188" s="27">
        <v>250000</v>
      </c>
      <c r="E188">
        <v>0</v>
      </c>
      <c r="F188">
        <v>866381</v>
      </c>
      <c r="G188">
        <v>1783996</v>
      </c>
      <c r="H188">
        <v>80726</v>
      </c>
      <c r="I188">
        <v>2372013</v>
      </c>
      <c r="J188">
        <v>0</v>
      </c>
      <c r="K188">
        <v>390741</v>
      </c>
      <c r="L188">
        <v>66978</v>
      </c>
      <c r="M188">
        <v>1263938</v>
      </c>
      <c r="N188">
        <v>1320889</v>
      </c>
      <c r="O188">
        <v>84.055760000000006</v>
      </c>
      <c r="P188" s="27">
        <v>2387357</v>
      </c>
      <c r="Q188" s="27">
        <v>8145662</v>
      </c>
    </row>
    <row r="189" spans="1:17" x14ac:dyDescent="0.3">
      <c r="A189">
        <v>9</v>
      </c>
      <c r="B189">
        <v>26</v>
      </c>
      <c r="C189">
        <v>47</v>
      </c>
      <c r="D189" s="27">
        <v>12000</v>
      </c>
      <c r="E189">
        <v>302</v>
      </c>
      <c r="F189">
        <v>3274</v>
      </c>
      <c r="G189">
        <v>14148</v>
      </c>
      <c r="H189">
        <v>61</v>
      </c>
      <c r="I189">
        <v>12224</v>
      </c>
      <c r="J189">
        <v>3167</v>
      </c>
      <c r="K189">
        <v>603</v>
      </c>
      <c r="L189">
        <v>1723</v>
      </c>
      <c r="M189">
        <v>4673</v>
      </c>
      <c r="N189">
        <v>25141</v>
      </c>
      <c r="O189">
        <v>1031.346</v>
      </c>
      <c r="P189" s="27">
        <v>19143</v>
      </c>
      <c r="Q189" s="27">
        <v>65316</v>
      </c>
    </row>
    <row r="190" spans="1:17" x14ac:dyDescent="0.3">
      <c r="A190">
        <v>9</v>
      </c>
      <c r="B190">
        <v>5</v>
      </c>
      <c r="C190">
        <v>10</v>
      </c>
      <c r="D190" s="27">
        <v>10000</v>
      </c>
      <c r="E190">
        <v>0</v>
      </c>
      <c r="F190">
        <v>3336</v>
      </c>
      <c r="G190">
        <v>2737</v>
      </c>
      <c r="H190">
        <v>0</v>
      </c>
      <c r="I190">
        <v>27922</v>
      </c>
      <c r="J190">
        <v>0</v>
      </c>
      <c r="K190">
        <v>1812</v>
      </c>
      <c r="L190">
        <v>3603</v>
      </c>
      <c r="M190">
        <v>6231</v>
      </c>
      <c r="N190">
        <v>18713</v>
      </c>
      <c r="O190">
        <v>1130.4749999999999</v>
      </c>
      <c r="P190" s="27">
        <v>18861</v>
      </c>
      <c r="Q190" s="27">
        <v>64354</v>
      </c>
    </row>
    <row r="191" spans="1:17" x14ac:dyDescent="0.3">
      <c r="A191">
        <v>5</v>
      </c>
      <c r="B191">
        <v>15</v>
      </c>
      <c r="C191">
        <v>33</v>
      </c>
      <c r="D191" s="27">
        <v>9600</v>
      </c>
      <c r="E191">
        <v>8113</v>
      </c>
      <c r="F191">
        <v>46063</v>
      </c>
      <c r="G191">
        <v>29200</v>
      </c>
      <c r="H191">
        <v>4933</v>
      </c>
      <c r="I191">
        <v>14749</v>
      </c>
      <c r="J191">
        <v>0</v>
      </c>
      <c r="K191">
        <v>133119</v>
      </c>
      <c r="L191">
        <v>5070</v>
      </c>
      <c r="M191">
        <v>1501</v>
      </c>
      <c r="N191">
        <v>32123</v>
      </c>
      <c r="O191">
        <v>880.7835</v>
      </c>
      <c r="P191" s="27">
        <v>80560</v>
      </c>
      <c r="Q191" s="27">
        <v>274871</v>
      </c>
    </row>
    <row r="192" spans="1:17" x14ac:dyDescent="0.3">
      <c r="A192">
        <v>5</v>
      </c>
      <c r="B192">
        <v>5</v>
      </c>
      <c r="C192">
        <v>10</v>
      </c>
      <c r="D192" s="27">
        <v>2150</v>
      </c>
      <c r="E192">
        <v>0</v>
      </c>
      <c r="F192">
        <v>0</v>
      </c>
      <c r="G192">
        <v>0</v>
      </c>
      <c r="H192">
        <v>0</v>
      </c>
      <c r="I192">
        <v>0</v>
      </c>
      <c r="J192">
        <v>0</v>
      </c>
      <c r="K192">
        <v>0</v>
      </c>
      <c r="L192">
        <v>0</v>
      </c>
      <c r="M192">
        <v>0</v>
      </c>
      <c r="N192">
        <v>5545</v>
      </c>
      <c r="O192">
        <v>4637.8509999999997</v>
      </c>
      <c r="P192" s="27">
        <v>1625</v>
      </c>
      <c r="Q192" s="27">
        <v>5545</v>
      </c>
    </row>
    <row r="193" spans="1:17" x14ac:dyDescent="0.3">
      <c r="A193">
        <v>2</v>
      </c>
      <c r="B193">
        <v>24</v>
      </c>
      <c r="C193">
        <v>51</v>
      </c>
      <c r="D193" s="27">
        <v>330000</v>
      </c>
      <c r="E193">
        <v>135983</v>
      </c>
      <c r="F193">
        <v>679523</v>
      </c>
      <c r="G193">
        <v>2419585</v>
      </c>
      <c r="H193">
        <v>0</v>
      </c>
      <c r="I193">
        <v>2467363</v>
      </c>
      <c r="J193">
        <v>148832</v>
      </c>
      <c r="K193">
        <v>1374811</v>
      </c>
      <c r="L193">
        <v>100427</v>
      </c>
      <c r="M193">
        <v>77731</v>
      </c>
      <c r="N193">
        <v>1280834</v>
      </c>
      <c r="O193">
        <v>25.322579999999999</v>
      </c>
      <c r="P193" s="27">
        <v>2545454</v>
      </c>
      <c r="Q193" s="27">
        <v>8685089</v>
      </c>
    </row>
    <row r="194" spans="1:17" x14ac:dyDescent="0.3">
      <c r="A194">
        <v>3</v>
      </c>
      <c r="B194">
        <v>16</v>
      </c>
      <c r="C194">
        <v>35</v>
      </c>
      <c r="D194" s="27">
        <v>255000</v>
      </c>
      <c r="E194">
        <v>1084068</v>
      </c>
      <c r="F194">
        <v>5200833</v>
      </c>
      <c r="G194">
        <v>6470827</v>
      </c>
      <c r="H194">
        <v>0</v>
      </c>
      <c r="I194">
        <v>7047169</v>
      </c>
      <c r="J194">
        <v>1496074</v>
      </c>
      <c r="K194">
        <v>2377480</v>
      </c>
      <c r="L194">
        <v>4577313</v>
      </c>
      <c r="M194">
        <v>2357438</v>
      </c>
      <c r="N194">
        <v>6544308</v>
      </c>
      <c r="O194">
        <v>9.2846069999999994</v>
      </c>
      <c r="P194" s="27">
        <v>10889657</v>
      </c>
      <c r="Q194" s="27">
        <v>37155510</v>
      </c>
    </row>
    <row r="195" spans="1:17" x14ac:dyDescent="0.3">
      <c r="A195">
        <v>5</v>
      </c>
      <c r="B195">
        <v>26</v>
      </c>
      <c r="C195">
        <v>48</v>
      </c>
      <c r="D195" s="27">
        <v>1600</v>
      </c>
      <c r="E195">
        <v>0</v>
      </c>
      <c r="F195">
        <v>7849</v>
      </c>
      <c r="G195">
        <v>797</v>
      </c>
      <c r="H195">
        <v>0</v>
      </c>
      <c r="I195">
        <v>2028</v>
      </c>
      <c r="J195">
        <v>0</v>
      </c>
      <c r="K195">
        <v>0</v>
      </c>
      <c r="L195">
        <v>106</v>
      </c>
      <c r="M195">
        <v>1451</v>
      </c>
      <c r="N195">
        <v>4836</v>
      </c>
      <c r="O195">
        <v>1117.742</v>
      </c>
      <c r="P195" s="27">
        <v>5002</v>
      </c>
      <c r="Q195" s="27">
        <v>17067</v>
      </c>
    </row>
    <row r="196" spans="1:17" x14ac:dyDescent="0.3">
      <c r="A196">
        <v>5</v>
      </c>
      <c r="B196">
        <v>26</v>
      </c>
      <c r="C196">
        <v>46</v>
      </c>
      <c r="D196" s="27">
        <v>3600</v>
      </c>
      <c r="E196">
        <v>4079</v>
      </c>
      <c r="F196">
        <v>0</v>
      </c>
      <c r="G196">
        <v>4009</v>
      </c>
      <c r="H196">
        <v>0</v>
      </c>
      <c r="I196">
        <v>29015</v>
      </c>
      <c r="J196">
        <v>0</v>
      </c>
      <c r="K196">
        <v>21254</v>
      </c>
      <c r="L196">
        <v>0</v>
      </c>
      <c r="M196">
        <v>0</v>
      </c>
      <c r="N196">
        <v>30969</v>
      </c>
      <c r="O196">
        <v>1807.463</v>
      </c>
      <c r="P196" s="27">
        <v>26180</v>
      </c>
      <c r="Q196" s="27">
        <v>89326</v>
      </c>
    </row>
    <row r="197" spans="1:17" x14ac:dyDescent="0.3">
      <c r="A197">
        <v>5</v>
      </c>
      <c r="B197">
        <v>14</v>
      </c>
      <c r="C197">
        <v>27</v>
      </c>
      <c r="D197" s="27">
        <v>235000</v>
      </c>
      <c r="E197">
        <v>13204</v>
      </c>
      <c r="F197">
        <v>1291094</v>
      </c>
      <c r="G197">
        <v>195919</v>
      </c>
      <c r="H197">
        <v>0</v>
      </c>
      <c r="I197">
        <v>358632</v>
      </c>
      <c r="J197">
        <v>107109</v>
      </c>
      <c r="K197">
        <v>378776</v>
      </c>
      <c r="L197">
        <v>596504</v>
      </c>
      <c r="M197">
        <v>574573</v>
      </c>
      <c r="N197">
        <v>626309</v>
      </c>
      <c r="O197">
        <v>23.251169999999998</v>
      </c>
      <c r="P197" s="27">
        <v>1213986</v>
      </c>
      <c r="Q197" s="27">
        <v>4142120</v>
      </c>
    </row>
    <row r="198" spans="1:17" x14ac:dyDescent="0.3">
      <c r="A198">
        <v>5</v>
      </c>
      <c r="B198">
        <v>5</v>
      </c>
      <c r="C198">
        <v>10</v>
      </c>
      <c r="D198" s="27">
        <v>2000</v>
      </c>
      <c r="E198">
        <v>0</v>
      </c>
      <c r="F198">
        <v>9856</v>
      </c>
      <c r="G198">
        <v>1855</v>
      </c>
      <c r="H198">
        <v>1015</v>
      </c>
      <c r="I198">
        <v>7701</v>
      </c>
      <c r="J198">
        <v>0</v>
      </c>
      <c r="K198">
        <v>18203</v>
      </c>
      <c r="L198">
        <v>17854</v>
      </c>
      <c r="M198">
        <v>34775</v>
      </c>
      <c r="N198">
        <v>12517</v>
      </c>
      <c r="O198">
        <v>1807.463</v>
      </c>
      <c r="P198" s="27">
        <v>30415</v>
      </c>
      <c r="Q198" s="27">
        <v>103776</v>
      </c>
    </row>
    <row r="199" spans="1:17" x14ac:dyDescent="0.3">
      <c r="A199">
        <v>5</v>
      </c>
      <c r="B199">
        <v>25</v>
      </c>
      <c r="C199">
        <v>42</v>
      </c>
      <c r="D199" s="27">
        <v>28000</v>
      </c>
      <c r="E199">
        <v>7719</v>
      </c>
      <c r="F199">
        <v>74346</v>
      </c>
      <c r="G199">
        <v>93702</v>
      </c>
      <c r="H199">
        <v>1252</v>
      </c>
      <c r="I199">
        <v>45428</v>
      </c>
      <c r="J199">
        <v>0</v>
      </c>
      <c r="K199">
        <v>2502</v>
      </c>
      <c r="L199">
        <v>1166</v>
      </c>
      <c r="M199">
        <v>15874</v>
      </c>
      <c r="N199">
        <v>171276</v>
      </c>
      <c r="O199">
        <v>632.51710000000003</v>
      </c>
      <c r="P199" s="27">
        <v>121121</v>
      </c>
      <c r="Q199" s="27">
        <v>413265</v>
      </c>
    </row>
    <row r="200" spans="1:17" x14ac:dyDescent="0.3">
      <c r="A200">
        <v>5</v>
      </c>
      <c r="B200">
        <v>2</v>
      </c>
      <c r="C200">
        <v>6</v>
      </c>
      <c r="D200" s="27">
        <v>142000</v>
      </c>
      <c r="E200">
        <v>397515</v>
      </c>
      <c r="F200">
        <v>816183</v>
      </c>
      <c r="G200">
        <v>1859861</v>
      </c>
      <c r="H200">
        <v>22987</v>
      </c>
      <c r="I200">
        <v>1176104</v>
      </c>
      <c r="J200">
        <v>84140</v>
      </c>
      <c r="K200">
        <v>362382</v>
      </c>
      <c r="L200">
        <v>633088</v>
      </c>
      <c r="M200">
        <v>1185227</v>
      </c>
      <c r="N200">
        <v>1101510</v>
      </c>
      <c r="O200">
        <v>57.230519999999999</v>
      </c>
      <c r="P200" s="27">
        <v>2238862</v>
      </c>
      <c r="Q200" s="27">
        <v>7638997</v>
      </c>
    </row>
    <row r="201" spans="1:17" x14ac:dyDescent="0.3">
      <c r="A201">
        <v>7</v>
      </c>
      <c r="B201">
        <v>15</v>
      </c>
      <c r="C201">
        <v>32</v>
      </c>
      <c r="D201" s="27">
        <v>3000</v>
      </c>
      <c r="E201">
        <v>0</v>
      </c>
      <c r="F201">
        <v>132024</v>
      </c>
      <c r="G201">
        <v>99753</v>
      </c>
      <c r="H201">
        <v>0</v>
      </c>
      <c r="I201">
        <v>40267</v>
      </c>
      <c r="J201">
        <v>390920</v>
      </c>
      <c r="K201">
        <v>276366</v>
      </c>
      <c r="L201">
        <v>17813</v>
      </c>
      <c r="M201">
        <v>4970</v>
      </c>
      <c r="N201">
        <v>54496</v>
      </c>
      <c r="O201">
        <v>1197.386</v>
      </c>
      <c r="P201" s="27">
        <v>297951</v>
      </c>
      <c r="Q201" s="27">
        <v>1016609</v>
      </c>
    </row>
    <row r="202" spans="1:17" x14ac:dyDescent="0.3">
      <c r="A202">
        <v>9</v>
      </c>
      <c r="B202">
        <v>13</v>
      </c>
      <c r="C202">
        <v>25</v>
      </c>
      <c r="D202" s="27">
        <v>3750</v>
      </c>
      <c r="E202">
        <v>22976</v>
      </c>
      <c r="F202">
        <v>0</v>
      </c>
      <c r="G202">
        <v>624</v>
      </c>
      <c r="H202">
        <v>144</v>
      </c>
      <c r="I202">
        <v>13528</v>
      </c>
      <c r="J202">
        <v>4760</v>
      </c>
      <c r="K202">
        <v>2900</v>
      </c>
      <c r="L202">
        <v>8956</v>
      </c>
      <c r="M202">
        <v>261</v>
      </c>
      <c r="N202">
        <v>29459</v>
      </c>
      <c r="O202">
        <v>1849.1849999999999</v>
      </c>
      <c r="P202" s="27">
        <v>24504</v>
      </c>
      <c r="Q202" s="27">
        <v>83608</v>
      </c>
    </row>
    <row r="203" spans="1:17" x14ac:dyDescent="0.3">
      <c r="A203">
        <v>9</v>
      </c>
      <c r="B203">
        <v>16</v>
      </c>
      <c r="C203">
        <v>35</v>
      </c>
      <c r="D203" s="27">
        <v>188000</v>
      </c>
      <c r="E203">
        <v>4147</v>
      </c>
      <c r="F203">
        <v>1181641</v>
      </c>
      <c r="G203">
        <v>2972226</v>
      </c>
      <c r="H203">
        <v>0</v>
      </c>
      <c r="I203">
        <v>2834275</v>
      </c>
      <c r="J203">
        <v>974412</v>
      </c>
      <c r="K203">
        <v>1025422</v>
      </c>
      <c r="L203">
        <v>1142494</v>
      </c>
      <c r="M203">
        <v>811288</v>
      </c>
      <c r="N203">
        <v>4219326</v>
      </c>
      <c r="O203">
        <v>9.2846069999999994</v>
      </c>
      <c r="P203" s="27">
        <v>4444675</v>
      </c>
      <c r="Q203" s="27">
        <v>15165231</v>
      </c>
    </row>
    <row r="204" spans="1:17" x14ac:dyDescent="0.3">
      <c r="A204">
        <v>5</v>
      </c>
      <c r="B204">
        <v>25</v>
      </c>
      <c r="C204">
        <v>42</v>
      </c>
      <c r="D204" s="27">
        <v>9100</v>
      </c>
      <c r="E204">
        <v>2128</v>
      </c>
      <c r="F204">
        <v>0</v>
      </c>
      <c r="G204">
        <v>2708</v>
      </c>
      <c r="H204">
        <v>72</v>
      </c>
      <c r="I204">
        <v>8510</v>
      </c>
      <c r="J204">
        <v>0</v>
      </c>
      <c r="K204">
        <v>44732</v>
      </c>
      <c r="L204">
        <v>921</v>
      </c>
      <c r="M204">
        <v>287</v>
      </c>
      <c r="N204">
        <v>26075</v>
      </c>
      <c r="O204">
        <v>1807.463</v>
      </c>
      <c r="P204" s="27">
        <v>25039</v>
      </c>
      <c r="Q204" s="27">
        <v>85433</v>
      </c>
    </row>
    <row r="205" spans="1:17" x14ac:dyDescent="0.3">
      <c r="A205">
        <v>1</v>
      </c>
      <c r="B205">
        <v>26</v>
      </c>
      <c r="C205">
        <v>47</v>
      </c>
      <c r="D205" s="27">
        <v>4500</v>
      </c>
      <c r="O205">
        <v>1300.818</v>
      </c>
    </row>
    <row r="206" spans="1:17" x14ac:dyDescent="0.3">
      <c r="A206">
        <v>5</v>
      </c>
      <c r="B206">
        <v>2</v>
      </c>
      <c r="C206">
        <v>2</v>
      </c>
      <c r="D206" s="27">
        <v>6000</v>
      </c>
      <c r="E206">
        <v>12167</v>
      </c>
      <c r="F206">
        <v>26120</v>
      </c>
      <c r="G206">
        <v>59617</v>
      </c>
      <c r="H206">
        <v>726</v>
      </c>
      <c r="I206">
        <v>68101</v>
      </c>
      <c r="J206">
        <v>0</v>
      </c>
      <c r="K206">
        <v>25340</v>
      </c>
      <c r="L206">
        <v>21362</v>
      </c>
      <c r="M206">
        <v>48078</v>
      </c>
      <c r="N206">
        <v>51161</v>
      </c>
      <c r="O206">
        <v>1807.463</v>
      </c>
      <c r="P206" s="27">
        <v>91639</v>
      </c>
      <c r="Q206" s="27">
        <v>312672</v>
      </c>
    </row>
    <row r="207" spans="1:17" x14ac:dyDescent="0.3">
      <c r="A207">
        <v>7</v>
      </c>
      <c r="B207">
        <v>14</v>
      </c>
      <c r="C207">
        <v>28</v>
      </c>
      <c r="D207" s="27">
        <v>73000</v>
      </c>
      <c r="E207">
        <v>32576</v>
      </c>
      <c r="F207">
        <v>431289</v>
      </c>
      <c r="G207">
        <v>108946</v>
      </c>
      <c r="H207">
        <v>0</v>
      </c>
      <c r="I207">
        <v>507902</v>
      </c>
      <c r="J207">
        <v>32163</v>
      </c>
      <c r="K207">
        <v>347287</v>
      </c>
      <c r="L207">
        <v>120482</v>
      </c>
      <c r="M207">
        <v>733820</v>
      </c>
      <c r="N207">
        <v>204430</v>
      </c>
      <c r="O207">
        <v>316.26330000000002</v>
      </c>
      <c r="P207" s="27">
        <v>738246</v>
      </c>
      <c r="Q207" s="27">
        <v>2518895</v>
      </c>
    </row>
    <row r="208" spans="1:17" x14ac:dyDescent="0.3">
      <c r="A208">
        <v>4</v>
      </c>
      <c r="B208">
        <v>13</v>
      </c>
      <c r="C208">
        <v>24</v>
      </c>
      <c r="D208" s="27">
        <v>4800</v>
      </c>
      <c r="E208">
        <v>7758</v>
      </c>
      <c r="F208">
        <v>0</v>
      </c>
      <c r="G208">
        <v>7418</v>
      </c>
      <c r="H208">
        <v>204</v>
      </c>
      <c r="I208">
        <v>15993</v>
      </c>
      <c r="J208">
        <v>0</v>
      </c>
      <c r="K208">
        <v>0</v>
      </c>
      <c r="L208">
        <v>2776</v>
      </c>
      <c r="M208">
        <v>2002</v>
      </c>
      <c r="N208">
        <v>30676</v>
      </c>
      <c r="O208">
        <v>1559.829</v>
      </c>
      <c r="P208" s="27">
        <v>19586</v>
      </c>
      <c r="Q208" s="27">
        <v>66827</v>
      </c>
    </row>
    <row r="209" spans="1:17" x14ac:dyDescent="0.3">
      <c r="A209">
        <v>5</v>
      </c>
      <c r="B209">
        <v>11</v>
      </c>
      <c r="C209">
        <v>20</v>
      </c>
      <c r="D209" s="27">
        <v>18000</v>
      </c>
      <c r="E209">
        <v>0</v>
      </c>
      <c r="F209">
        <v>129040</v>
      </c>
      <c r="G209">
        <v>6709</v>
      </c>
      <c r="H209">
        <v>1163</v>
      </c>
      <c r="I209">
        <v>82384</v>
      </c>
      <c r="J209">
        <v>0</v>
      </c>
      <c r="K209">
        <v>1193799</v>
      </c>
      <c r="L209">
        <v>24013</v>
      </c>
      <c r="M209">
        <v>27560</v>
      </c>
      <c r="N209">
        <v>130387</v>
      </c>
      <c r="O209">
        <v>1170.3019999999999</v>
      </c>
      <c r="P209" s="27">
        <v>467484</v>
      </c>
      <c r="Q209" s="27">
        <v>1595055</v>
      </c>
    </row>
    <row r="210" spans="1:17" x14ac:dyDescent="0.3">
      <c r="A210">
        <v>8</v>
      </c>
      <c r="B210">
        <v>18</v>
      </c>
      <c r="C210">
        <v>38</v>
      </c>
      <c r="D210" s="27">
        <v>1500000</v>
      </c>
      <c r="E210">
        <v>0</v>
      </c>
      <c r="F210">
        <v>10824964</v>
      </c>
      <c r="G210">
        <v>20004604</v>
      </c>
      <c r="H210">
        <v>0</v>
      </c>
      <c r="I210">
        <v>22237970</v>
      </c>
      <c r="J210">
        <v>0</v>
      </c>
      <c r="K210">
        <v>8398218</v>
      </c>
      <c r="L210">
        <v>12892513</v>
      </c>
      <c r="M210">
        <v>1636620</v>
      </c>
      <c r="N210">
        <v>35166089</v>
      </c>
      <c r="O210">
        <v>15.94562</v>
      </c>
      <c r="P210" s="27">
        <v>32579419</v>
      </c>
      <c r="Q210" s="8">
        <v>111000000</v>
      </c>
    </row>
    <row r="211" spans="1:17" x14ac:dyDescent="0.3">
      <c r="A211">
        <v>5</v>
      </c>
      <c r="B211">
        <v>14</v>
      </c>
      <c r="C211">
        <v>28</v>
      </c>
      <c r="D211" s="27">
        <v>235000</v>
      </c>
      <c r="E211">
        <v>486135</v>
      </c>
      <c r="F211">
        <v>4328902</v>
      </c>
      <c r="G211">
        <v>1484265</v>
      </c>
      <c r="H211">
        <v>0</v>
      </c>
      <c r="I211">
        <v>1712696</v>
      </c>
      <c r="J211">
        <v>204090</v>
      </c>
      <c r="K211">
        <v>748848</v>
      </c>
      <c r="L211">
        <v>344869</v>
      </c>
      <c r="M211">
        <v>1682603</v>
      </c>
      <c r="N211">
        <v>1339079</v>
      </c>
      <c r="O211">
        <v>84.055760000000006</v>
      </c>
      <c r="P211" s="27">
        <v>3614152</v>
      </c>
      <c r="Q211" s="27">
        <v>12331487</v>
      </c>
    </row>
    <row r="212" spans="1:17" x14ac:dyDescent="0.3">
      <c r="A212">
        <v>3</v>
      </c>
      <c r="B212">
        <v>15</v>
      </c>
      <c r="C212">
        <v>33</v>
      </c>
      <c r="D212" s="27">
        <v>6500</v>
      </c>
      <c r="E212">
        <v>0</v>
      </c>
      <c r="F212">
        <v>58561</v>
      </c>
      <c r="G212">
        <v>136745</v>
      </c>
      <c r="H212">
        <v>0</v>
      </c>
      <c r="I212">
        <v>92718</v>
      </c>
      <c r="J212">
        <v>0</v>
      </c>
      <c r="K212">
        <v>551251</v>
      </c>
      <c r="L212">
        <v>31684</v>
      </c>
      <c r="M212">
        <v>12298</v>
      </c>
      <c r="N212">
        <v>91190</v>
      </c>
      <c r="O212">
        <v>1791.31</v>
      </c>
      <c r="P212" s="27">
        <v>285594</v>
      </c>
      <c r="Q212" s="27">
        <v>974447</v>
      </c>
    </row>
    <row r="213" spans="1:17" x14ac:dyDescent="0.3">
      <c r="A213">
        <v>7</v>
      </c>
      <c r="B213">
        <v>14</v>
      </c>
      <c r="C213">
        <v>29</v>
      </c>
      <c r="D213" s="27">
        <v>28000</v>
      </c>
      <c r="E213">
        <v>21351</v>
      </c>
      <c r="F213">
        <v>800483</v>
      </c>
      <c r="G213">
        <v>93910</v>
      </c>
      <c r="H213">
        <v>0</v>
      </c>
      <c r="I213">
        <v>175700</v>
      </c>
      <c r="J213">
        <v>21319</v>
      </c>
      <c r="K213">
        <v>111817</v>
      </c>
      <c r="L213">
        <v>23328</v>
      </c>
      <c r="M213">
        <v>139223</v>
      </c>
      <c r="N213">
        <v>140169</v>
      </c>
      <c r="O213">
        <v>385.90780000000001</v>
      </c>
      <c r="P213" s="27">
        <v>447626</v>
      </c>
      <c r="Q213" s="27">
        <v>1527300</v>
      </c>
    </row>
    <row r="214" spans="1:17" x14ac:dyDescent="0.3">
      <c r="A214">
        <v>1</v>
      </c>
      <c r="B214">
        <v>25</v>
      </c>
      <c r="C214">
        <v>42</v>
      </c>
      <c r="D214" s="27">
        <v>3450</v>
      </c>
      <c r="E214">
        <v>1322</v>
      </c>
      <c r="F214">
        <v>490</v>
      </c>
      <c r="G214">
        <v>792</v>
      </c>
      <c r="H214">
        <v>31</v>
      </c>
      <c r="I214">
        <v>3548</v>
      </c>
      <c r="J214">
        <v>0</v>
      </c>
      <c r="K214">
        <v>0</v>
      </c>
      <c r="L214">
        <v>1206</v>
      </c>
      <c r="M214">
        <v>2783</v>
      </c>
      <c r="N214">
        <v>2964</v>
      </c>
      <c r="O214">
        <v>1451.617</v>
      </c>
      <c r="P214" s="27">
        <v>3850</v>
      </c>
      <c r="Q214" s="27">
        <v>13136</v>
      </c>
    </row>
    <row r="215" spans="1:17" x14ac:dyDescent="0.3">
      <c r="A215">
        <v>4</v>
      </c>
      <c r="B215">
        <v>26</v>
      </c>
      <c r="C215">
        <v>45</v>
      </c>
      <c r="D215" s="27">
        <v>22750</v>
      </c>
      <c r="E215">
        <v>0</v>
      </c>
      <c r="F215">
        <v>22964</v>
      </c>
      <c r="G215">
        <v>113357</v>
      </c>
      <c r="H215">
        <v>0</v>
      </c>
      <c r="I215">
        <v>291421</v>
      </c>
      <c r="J215">
        <v>0</v>
      </c>
      <c r="K215">
        <v>39313</v>
      </c>
      <c r="L215">
        <v>21731</v>
      </c>
      <c r="M215">
        <v>40153</v>
      </c>
      <c r="N215">
        <v>306458</v>
      </c>
      <c r="O215">
        <v>545.85810000000004</v>
      </c>
      <c r="P215" s="27">
        <v>244841</v>
      </c>
      <c r="Q215" s="27">
        <v>835397</v>
      </c>
    </row>
    <row r="216" spans="1:17" x14ac:dyDescent="0.3">
      <c r="A216">
        <v>9</v>
      </c>
      <c r="B216">
        <v>25</v>
      </c>
      <c r="C216">
        <v>42</v>
      </c>
      <c r="D216" s="27">
        <v>80000</v>
      </c>
      <c r="E216">
        <v>129023</v>
      </c>
      <c r="F216">
        <v>103957</v>
      </c>
      <c r="G216">
        <v>888634</v>
      </c>
      <c r="H216">
        <v>10464</v>
      </c>
      <c r="I216">
        <v>1005557</v>
      </c>
      <c r="J216">
        <v>0</v>
      </c>
      <c r="K216">
        <v>2895</v>
      </c>
      <c r="L216">
        <v>57194</v>
      </c>
      <c r="M216">
        <v>118924</v>
      </c>
      <c r="N216">
        <v>665027</v>
      </c>
      <c r="O216">
        <v>157.11179999999999</v>
      </c>
      <c r="P216" s="27">
        <v>873879</v>
      </c>
      <c r="Q216" s="27">
        <v>2981675</v>
      </c>
    </row>
    <row r="217" spans="1:17" x14ac:dyDescent="0.3">
      <c r="A217">
        <v>5</v>
      </c>
      <c r="B217">
        <v>2</v>
      </c>
      <c r="C217">
        <v>2</v>
      </c>
      <c r="D217" s="27">
        <v>15000</v>
      </c>
      <c r="E217">
        <v>6983</v>
      </c>
      <c r="F217">
        <v>157137</v>
      </c>
      <c r="G217">
        <v>222010</v>
      </c>
      <c r="H217">
        <v>4774</v>
      </c>
      <c r="I217">
        <v>160860</v>
      </c>
      <c r="J217">
        <v>0</v>
      </c>
      <c r="K217">
        <v>84085</v>
      </c>
      <c r="L217">
        <v>541396</v>
      </c>
      <c r="M217">
        <v>709259</v>
      </c>
      <c r="N217">
        <v>277949</v>
      </c>
      <c r="O217">
        <v>1807.463</v>
      </c>
      <c r="P217" s="27">
        <v>634365</v>
      </c>
      <c r="Q217" s="27">
        <v>2164453</v>
      </c>
    </row>
    <row r="218" spans="1:17" x14ac:dyDescent="0.3">
      <c r="A218">
        <v>8</v>
      </c>
      <c r="B218">
        <v>1</v>
      </c>
      <c r="C218">
        <v>1</v>
      </c>
      <c r="D218" s="27">
        <v>4000</v>
      </c>
      <c r="O218">
        <v>488.97579999999999</v>
      </c>
    </row>
    <row r="219" spans="1:17" x14ac:dyDescent="0.3">
      <c r="A219">
        <v>7</v>
      </c>
      <c r="B219">
        <v>18</v>
      </c>
      <c r="C219">
        <v>38</v>
      </c>
      <c r="D219" s="27">
        <v>27000</v>
      </c>
      <c r="E219">
        <v>26959</v>
      </c>
      <c r="F219">
        <v>203703</v>
      </c>
      <c r="G219">
        <v>133513</v>
      </c>
      <c r="H219">
        <v>116485</v>
      </c>
      <c r="I219">
        <v>241301</v>
      </c>
      <c r="J219">
        <v>177363</v>
      </c>
      <c r="K219">
        <v>317646</v>
      </c>
      <c r="L219">
        <v>602640</v>
      </c>
      <c r="M219">
        <v>19586</v>
      </c>
      <c r="N219">
        <v>341215</v>
      </c>
      <c r="O219">
        <v>259.3519</v>
      </c>
      <c r="P219" s="27">
        <v>639042</v>
      </c>
      <c r="Q219" s="27">
        <v>2180411</v>
      </c>
    </row>
    <row r="220" spans="1:17" x14ac:dyDescent="0.3">
      <c r="A220">
        <v>8</v>
      </c>
      <c r="B220">
        <v>12</v>
      </c>
      <c r="C220">
        <v>21</v>
      </c>
      <c r="D220" s="27">
        <v>25000</v>
      </c>
      <c r="E220">
        <v>0</v>
      </c>
      <c r="F220">
        <v>31640</v>
      </c>
      <c r="G220">
        <v>24331</v>
      </c>
      <c r="H220">
        <v>2384</v>
      </c>
      <c r="I220">
        <v>56237</v>
      </c>
      <c r="J220">
        <v>14570</v>
      </c>
      <c r="K220">
        <v>1331</v>
      </c>
      <c r="L220">
        <v>10440</v>
      </c>
      <c r="M220">
        <v>7884</v>
      </c>
      <c r="N220">
        <v>96533</v>
      </c>
      <c r="O220">
        <v>519.50229999999999</v>
      </c>
      <c r="P220" s="27">
        <v>71908</v>
      </c>
      <c r="Q220" s="27">
        <v>245350</v>
      </c>
    </row>
    <row r="221" spans="1:17" x14ac:dyDescent="0.3">
      <c r="A221">
        <v>7</v>
      </c>
      <c r="B221">
        <v>5</v>
      </c>
      <c r="C221">
        <v>9</v>
      </c>
      <c r="D221" s="27">
        <v>140000</v>
      </c>
      <c r="E221">
        <v>0</v>
      </c>
      <c r="F221">
        <v>1399090</v>
      </c>
      <c r="G221">
        <v>128312</v>
      </c>
      <c r="H221">
        <v>22268</v>
      </c>
      <c r="I221">
        <v>522786</v>
      </c>
      <c r="J221">
        <v>0</v>
      </c>
      <c r="K221">
        <v>41776</v>
      </c>
      <c r="L221">
        <v>46632</v>
      </c>
      <c r="M221">
        <v>358273</v>
      </c>
      <c r="N221">
        <v>583760</v>
      </c>
      <c r="O221">
        <v>75.266530000000003</v>
      </c>
      <c r="P221" s="27">
        <v>909407</v>
      </c>
      <c r="Q221" s="27">
        <v>3102897</v>
      </c>
    </row>
    <row r="222" spans="1:17" x14ac:dyDescent="0.3">
      <c r="A222">
        <v>9</v>
      </c>
      <c r="B222">
        <v>14</v>
      </c>
      <c r="C222">
        <v>29</v>
      </c>
      <c r="D222" s="27">
        <v>64000</v>
      </c>
      <c r="E222">
        <v>0</v>
      </c>
      <c r="F222">
        <v>73082</v>
      </c>
      <c r="G222">
        <v>364138</v>
      </c>
      <c r="H222">
        <v>0</v>
      </c>
      <c r="I222">
        <v>331183</v>
      </c>
      <c r="J222">
        <v>0</v>
      </c>
      <c r="K222">
        <v>79630</v>
      </c>
      <c r="L222">
        <v>17543</v>
      </c>
      <c r="M222">
        <v>359920</v>
      </c>
      <c r="N222">
        <v>235710</v>
      </c>
      <c r="O222">
        <v>138.56610000000001</v>
      </c>
      <c r="P222" s="27">
        <v>428255</v>
      </c>
      <c r="Q222" s="27">
        <v>1461206</v>
      </c>
    </row>
    <row r="223" spans="1:17" x14ac:dyDescent="0.3">
      <c r="A223">
        <v>9</v>
      </c>
      <c r="B223">
        <v>2</v>
      </c>
      <c r="C223">
        <v>2</v>
      </c>
      <c r="D223" s="27">
        <v>255000</v>
      </c>
      <c r="E223">
        <v>0</v>
      </c>
      <c r="F223">
        <v>1240959</v>
      </c>
      <c r="G223">
        <v>1166247</v>
      </c>
      <c r="H223">
        <v>0</v>
      </c>
      <c r="I223">
        <v>568035</v>
      </c>
      <c r="J223">
        <v>0</v>
      </c>
      <c r="K223">
        <v>78395</v>
      </c>
      <c r="L223">
        <v>22715</v>
      </c>
      <c r="M223">
        <v>501876</v>
      </c>
      <c r="N223">
        <v>624248</v>
      </c>
      <c r="O223">
        <v>48.84104</v>
      </c>
      <c r="P223" s="27">
        <v>1231675</v>
      </c>
      <c r="Q223" s="27">
        <v>4202475</v>
      </c>
    </row>
    <row r="224" spans="1:17" x14ac:dyDescent="0.3">
      <c r="A224">
        <v>7</v>
      </c>
      <c r="B224">
        <v>2</v>
      </c>
      <c r="C224">
        <v>2</v>
      </c>
      <c r="D224" s="27">
        <v>1200</v>
      </c>
      <c r="E224">
        <v>552</v>
      </c>
      <c r="F224">
        <v>1007</v>
      </c>
      <c r="G224">
        <v>2083</v>
      </c>
      <c r="H224">
        <v>0</v>
      </c>
      <c r="I224">
        <v>1087</v>
      </c>
      <c r="J224">
        <v>0</v>
      </c>
      <c r="K224">
        <v>266</v>
      </c>
      <c r="L224">
        <v>903</v>
      </c>
      <c r="M224">
        <v>1319</v>
      </c>
      <c r="N224">
        <v>1490</v>
      </c>
      <c r="O224">
        <v>1451.617</v>
      </c>
      <c r="P224" s="27">
        <v>2552</v>
      </c>
      <c r="Q224" s="27">
        <v>8707</v>
      </c>
    </row>
    <row r="225" spans="1:17" x14ac:dyDescent="0.3">
      <c r="A225">
        <v>5</v>
      </c>
      <c r="B225">
        <v>12</v>
      </c>
      <c r="C225">
        <v>21</v>
      </c>
      <c r="D225" s="27">
        <v>5400</v>
      </c>
      <c r="E225">
        <v>1733</v>
      </c>
      <c r="F225">
        <v>16634</v>
      </c>
      <c r="G225">
        <v>1634</v>
      </c>
      <c r="H225">
        <v>923</v>
      </c>
      <c r="I225">
        <v>3214</v>
      </c>
      <c r="J225">
        <v>0</v>
      </c>
      <c r="K225">
        <v>19819</v>
      </c>
      <c r="L225">
        <v>0</v>
      </c>
      <c r="M225">
        <v>0</v>
      </c>
      <c r="N225">
        <v>30513</v>
      </c>
      <c r="O225">
        <v>1729.173</v>
      </c>
      <c r="P225" s="27">
        <v>21826</v>
      </c>
      <c r="Q225" s="27">
        <v>74470</v>
      </c>
    </row>
    <row r="226" spans="1:17" x14ac:dyDescent="0.3">
      <c r="A226">
        <v>9</v>
      </c>
      <c r="B226">
        <v>25</v>
      </c>
      <c r="C226">
        <v>42</v>
      </c>
      <c r="D226" s="27">
        <v>5000</v>
      </c>
      <c r="E226">
        <v>5309</v>
      </c>
      <c r="F226">
        <v>2451</v>
      </c>
      <c r="G226">
        <v>11301</v>
      </c>
      <c r="H226">
        <v>367</v>
      </c>
      <c r="I226">
        <v>47590</v>
      </c>
      <c r="J226">
        <v>0</v>
      </c>
      <c r="K226">
        <v>3307</v>
      </c>
      <c r="L226">
        <v>11478</v>
      </c>
      <c r="M226">
        <v>6917</v>
      </c>
      <c r="N226">
        <v>20280</v>
      </c>
      <c r="O226">
        <v>1667.7550000000001</v>
      </c>
      <c r="P226" s="27">
        <v>31946</v>
      </c>
      <c r="Q226" s="27">
        <v>109000</v>
      </c>
    </row>
    <row r="227" spans="1:17" x14ac:dyDescent="0.3">
      <c r="A227">
        <v>7</v>
      </c>
      <c r="B227">
        <v>18</v>
      </c>
      <c r="C227">
        <v>39</v>
      </c>
      <c r="D227" s="27">
        <v>25000</v>
      </c>
      <c r="E227">
        <v>25349</v>
      </c>
      <c r="F227">
        <v>148132</v>
      </c>
      <c r="G227">
        <v>415194</v>
      </c>
      <c r="H227">
        <v>0</v>
      </c>
      <c r="I227">
        <v>128183</v>
      </c>
      <c r="J227">
        <v>0</v>
      </c>
      <c r="K227">
        <v>155633</v>
      </c>
      <c r="L227">
        <v>566335</v>
      </c>
      <c r="M227">
        <v>16506</v>
      </c>
      <c r="N227">
        <v>672712</v>
      </c>
      <c r="O227">
        <v>385.90780000000001</v>
      </c>
      <c r="P227" s="27">
        <v>623694</v>
      </c>
      <c r="Q227" s="27">
        <v>2128044</v>
      </c>
    </row>
    <row r="228" spans="1:17" x14ac:dyDescent="0.3">
      <c r="A228">
        <v>5</v>
      </c>
      <c r="B228">
        <v>26</v>
      </c>
      <c r="C228">
        <v>47</v>
      </c>
      <c r="D228" s="27">
        <v>7200</v>
      </c>
      <c r="E228">
        <v>5221</v>
      </c>
      <c r="F228">
        <v>8319</v>
      </c>
      <c r="G228">
        <v>10690</v>
      </c>
      <c r="H228">
        <v>95</v>
      </c>
      <c r="I228">
        <v>35722</v>
      </c>
      <c r="J228">
        <v>0</v>
      </c>
      <c r="K228">
        <v>0</v>
      </c>
      <c r="L228">
        <v>1421</v>
      </c>
      <c r="M228">
        <v>2606</v>
      </c>
      <c r="N228">
        <v>26034</v>
      </c>
      <c r="O228">
        <v>1807.463</v>
      </c>
      <c r="P228" s="27">
        <v>26409</v>
      </c>
      <c r="Q228" s="27">
        <v>90108</v>
      </c>
    </row>
    <row r="229" spans="1:17" x14ac:dyDescent="0.3">
      <c r="A229">
        <v>9</v>
      </c>
      <c r="B229">
        <v>2</v>
      </c>
      <c r="C229">
        <v>2</v>
      </c>
      <c r="D229" s="27">
        <v>600000</v>
      </c>
      <c r="E229">
        <v>2033294</v>
      </c>
      <c r="F229">
        <v>1325933</v>
      </c>
      <c r="G229">
        <v>7511038</v>
      </c>
      <c r="H229">
        <v>57116</v>
      </c>
      <c r="I229">
        <v>3487304</v>
      </c>
      <c r="J229">
        <v>246627</v>
      </c>
      <c r="K229">
        <v>1868416</v>
      </c>
      <c r="L229">
        <v>952276</v>
      </c>
      <c r="M229">
        <v>8514351</v>
      </c>
      <c r="N229">
        <v>3477791</v>
      </c>
      <c r="O229">
        <v>23.717549999999999</v>
      </c>
      <c r="P229" s="27">
        <v>8638378</v>
      </c>
      <c r="Q229" s="27">
        <v>29474146</v>
      </c>
    </row>
    <row r="230" spans="1:17" x14ac:dyDescent="0.3">
      <c r="A230">
        <v>2</v>
      </c>
      <c r="B230">
        <v>8</v>
      </c>
      <c r="C230">
        <v>18</v>
      </c>
      <c r="D230" s="27">
        <v>14750</v>
      </c>
      <c r="E230">
        <v>24060</v>
      </c>
      <c r="F230">
        <v>35939</v>
      </c>
      <c r="G230">
        <v>392333</v>
      </c>
      <c r="H230">
        <v>2088</v>
      </c>
      <c r="I230">
        <v>128805</v>
      </c>
      <c r="J230">
        <v>0</v>
      </c>
      <c r="K230">
        <v>54664</v>
      </c>
      <c r="L230">
        <v>57128</v>
      </c>
      <c r="M230">
        <v>171511</v>
      </c>
      <c r="N230">
        <v>163330</v>
      </c>
      <c r="O230">
        <v>1145.08</v>
      </c>
      <c r="P230" s="27">
        <v>301834</v>
      </c>
      <c r="Q230" s="27">
        <v>1029858</v>
      </c>
    </row>
    <row r="231" spans="1:17" x14ac:dyDescent="0.3">
      <c r="A231">
        <v>8</v>
      </c>
      <c r="B231">
        <v>14</v>
      </c>
      <c r="C231">
        <v>28</v>
      </c>
      <c r="D231" s="27">
        <v>25001</v>
      </c>
      <c r="E231">
        <v>0</v>
      </c>
      <c r="F231">
        <v>0</v>
      </c>
      <c r="G231">
        <v>20129</v>
      </c>
      <c r="H231">
        <v>8071</v>
      </c>
      <c r="I231">
        <v>51047</v>
      </c>
      <c r="J231">
        <v>19808</v>
      </c>
      <c r="K231">
        <v>391677</v>
      </c>
      <c r="L231">
        <v>30343</v>
      </c>
      <c r="M231">
        <v>43373</v>
      </c>
      <c r="N231">
        <v>107965</v>
      </c>
      <c r="O231">
        <v>583.35119999999995</v>
      </c>
      <c r="P231" s="27">
        <v>197073</v>
      </c>
      <c r="Q231" s="27">
        <v>672413</v>
      </c>
    </row>
    <row r="232" spans="1:17" x14ac:dyDescent="0.3">
      <c r="A232">
        <v>2</v>
      </c>
      <c r="B232">
        <v>91</v>
      </c>
      <c r="C232">
        <v>49</v>
      </c>
      <c r="D232" s="27">
        <v>18500</v>
      </c>
      <c r="E232">
        <v>5500</v>
      </c>
      <c r="F232">
        <v>13841</v>
      </c>
      <c r="G232">
        <v>49378</v>
      </c>
      <c r="H232">
        <v>664</v>
      </c>
      <c r="I232">
        <v>159927</v>
      </c>
      <c r="J232">
        <v>0</v>
      </c>
      <c r="K232">
        <v>1035802</v>
      </c>
      <c r="L232">
        <v>15186</v>
      </c>
      <c r="M232">
        <v>28081</v>
      </c>
      <c r="N232">
        <v>268583</v>
      </c>
      <c r="O232">
        <v>647.98720000000003</v>
      </c>
      <c r="P232" s="27">
        <v>462181</v>
      </c>
      <c r="Q232" s="27">
        <v>1576962</v>
      </c>
    </row>
    <row r="233" spans="1:17" x14ac:dyDescent="0.3">
      <c r="A233">
        <v>8</v>
      </c>
      <c r="B233">
        <v>12</v>
      </c>
      <c r="C233">
        <v>21</v>
      </c>
      <c r="D233" s="27">
        <v>14000</v>
      </c>
      <c r="E233">
        <v>1012</v>
      </c>
      <c r="F233">
        <v>221829</v>
      </c>
      <c r="G233">
        <v>54832</v>
      </c>
      <c r="H233">
        <v>2899</v>
      </c>
      <c r="I233">
        <v>118633</v>
      </c>
      <c r="J233">
        <v>0</v>
      </c>
      <c r="K233">
        <v>6814</v>
      </c>
      <c r="L233">
        <v>27635</v>
      </c>
      <c r="M233">
        <v>47946</v>
      </c>
      <c r="N233">
        <v>203451</v>
      </c>
      <c r="O233">
        <v>1031.346</v>
      </c>
      <c r="P233" s="27">
        <v>200777</v>
      </c>
      <c r="Q233" s="27">
        <v>685051</v>
      </c>
    </row>
    <row r="234" spans="1:17" x14ac:dyDescent="0.3">
      <c r="A234">
        <v>2</v>
      </c>
      <c r="B234">
        <v>5</v>
      </c>
      <c r="C234">
        <v>10</v>
      </c>
      <c r="D234" s="27">
        <v>180000</v>
      </c>
      <c r="E234">
        <v>71146</v>
      </c>
      <c r="F234">
        <v>109919</v>
      </c>
      <c r="G234">
        <v>318574</v>
      </c>
      <c r="H234">
        <v>3003</v>
      </c>
      <c r="I234">
        <v>821218</v>
      </c>
      <c r="J234">
        <v>0</v>
      </c>
      <c r="K234">
        <v>30757</v>
      </c>
      <c r="L234">
        <v>28906</v>
      </c>
      <c r="M234">
        <v>62162</v>
      </c>
      <c r="N234">
        <v>1076718</v>
      </c>
      <c r="O234">
        <v>177.34460000000001</v>
      </c>
      <c r="P234" s="27">
        <v>739274</v>
      </c>
      <c r="Q234" s="27">
        <v>2522403</v>
      </c>
    </row>
    <row r="235" spans="1:17" x14ac:dyDescent="0.3">
      <c r="A235">
        <v>1</v>
      </c>
      <c r="B235">
        <v>8</v>
      </c>
      <c r="C235">
        <v>19</v>
      </c>
      <c r="D235" s="27">
        <v>5200</v>
      </c>
      <c r="E235">
        <v>0</v>
      </c>
      <c r="F235">
        <v>0</v>
      </c>
      <c r="G235">
        <v>0</v>
      </c>
      <c r="H235">
        <v>0</v>
      </c>
      <c r="I235">
        <v>43224</v>
      </c>
      <c r="J235">
        <v>0</v>
      </c>
      <c r="K235">
        <v>4424</v>
      </c>
      <c r="L235">
        <v>538</v>
      </c>
      <c r="M235">
        <v>5760</v>
      </c>
      <c r="N235">
        <v>42293</v>
      </c>
      <c r="O235">
        <v>897.68589999999995</v>
      </c>
      <c r="P235" s="27">
        <v>28206</v>
      </c>
      <c r="Q235" s="27">
        <v>96239</v>
      </c>
    </row>
    <row r="236" spans="1:17" x14ac:dyDescent="0.3">
      <c r="A236">
        <v>4</v>
      </c>
      <c r="B236">
        <v>2</v>
      </c>
      <c r="C236">
        <v>2</v>
      </c>
      <c r="D236" s="27">
        <v>7500</v>
      </c>
      <c r="E236">
        <v>0</v>
      </c>
      <c r="F236">
        <v>2929</v>
      </c>
      <c r="G236">
        <v>15019</v>
      </c>
      <c r="H236">
        <v>26</v>
      </c>
      <c r="I236">
        <v>4862</v>
      </c>
      <c r="J236">
        <v>0</v>
      </c>
      <c r="K236">
        <v>0</v>
      </c>
      <c r="L236">
        <v>2032</v>
      </c>
      <c r="M236">
        <v>3901</v>
      </c>
      <c r="N236">
        <v>8616</v>
      </c>
      <c r="O236">
        <v>1729.173</v>
      </c>
      <c r="P236" s="27">
        <v>10957</v>
      </c>
      <c r="Q236" s="27">
        <v>37385</v>
      </c>
    </row>
    <row r="237" spans="1:17" x14ac:dyDescent="0.3">
      <c r="A237">
        <v>3</v>
      </c>
      <c r="B237">
        <v>12</v>
      </c>
      <c r="C237">
        <v>21</v>
      </c>
      <c r="D237" s="27">
        <v>13000</v>
      </c>
      <c r="E237">
        <v>0</v>
      </c>
      <c r="F237">
        <v>29937</v>
      </c>
      <c r="G237">
        <v>17609</v>
      </c>
      <c r="H237">
        <v>563</v>
      </c>
      <c r="I237">
        <v>10563</v>
      </c>
      <c r="J237">
        <v>6489</v>
      </c>
      <c r="K237">
        <v>1140</v>
      </c>
      <c r="L237">
        <v>4481</v>
      </c>
      <c r="M237">
        <v>2996</v>
      </c>
      <c r="N237">
        <v>47252</v>
      </c>
      <c r="O237">
        <v>1791.31</v>
      </c>
      <c r="P237" s="27">
        <v>35472</v>
      </c>
      <c r="Q237" s="27">
        <v>121030</v>
      </c>
    </row>
    <row r="238" spans="1:17" x14ac:dyDescent="0.3">
      <c r="A238">
        <v>5</v>
      </c>
      <c r="B238">
        <v>2</v>
      </c>
      <c r="C238">
        <v>6</v>
      </c>
      <c r="D238" s="27">
        <v>230000</v>
      </c>
      <c r="E238">
        <v>47134</v>
      </c>
      <c r="F238">
        <v>3105095</v>
      </c>
      <c r="G238">
        <v>2473604</v>
      </c>
      <c r="H238">
        <v>100308</v>
      </c>
      <c r="I238">
        <v>2532173</v>
      </c>
      <c r="J238">
        <v>0</v>
      </c>
      <c r="K238">
        <v>0</v>
      </c>
      <c r="L238">
        <v>633358</v>
      </c>
      <c r="M238">
        <v>3613023</v>
      </c>
      <c r="N238">
        <v>2122041</v>
      </c>
      <c r="O238">
        <v>48.84104</v>
      </c>
      <c r="P238" s="27">
        <v>4286851</v>
      </c>
      <c r="Q238" s="27">
        <v>14626736</v>
      </c>
    </row>
    <row r="239" spans="1:17" x14ac:dyDescent="0.3">
      <c r="A239">
        <v>9</v>
      </c>
      <c r="B239">
        <v>23</v>
      </c>
      <c r="C239">
        <v>50</v>
      </c>
      <c r="D239" s="27">
        <v>35000</v>
      </c>
      <c r="E239">
        <v>21967</v>
      </c>
      <c r="F239">
        <v>114591</v>
      </c>
      <c r="G239">
        <v>554018</v>
      </c>
      <c r="H239">
        <v>22010</v>
      </c>
      <c r="I239">
        <v>385976</v>
      </c>
      <c r="J239">
        <v>0</v>
      </c>
      <c r="K239">
        <v>643530</v>
      </c>
      <c r="L239">
        <v>28131</v>
      </c>
      <c r="M239">
        <v>78011</v>
      </c>
      <c r="N239">
        <v>263381</v>
      </c>
      <c r="O239">
        <v>532.96370000000002</v>
      </c>
      <c r="P239" s="27">
        <v>618879</v>
      </c>
      <c r="Q239" s="27">
        <v>2111615</v>
      </c>
    </row>
    <row r="240" spans="1:17" x14ac:dyDescent="0.3">
      <c r="A240">
        <v>7</v>
      </c>
      <c r="B240">
        <v>1</v>
      </c>
      <c r="C240">
        <v>1</v>
      </c>
      <c r="D240" s="27">
        <v>7000</v>
      </c>
      <c r="O240">
        <v>1879.4559999999999</v>
      </c>
    </row>
    <row r="241" spans="1:17" x14ac:dyDescent="0.3">
      <c r="A241">
        <v>3</v>
      </c>
      <c r="B241">
        <v>5</v>
      </c>
      <c r="C241">
        <v>10</v>
      </c>
      <c r="D241" s="27">
        <v>186000</v>
      </c>
      <c r="E241">
        <v>10912</v>
      </c>
      <c r="F241">
        <v>64197</v>
      </c>
      <c r="G241">
        <v>33305</v>
      </c>
      <c r="H241">
        <v>1319</v>
      </c>
      <c r="I241">
        <v>138052</v>
      </c>
      <c r="J241">
        <v>0</v>
      </c>
      <c r="K241">
        <v>0</v>
      </c>
      <c r="L241">
        <v>1305</v>
      </c>
      <c r="M241">
        <v>14475</v>
      </c>
      <c r="N241">
        <v>341352</v>
      </c>
      <c r="O241">
        <v>146.0213</v>
      </c>
      <c r="P241" s="27">
        <v>177291</v>
      </c>
      <c r="Q241" s="27">
        <v>604917</v>
      </c>
    </row>
    <row r="242" spans="1:17" x14ac:dyDescent="0.3">
      <c r="A242">
        <v>7</v>
      </c>
      <c r="B242">
        <v>14</v>
      </c>
      <c r="C242">
        <v>28</v>
      </c>
      <c r="D242" s="27">
        <v>88000</v>
      </c>
      <c r="E242">
        <v>61438</v>
      </c>
      <c r="F242">
        <v>501983</v>
      </c>
      <c r="G242">
        <v>203609</v>
      </c>
      <c r="H242">
        <v>0</v>
      </c>
      <c r="I242">
        <v>339528</v>
      </c>
      <c r="J242">
        <v>60109</v>
      </c>
      <c r="K242">
        <v>385908</v>
      </c>
      <c r="L242">
        <v>25679</v>
      </c>
      <c r="M242">
        <v>718377</v>
      </c>
      <c r="N242">
        <v>327856</v>
      </c>
      <c r="O242">
        <v>138.56610000000001</v>
      </c>
      <c r="P242" s="27">
        <v>769193</v>
      </c>
      <c r="Q242" s="27">
        <v>2624487</v>
      </c>
    </row>
    <row r="243" spans="1:17" x14ac:dyDescent="0.3">
      <c r="A243">
        <v>7</v>
      </c>
      <c r="B243">
        <v>2</v>
      </c>
      <c r="C243">
        <v>3</v>
      </c>
      <c r="D243" s="27">
        <v>122000</v>
      </c>
      <c r="E243">
        <v>84912</v>
      </c>
      <c r="F243">
        <v>5281143</v>
      </c>
      <c r="G243">
        <v>3115975</v>
      </c>
      <c r="H243">
        <v>99237</v>
      </c>
      <c r="I243">
        <v>4358174</v>
      </c>
      <c r="J243">
        <v>0</v>
      </c>
      <c r="K243">
        <v>458262</v>
      </c>
      <c r="L243">
        <v>2250145</v>
      </c>
      <c r="M243">
        <v>5480087</v>
      </c>
      <c r="N243">
        <v>2871858</v>
      </c>
      <c r="O243">
        <v>183.79259999999999</v>
      </c>
      <c r="P243" s="27">
        <v>7033937</v>
      </c>
      <c r="Q243" s="27">
        <v>23999793</v>
      </c>
    </row>
    <row r="244" spans="1:17" x14ac:dyDescent="0.3">
      <c r="A244">
        <v>3</v>
      </c>
      <c r="B244">
        <v>26</v>
      </c>
      <c r="C244">
        <v>44</v>
      </c>
      <c r="D244" s="27">
        <v>3200</v>
      </c>
      <c r="E244">
        <v>0</v>
      </c>
      <c r="F244">
        <v>42459</v>
      </c>
      <c r="G244">
        <v>10199</v>
      </c>
      <c r="H244">
        <v>302</v>
      </c>
      <c r="I244">
        <v>26066</v>
      </c>
      <c r="J244">
        <v>0</v>
      </c>
      <c r="K244">
        <v>2355</v>
      </c>
      <c r="L244">
        <v>10673</v>
      </c>
      <c r="M244">
        <v>5832</v>
      </c>
      <c r="N244">
        <v>47605</v>
      </c>
      <c r="O244">
        <v>1791.31</v>
      </c>
      <c r="P244" s="27">
        <v>42641</v>
      </c>
      <c r="Q244" s="27">
        <v>145491</v>
      </c>
    </row>
    <row r="245" spans="1:17" x14ac:dyDescent="0.3">
      <c r="A245">
        <v>7</v>
      </c>
      <c r="B245">
        <v>14</v>
      </c>
      <c r="C245">
        <v>28</v>
      </c>
      <c r="D245" s="27">
        <v>54000</v>
      </c>
      <c r="E245">
        <v>18079</v>
      </c>
      <c r="F245">
        <v>1166214</v>
      </c>
      <c r="G245">
        <v>137283</v>
      </c>
      <c r="H245">
        <v>23914</v>
      </c>
      <c r="I245">
        <v>232926</v>
      </c>
      <c r="J245">
        <v>0</v>
      </c>
      <c r="K245">
        <v>19626</v>
      </c>
      <c r="L245">
        <v>115891</v>
      </c>
      <c r="M245">
        <v>134028</v>
      </c>
      <c r="N245">
        <v>182831</v>
      </c>
      <c r="O245">
        <v>385.90780000000001</v>
      </c>
      <c r="P245" s="27">
        <v>595191</v>
      </c>
      <c r="Q245" s="27">
        <v>2030792</v>
      </c>
    </row>
    <row r="246" spans="1:17" x14ac:dyDescent="0.3">
      <c r="A246">
        <v>7</v>
      </c>
      <c r="B246">
        <v>14</v>
      </c>
      <c r="C246">
        <v>28</v>
      </c>
      <c r="D246" s="27">
        <v>10250</v>
      </c>
      <c r="E246">
        <v>2428</v>
      </c>
      <c r="F246">
        <v>37733</v>
      </c>
      <c r="G246">
        <v>19596</v>
      </c>
      <c r="H246">
        <v>16175</v>
      </c>
      <c r="I246">
        <v>46330</v>
      </c>
      <c r="J246">
        <v>0</v>
      </c>
      <c r="K246">
        <v>0</v>
      </c>
      <c r="L246">
        <v>213</v>
      </c>
      <c r="M246">
        <v>5781</v>
      </c>
      <c r="N246">
        <v>37322</v>
      </c>
      <c r="O246">
        <v>503.86329999999998</v>
      </c>
      <c r="P246" s="27">
        <v>48528</v>
      </c>
      <c r="Q246" s="27">
        <v>165578</v>
      </c>
    </row>
    <row r="247" spans="1:17" x14ac:dyDescent="0.3">
      <c r="A247">
        <v>8</v>
      </c>
      <c r="B247">
        <v>5</v>
      </c>
      <c r="C247">
        <v>10</v>
      </c>
      <c r="D247" s="27">
        <v>2400</v>
      </c>
      <c r="E247">
        <v>995</v>
      </c>
      <c r="F247">
        <v>46689</v>
      </c>
      <c r="G247">
        <v>5200</v>
      </c>
      <c r="H247">
        <v>0</v>
      </c>
      <c r="I247">
        <v>23083</v>
      </c>
      <c r="J247">
        <v>0</v>
      </c>
      <c r="K247">
        <v>0</v>
      </c>
      <c r="L247">
        <v>0</v>
      </c>
      <c r="M247">
        <v>0</v>
      </c>
      <c r="N247">
        <v>20309</v>
      </c>
      <c r="O247">
        <v>2140.9059999999999</v>
      </c>
      <c r="P247" s="27">
        <v>28217</v>
      </c>
      <c r="Q247" s="27">
        <v>96276</v>
      </c>
    </row>
    <row r="248" spans="1:17" x14ac:dyDescent="0.3">
      <c r="A248">
        <v>9</v>
      </c>
      <c r="B248">
        <v>14</v>
      </c>
      <c r="C248">
        <v>29</v>
      </c>
      <c r="D248" s="27">
        <v>27000</v>
      </c>
      <c r="E248">
        <v>0</v>
      </c>
      <c r="F248">
        <v>215632</v>
      </c>
      <c r="G248">
        <v>552107</v>
      </c>
      <c r="H248">
        <v>36030</v>
      </c>
      <c r="I248">
        <v>176748</v>
      </c>
      <c r="J248">
        <v>35390</v>
      </c>
      <c r="K248">
        <v>309845</v>
      </c>
      <c r="L248">
        <v>52594</v>
      </c>
      <c r="M248">
        <v>54908</v>
      </c>
      <c r="N248">
        <v>307978</v>
      </c>
      <c r="O248">
        <v>158.2996</v>
      </c>
      <c r="P248" s="27">
        <v>510326</v>
      </c>
      <c r="Q248" s="27">
        <v>1741232</v>
      </c>
    </row>
    <row r="249" spans="1:17" x14ac:dyDescent="0.3">
      <c r="A249">
        <v>1</v>
      </c>
      <c r="B249">
        <v>2</v>
      </c>
      <c r="C249">
        <v>2</v>
      </c>
      <c r="D249" s="27">
        <v>172000</v>
      </c>
      <c r="E249">
        <v>0</v>
      </c>
      <c r="F249">
        <v>723445</v>
      </c>
      <c r="G249">
        <v>1594254</v>
      </c>
      <c r="H249">
        <v>45715</v>
      </c>
      <c r="I249">
        <v>1006130</v>
      </c>
      <c r="J249">
        <v>0</v>
      </c>
      <c r="K249">
        <v>0</v>
      </c>
      <c r="L249">
        <v>278596</v>
      </c>
      <c r="M249">
        <v>2420003</v>
      </c>
      <c r="N249">
        <v>1301016</v>
      </c>
      <c r="O249">
        <v>53.72437</v>
      </c>
      <c r="P249" s="27">
        <v>2159777</v>
      </c>
      <c r="Q249" s="27">
        <v>7369159</v>
      </c>
    </row>
    <row r="250" spans="1:17" x14ac:dyDescent="0.3">
      <c r="A250">
        <v>9</v>
      </c>
      <c r="B250">
        <v>13</v>
      </c>
      <c r="C250">
        <v>26</v>
      </c>
      <c r="D250" s="27">
        <v>1500000</v>
      </c>
      <c r="E250">
        <v>0</v>
      </c>
      <c r="F250">
        <v>18797049</v>
      </c>
      <c r="G250">
        <v>17596429</v>
      </c>
      <c r="H250">
        <v>141410</v>
      </c>
      <c r="I250">
        <v>11936425</v>
      </c>
      <c r="J250">
        <v>7793033</v>
      </c>
      <c r="K250">
        <v>7366932</v>
      </c>
      <c r="L250">
        <v>392910</v>
      </c>
      <c r="M250">
        <v>5116684</v>
      </c>
      <c r="N250">
        <v>47277882</v>
      </c>
      <c r="O250">
        <v>4.6524979999999996</v>
      </c>
      <c r="P250" s="27">
        <v>34120385</v>
      </c>
      <c r="Q250" s="8">
        <v>116000000</v>
      </c>
    </row>
    <row r="251" spans="1:17" x14ac:dyDescent="0.3">
      <c r="A251">
        <v>9</v>
      </c>
      <c r="B251">
        <v>5</v>
      </c>
      <c r="C251">
        <v>11</v>
      </c>
      <c r="D251" s="27">
        <v>5200</v>
      </c>
      <c r="E251">
        <v>1822</v>
      </c>
      <c r="F251">
        <v>203960</v>
      </c>
      <c r="G251">
        <v>10224</v>
      </c>
      <c r="H251">
        <v>1062</v>
      </c>
      <c r="I251">
        <v>128640</v>
      </c>
      <c r="J251">
        <v>0</v>
      </c>
      <c r="K251">
        <v>8489</v>
      </c>
      <c r="L251">
        <v>56959</v>
      </c>
      <c r="M251">
        <v>22304</v>
      </c>
      <c r="N251">
        <v>69875</v>
      </c>
      <c r="O251">
        <v>1867.057</v>
      </c>
      <c r="P251" s="27">
        <v>147519</v>
      </c>
      <c r="Q251" s="27">
        <v>503335</v>
      </c>
    </row>
    <row r="252" spans="1:17" x14ac:dyDescent="0.3">
      <c r="A252">
        <v>7</v>
      </c>
      <c r="B252">
        <v>18</v>
      </c>
      <c r="C252">
        <v>39</v>
      </c>
      <c r="D252" s="27">
        <v>8200</v>
      </c>
      <c r="E252">
        <v>2624</v>
      </c>
      <c r="F252">
        <v>73348</v>
      </c>
      <c r="G252">
        <v>49088</v>
      </c>
      <c r="H252">
        <v>12941</v>
      </c>
      <c r="I252">
        <v>103091</v>
      </c>
      <c r="J252">
        <v>0</v>
      </c>
      <c r="K252">
        <v>0</v>
      </c>
      <c r="L252">
        <v>48781</v>
      </c>
      <c r="M252">
        <v>0</v>
      </c>
      <c r="N252">
        <v>125453</v>
      </c>
      <c r="O252">
        <v>2293.59</v>
      </c>
      <c r="P252" s="27">
        <v>121725</v>
      </c>
      <c r="Q252" s="27">
        <v>415326</v>
      </c>
    </row>
    <row r="253" spans="1:17" x14ac:dyDescent="0.3">
      <c r="A253">
        <v>7</v>
      </c>
      <c r="B253">
        <v>13</v>
      </c>
      <c r="C253">
        <v>23</v>
      </c>
      <c r="D253" s="27">
        <v>365000</v>
      </c>
      <c r="E253">
        <v>0</v>
      </c>
      <c r="F253">
        <v>0</v>
      </c>
      <c r="G253">
        <v>3499002</v>
      </c>
      <c r="H253">
        <v>0</v>
      </c>
      <c r="I253">
        <v>3942627</v>
      </c>
      <c r="J253">
        <v>0</v>
      </c>
      <c r="K253">
        <v>64852</v>
      </c>
      <c r="L253">
        <v>496085</v>
      </c>
      <c r="M253">
        <v>5477702</v>
      </c>
      <c r="N253">
        <v>6318770</v>
      </c>
      <c r="O253">
        <v>546.09490000000005</v>
      </c>
      <c r="P253" s="27">
        <v>5802766</v>
      </c>
      <c r="Q253" s="27">
        <v>19799038</v>
      </c>
    </row>
    <row r="254" spans="1:17" x14ac:dyDescent="0.3">
      <c r="A254">
        <v>9</v>
      </c>
      <c r="B254">
        <v>1</v>
      </c>
      <c r="C254">
        <v>1</v>
      </c>
      <c r="D254" s="27">
        <v>3200</v>
      </c>
      <c r="O254">
        <v>1667.7550000000001</v>
      </c>
    </row>
    <row r="255" spans="1:17" x14ac:dyDescent="0.3">
      <c r="A255">
        <v>2</v>
      </c>
      <c r="B255">
        <v>14</v>
      </c>
      <c r="C255">
        <v>29</v>
      </c>
      <c r="D255" s="27">
        <v>285000</v>
      </c>
      <c r="E255">
        <v>107265</v>
      </c>
      <c r="F255">
        <v>826911</v>
      </c>
      <c r="G255">
        <v>444764</v>
      </c>
      <c r="H255">
        <v>0</v>
      </c>
      <c r="I255">
        <v>668897</v>
      </c>
      <c r="J255">
        <v>0</v>
      </c>
      <c r="K255">
        <v>618191</v>
      </c>
      <c r="L255">
        <v>123388</v>
      </c>
      <c r="M255">
        <v>355033</v>
      </c>
      <c r="N255">
        <v>459756</v>
      </c>
      <c r="O255">
        <v>15.94562</v>
      </c>
      <c r="P255" s="27">
        <v>1056332</v>
      </c>
      <c r="Q255" s="27">
        <v>3604205</v>
      </c>
    </row>
    <row r="256" spans="1:17" x14ac:dyDescent="0.3">
      <c r="A256">
        <v>5</v>
      </c>
      <c r="B256">
        <v>13</v>
      </c>
      <c r="C256">
        <v>25</v>
      </c>
      <c r="D256" s="27">
        <v>2500</v>
      </c>
      <c r="E256">
        <v>0</v>
      </c>
      <c r="F256">
        <v>0</v>
      </c>
      <c r="G256">
        <v>21639</v>
      </c>
      <c r="H256">
        <v>0</v>
      </c>
      <c r="I256">
        <v>51449</v>
      </c>
      <c r="J256">
        <v>0</v>
      </c>
      <c r="K256">
        <v>19398</v>
      </c>
      <c r="L256">
        <v>0</v>
      </c>
      <c r="M256">
        <v>0</v>
      </c>
      <c r="N256">
        <v>168488</v>
      </c>
      <c r="O256">
        <v>1655.242</v>
      </c>
      <c r="P256" s="27">
        <v>76487</v>
      </c>
      <c r="Q256" s="27">
        <v>260974</v>
      </c>
    </row>
    <row r="257" spans="1:17" x14ac:dyDescent="0.3">
      <c r="A257">
        <v>9</v>
      </c>
      <c r="B257">
        <v>15</v>
      </c>
      <c r="C257">
        <v>32</v>
      </c>
      <c r="D257" s="27">
        <v>1500</v>
      </c>
      <c r="E257">
        <v>4374</v>
      </c>
      <c r="F257">
        <v>12188</v>
      </c>
      <c r="G257">
        <v>23195</v>
      </c>
      <c r="H257">
        <v>5194</v>
      </c>
      <c r="I257">
        <v>12051</v>
      </c>
      <c r="J257">
        <v>44946</v>
      </c>
      <c r="K257">
        <v>69393</v>
      </c>
      <c r="L257">
        <v>2551</v>
      </c>
      <c r="M257">
        <v>20062</v>
      </c>
      <c r="N257">
        <v>11309</v>
      </c>
      <c r="O257">
        <v>810.40539999999999</v>
      </c>
      <c r="P257" s="27">
        <v>60159</v>
      </c>
      <c r="Q257" s="27">
        <v>205263</v>
      </c>
    </row>
    <row r="258" spans="1:17" x14ac:dyDescent="0.3">
      <c r="A258">
        <v>5</v>
      </c>
      <c r="B258">
        <v>2</v>
      </c>
      <c r="C258">
        <v>2</v>
      </c>
      <c r="D258" s="27">
        <v>14000</v>
      </c>
      <c r="E258">
        <v>89299</v>
      </c>
      <c r="F258">
        <v>152733</v>
      </c>
      <c r="G258">
        <v>147852</v>
      </c>
      <c r="H258">
        <v>12089</v>
      </c>
      <c r="I258">
        <v>258514</v>
      </c>
      <c r="J258">
        <v>0</v>
      </c>
      <c r="K258">
        <v>40418</v>
      </c>
      <c r="L258">
        <v>492052</v>
      </c>
      <c r="M258">
        <v>1186762</v>
      </c>
      <c r="N258">
        <v>185105</v>
      </c>
      <c r="O258">
        <v>1117.742</v>
      </c>
      <c r="P258" s="27">
        <v>751707</v>
      </c>
      <c r="Q258" s="27">
        <v>2564824</v>
      </c>
    </row>
    <row r="259" spans="1:17" x14ac:dyDescent="0.3">
      <c r="A259">
        <v>5</v>
      </c>
      <c r="B259">
        <v>2</v>
      </c>
      <c r="C259">
        <v>2</v>
      </c>
      <c r="D259" s="27">
        <v>158000</v>
      </c>
      <c r="E259">
        <v>253546</v>
      </c>
      <c r="F259">
        <v>845577</v>
      </c>
      <c r="G259">
        <v>1586633</v>
      </c>
      <c r="H259">
        <v>49395</v>
      </c>
      <c r="I259">
        <v>938964</v>
      </c>
      <c r="J259">
        <v>0</v>
      </c>
      <c r="K259">
        <v>87186</v>
      </c>
      <c r="L259">
        <v>93927</v>
      </c>
      <c r="M259">
        <v>2839480</v>
      </c>
      <c r="N259">
        <v>930314</v>
      </c>
      <c r="O259">
        <v>50.319159999999997</v>
      </c>
      <c r="P259" s="27">
        <v>2234766</v>
      </c>
      <c r="Q259" s="27">
        <v>7625022</v>
      </c>
    </row>
    <row r="260" spans="1:17" x14ac:dyDescent="0.3">
      <c r="A260">
        <v>5</v>
      </c>
      <c r="B260">
        <v>13</v>
      </c>
      <c r="C260">
        <v>25</v>
      </c>
      <c r="D260" s="27">
        <v>3000</v>
      </c>
      <c r="E260">
        <v>3169</v>
      </c>
      <c r="F260">
        <v>2404</v>
      </c>
      <c r="G260">
        <v>680</v>
      </c>
      <c r="H260">
        <v>292</v>
      </c>
      <c r="I260">
        <v>2862</v>
      </c>
      <c r="J260">
        <v>0</v>
      </c>
      <c r="K260">
        <v>1292</v>
      </c>
      <c r="L260">
        <v>0</v>
      </c>
      <c r="M260">
        <v>0</v>
      </c>
      <c r="N260">
        <v>12973</v>
      </c>
      <c r="O260">
        <v>1807.463</v>
      </c>
      <c r="P260" s="27">
        <v>6938</v>
      </c>
      <c r="Q260" s="27">
        <v>23672</v>
      </c>
    </row>
    <row r="261" spans="1:17" x14ac:dyDescent="0.3">
      <c r="A261">
        <v>3</v>
      </c>
      <c r="B261">
        <v>16</v>
      </c>
      <c r="C261">
        <v>35</v>
      </c>
      <c r="D261" s="27">
        <v>600000</v>
      </c>
      <c r="E261">
        <v>643366</v>
      </c>
      <c r="F261">
        <v>2974126</v>
      </c>
      <c r="G261">
        <v>7713224</v>
      </c>
      <c r="H261">
        <v>104770</v>
      </c>
      <c r="I261">
        <v>4609435</v>
      </c>
      <c r="J261">
        <v>1764653</v>
      </c>
      <c r="K261">
        <v>2366638</v>
      </c>
      <c r="L261">
        <v>1334102</v>
      </c>
      <c r="M261">
        <v>13882923</v>
      </c>
      <c r="N261">
        <v>7688149</v>
      </c>
      <c r="O261">
        <v>4.9020999999999999</v>
      </c>
      <c r="P261" s="27">
        <v>12626432</v>
      </c>
      <c r="Q261" s="27">
        <v>43081386</v>
      </c>
    </row>
    <row r="262" spans="1:17" x14ac:dyDescent="0.3">
      <c r="A262">
        <v>2</v>
      </c>
      <c r="B262">
        <v>13</v>
      </c>
      <c r="C262">
        <v>26</v>
      </c>
      <c r="D262" s="27">
        <v>470000</v>
      </c>
      <c r="E262">
        <v>0</v>
      </c>
      <c r="F262">
        <v>43923469</v>
      </c>
      <c r="G262">
        <v>6826901</v>
      </c>
      <c r="H262">
        <v>0</v>
      </c>
      <c r="I262">
        <v>2304458</v>
      </c>
      <c r="J262">
        <v>0</v>
      </c>
      <c r="K262">
        <v>7596159</v>
      </c>
      <c r="L262">
        <v>2509742</v>
      </c>
      <c r="M262">
        <v>4226506</v>
      </c>
      <c r="N262">
        <v>12629488</v>
      </c>
      <c r="O262">
        <v>24.824629999999999</v>
      </c>
      <c r="P262" s="27">
        <v>23451560</v>
      </c>
      <c r="Q262" s="27">
        <v>80016723</v>
      </c>
    </row>
    <row r="263" spans="1:17" x14ac:dyDescent="0.3">
      <c r="A263">
        <v>4</v>
      </c>
      <c r="B263">
        <v>6</v>
      </c>
      <c r="C263">
        <v>12</v>
      </c>
      <c r="D263" s="27">
        <v>2900</v>
      </c>
      <c r="E263">
        <v>0</v>
      </c>
      <c r="F263">
        <v>28649</v>
      </c>
      <c r="G263">
        <v>17576</v>
      </c>
      <c r="H263">
        <v>0</v>
      </c>
      <c r="I263">
        <v>39302</v>
      </c>
      <c r="J263">
        <v>56304</v>
      </c>
      <c r="K263">
        <v>283516</v>
      </c>
      <c r="L263">
        <v>6521</v>
      </c>
      <c r="M263">
        <v>7378</v>
      </c>
      <c r="N263">
        <v>27802</v>
      </c>
      <c r="O263">
        <v>3231.29</v>
      </c>
      <c r="P263" s="27">
        <v>136884</v>
      </c>
      <c r="Q263" s="27">
        <v>467048</v>
      </c>
    </row>
    <row r="264" spans="1:17" x14ac:dyDescent="0.3">
      <c r="A264">
        <v>5</v>
      </c>
      <c r="B264">
        <v>25</v>
      </c>
      <c r="C264">
        <v>42</v>
      </c>
      <c r="D264" s="27">
        <v>16000</v>
      </c>
      <c r="E264">
        <v>0</v>
      </c>
      <c r="F264">
        <v>5897</v>
      </c>
      <c r="G264">
        <v>23643</v>
      </c>
      <c r="H264">
        <v>23</v>
      </c>
      <c r="I264">
        <v>29293</v>
      </c>
      <c r="J264">
        <v>0</v>
      </c>
      <c r="K264">
        <v>0</v>
      </c>
      <c r="L264">
        <v>1796</v>
      </c>
      <c r="M264">
        <v>1089</v>
      </c>
      <c r="N264">
        <v>26732</v>
      </c>
      <c r="O264">
        <v>1807.463</v>
      </c>
      <c r="P264" s="27">
        <v>25930</v>
      </c>
      <c r="Q264" s="27">
        <v>88473</v>
      </c>
    </row>
    <row r="265" spans="1:17" x14ac:dyDescent="0.3">
      <c r="A265">
        <v>2</v>
      </c>
      <c r="B265">
        <v>2</v>
      </c>
      <c r="C265">
        <v>2</v>
      </c>
      <c r="D265" s="27">
        <v>80000</v>
      </c>
      <c r="E265">
        <v>70705</v>
      </c>
      <c r="F265">
        <v>139794</v>
      </c>
      <c r="G265">
        <v>204954</v>
      </c>
      <c r="H265">
        <v>1079</v>
      </c>
      <c r="I265">
        <v>146275</v>
      </c>
      <c r="J265">
        <v>0</v>
      </c>
      <c r="K265">
        <v>3342</v>
      </c>
      <c r="L265">
        <v>5466</v>
      </c>
      <c r="M265">
        <v>38046</v>
      </c>
      <c r="N265">
        <v>126713</v>
      </c>
      <c r="O265">
        <v>312.36669999999998</v>
      </c>
      <c r="P265" s="27">
        <v>215819</v>
      </c>
      <c r="Q265" s="27">
        <v>736374</v>
      </c>
    </row>
    <row r="266" spans="1:17" x14ac:dyDescent="0.3">
      <c r="A266">
        <v>2</v>
      </c>
      <c r="B266">
        <v>5</v>
      </c>
      <c r="C266">
        <v>10</v>
      </c>
      <c r="D266" s="27">
        <v>15000</v>
      </c>
      <c r="E266">
        <v>247</v>
      </c>
      <c r="F266">
        <v>710</v>
      </c>
      <c r="G266">
        <v>1714</v>
      </c>
      <c r="H266">
        <v>65</v>
      </c>
      <c r="I266">
        <v>22635</v>
      </c>
      <c r="J266">
        <v>0</v>
      </c>
      <c r="K266">
        <v>0</v>
      </c>
      <c r="L266">
        <v>55</v>
      </c>
      <c r="M266">
        <v>665</v>
      </c>
      <c r="N266">
        <v>14215</v>
      </c>
      <c r="O266">
        <v>1145.08</v>
      </c>
      <c r="P266" s="27">
        <v>11813</v>
      </c>
      <c r="Q266" s="27">
        <v>40306</v>
      </c>
    </row>
    <row r="267" spans="1:17" x14ac:dyDescent="0.3">
      <c r="A267">
        <v>5</v>
      </c>
      <c r="B267">
        <v>12</v>
      </c>
      <c r="C267">
        <v>21</v>
      </c>
      <c r="D267" s="27">
        <v>14500</v>
      </c>
      <c r="E267">
        <v>3421</v>
      </c>
      <c r="F267">
        <v>38307</v>
      </c>
      <c r="G267">
        <v>3925</v>
      </c>
      <c r="H267">
        <v>0</v>
      </c>
      <c r="I267">
        <v>10176</v>
      </c>
      <c r="J267">
        <v>0</v>
      </c>
      <c r="K267">
        <v>1826</v>
      </c>
      <c r="L267">
        <v>0</v>
      </c>
      <c r="M267">
        <v>0</v>
      </c>
      <c r="N267">
        <v>68954</v>
      </c>
      <c r="O267">
        <v>632.51710000000003</v>
      </c>
      <c r="P267" s="27">
        <v>37107</v>
      </c>
      <c r="Q267" s="27">
        <v>126609</v>
      </c>
    </row>
    <row r="268" spans="1:17" x14ac:dyDescent="0.3">
      <c r="A268">
        <v>5</v>
      </c>
      <c r="B268">
        <v>14</v>
      </c>
      <c r="C268">
        <v>31</v>
      </c>
      <c r="D268" s="27">
        <v>15000</v>
      </c>
      <c r="E268">
        <v>2929</v>
      </c>
      <c r="F268">
        <v>62260</v>
      </c>
      <c r="G268">
        <v>56445</v>
      </c>
      <c r="H268">
        <v>15108</v>
      </c>
      <c r="I268">
        <v>41896</v>
      </c>
      <c r="J268">
        <v>0</v>
      </c>
      <c r="K268">
        <v>16082</v>
      </c>
      <c r="L268">
        <v>23361</v>
      </c>
      <c r="M268">
        <v>94711</v>
      </c>
      <c r="N268">
        <v>62228</v>
      </c>
      <c r="O268">
        <v>2140.9059999999999</v>
      </c>
      <c r="P268" s="27">
        <v>109912</v>
      </c>
      <c r="Q268" s="27">
        <v>375020</v>
      </c>
    </row>
    <row r="269" spans="1:17" x14ac:dyDescent="0.3">
      <c r="A269">
        <v>3</v>
      </c>
      <c r="B269">
        <v>16</v>
      </c>
      <c r="C269">
        <v>35</v>
      </c>
      <c r="D269" s="27">
        <v>600000</v>
      </c>
      <c r="E269">
        <v>1278506</v>
      </c>
      <c r="F269">
        <v>11621011</v>
      </c>
      <c r="G269">
        <v>14872981</v>
      </c>
      <c r="H269">
        <v>0</v>
      </c>
      <c r="I269">
        <v>10612107</v>
      </c>
      <c r="J269">
        <v>0</v>
      </c>
      <c r="K269">
        <v>1679202</v>
      </c>
      <c r="L269">
        <v>2547860</v>
      </c>
      <c r="M269">
        <v>7522848</v>
      </c>
      <c r="N269">
        <v>12478374</v>
      </c>
      <c r="O269">
        <v>10.01088</v>
      </c>
      <c r="P269" s="27">
        <v>18350788</v>
      </c>
      <c r="Q269" s="27">
        <v>62612889</v>
      </c>
    </row>
    <row r="270" spans="1:17" x14ac:dyDescent="0.3">
      <c r="A270">
        <v>3</v>
      </c>
      <c r="B270">
        <v>16</v>
      </c>
      <c r="C270">
        <v>35</v>
      </c>
      <c r="D270" s="27">
        <v>1400000</v>
      </c>
      <c r="E270">
        <v>81101</v>
      </c>
      <c r="F270">
        <v>31004540</v>
      </c>
      <c r="G270">
        <v>24598518</v>
      </c>
      <c r="H270">
        <v>0</v>
      </c>
      <c r="I270">
        <v>21559402</v>
      </c>
      <c r="J270">
        <v>7707319</v>
      </c>
      <c r="K270">
        <v>6044836</v>
      </c>
      <c r="L270">
        <v>10257177</v>
      </c>
      <c r="M270">
        <v>21642610</v>
      </c>
      <c r="N270">
        <v>35599219</v>
      </c>
      <c r="O270">
        <v>4.9020999999999999</v>
      </c>
      <c r="P270" s="27">
        <v>46452146</v>
      </c>
      <c r="Q270" s="8">
        <v>158000000</v>
      </c>
    </row>
    <row r="271" spans="1:17" x14ac:dyDescent="0.3">
      <c r="A271">
        <v>7</v>
      </c>
      <c r="B271">
        <v>14</v>
      </c>
      <c r="C271">
        <v>28</v>
      </c>
      <c r="D271" s="27">
        <v>90000</v>
      </c>
      <c r="E271">
        <v>11590</v>
      </c>
      <c r="F271">
        <v>780545</v>
      </c>
      <c r="G271">
        <v>282221</v>
      </c>
      <c r="H271">
        <v>38828</v>
      </c>
      <c r="I271">
        <v>163442</v>
      </c>
      <c r="J271">
        <v>26310</v>
      </c>
      <c r="K271">
        <v>113670</v>
      </c>
      <c r="L271">
        <v>13457</v>
      </c>
      <c r="M271">
        <v>134773</v>
      </c>
      <c r="N271">
        <v>225004</v>
      </c>
      <c r="O271">
        <v>209.1</v>
      </c>
      <c r="P271" s="27">
        <v>524572</v>
      </c>
      <c r="Q271" s="27">
        <v>1789840</v>
      </c>
    </row>
    <row r="272" spans="1:17" x14ac:dyDescent="0.3">
      <c r="A272">
        <v>5</v>
      </c>
      <c r="B272">
        <v>25</v>
      </c>
      <c r="C272">
        <v>42</v>
      </c>
      <c r="D272" s="27">
        <v>220000</v>
      </c>
      <c r="E272">
        <v>505574</v>
      </c>
      <c r="F272">
        <v>3766500</v>
      </c>
      <c r="G272">
        <v>3568427</v>
      </c>
      <c r="H272">
        <v>20594</v>
      </c>
      <c r="I272">
        <v>4309155</v>
      </c>
      <c r="J272">
        <v>887531</v>
      </c>
      <c r="K272">
        <v>2706255</v>
      </c>
      <c r="L272">
        <v>183004</v>
      </c>
      <c r="M272">
        <v>621826</v>
      </c>
      <c r="N272">
        <v>3522160</v>
      </c>
      <c r="O272">
        <v>62.584969999999998</v>
      </c>
      <c r="P272" s="27">
        <v>5888343</v>
      </c>
      <c r="Q272" s="27">
        <v>20091026</v>
      </c>
    </row>
    <row r="273" spans="1:17" x14ac:dyDescent="0.3">
      <c r="A273">
        <v>9</v>
      </c>
      <c r="B273">
        <v>2</v>
      </c>
      <c r="C273">
        <v>2</v>
      </c>
      <c r="D273" s="27">
        <v>90000</v>
      </c>
      <c r="E273">
        <v>159885</v>
      </c>
      <c r="F273">
        <v>651071</v>
      </c>
      <c r="G273">
        <v>1924706</v>
      </c>
      <c r="H273">
        <v>30767</v>
      </c>
      <c r="I273">
        <v>1897225</v>
      </c>
      <c r="J273">
        <v>77444</v>
      </c>
      <c r="K273">
        <v>235504</v>
      </c>
      <c r="L273">
        <v>263496</v>
      </c>
      <c r="M273">
        <v>1929993</v>
      </c>
      <c r="N273">
        <v>1019245</v>
      </c>
      <c r="O273">
        <v>158.2996</v>
      </c>
      <c r="P273" s="27">
        <v>2400157</v>
      </c>
      <c r="Q273" s="27">
        <v>8189336</v>
      </c>
    </row>
    <row r="274" spans="1:17" x14ac:dyDescent="0.3">
      <c r="A274">
        <v>4</v>
      </c>
      <c r="B274">
        <v>14</v>
      </c>
      <c r="C274">
        <v>28</v>
      </c>
      <c r="D274" s="27">
        <v>26500</v>
      </c>
      <c r="E274">
        <v>0</v>
      </c>
      <c r="F274">
        <v>156750</v>
      </c>
      <c r="G274">
        <v>146942</v>
      </c>
      <c r="H274">
        <v>0</v>
      </c>
      <c r="I274">
        <v>176516</v>
      </c>
      <c r="J274">
        <v>0</v>
      </c>
      <c r="K274">
        <v>5377</v>
      </c>
      <c r="L274">
        <v>85514</v>
      </c>
      <c r="M274">
        <v>24856</v>
      </c>
      <c r="N274">
        <v>120115</v>
      </c>
      <c r="O274">
        <v>583.35119999999995</v>
      </c>
      <c r="P274" s="27">
        <v>209868</v>
      </c>
      <c r="Q274" s="27">
        <v>716070</v>
      </c>
    </row>
    <row r="275" spans="1:17" x14ac:dyDescent="0.3">
      <c r="A275">
        <v>2</v>
      </c>
      <c r="B275">
        <v>2</v>
      </c>
      <c r="C275">
        <v>6</v>
      </c>
      <c r="D275" s="27">
        <v>280000</v>
      </c>
      <c r="E275">
        <v>223782</v>
      </c>
      <c r="F275">
        <v>1769712</v>
      </c>
      <c r="G275">
        <v>4782392</v>
      </c>
      <c r="H275">
        <v>49204</v>
      </c>
      <c r="I275">
        <v>1901611</v>
      </c>
      <c r="J275">
        <v>0</v>
      </c>
      <c r="K275">
        <v>243776</v>
      </c>
      <c r="L275">
        <v>120175</v>
      </c>
      <c r="M275">
        <v>1722428</v>
      </c>
      <c r="N275">
        <v>1834569</v>
      </c>
      <c r="O275">
        <v>52.146230000000003</v>
      </c>
      <c r="P275" s="27">
        <v>3706814</v>
      </c>
      <c r="Q275" s="27">
        <v>12647649</v>
      </c>
    </row>
    <row r="276" spans="1:17" x14ac:dyDescent="0.3">
      <c r="A276">
        <v>4</v>
      </c>
      <c r="B276">
        <v>15</v>
      </c>
      <c r="C276">
        <v>53</v>
      </c>
      <c r="D276" s="27">
        <v>6200</v>
      </c>
      <c r="E276">
        <v>13270</v>
      </c>
      <c r="F276">
        <v>11798</v>
      </c>
      <c r="G276">
        <v>42411</v>
      </c>
      <c r="H276">
        <v>15557</v>
      </c>
      <c r="I276">
        <v>17680</v>
      </c>
      <c r="J276">
        <v>70310</v>
      </c>
      <c r="K276">
        <v>108554</v>
      </c>
      <c r="L276">
        <v>7454</v>
      </c>
      <c r="M276">
        <v>1011</v>
      </c>
      <c r="N276">
        <v>18841</v>
      </c>
      <c r="O276">
        <v>777.87990000000002</v>
      </c>
      <c r="P276" s="27">
        <v>89943</v>
      </c>
      <c r="Q276" s="27">
        <v>306886</v>
      </c>
    </row>
    <row r="277" spans="1:17" x14ac:dyDescent="0.3">
      <c r="A277">
        <v>2</v>
      </c>
      <c r="B277">
        <v>26</v>
      </c>
      <c r="C277">
        <v>46</v>
      </c>
      <c r="D277" s="27">
        <v>1200</v>
      </c>
      <c r="E277">
        <v>7572</v>
      </c>
      <c r="F277">
        <v>6148</v>
      </c>
      <c r="G277">
        <v>10252</v>
      </c>
      <c r="H277">
        <v>0</v>
      </c>
      <c r="I277">
        <v>39874</v>
      </c>
      <c r="J277">
        <v>0</v>
      </c>
      <c r="K277">
        <v>2815</v>
      </c>
      <c r="L277">
        <v>1028</v>
      </c>
      <c r="M277">
        <v>13940</v>
      </c>
      <c r="N277">
        <v>24167</v>
      </c>
      <c r="O277">
        <v>1851.67</v>
      </c>
      <c r="P277" s="27">
        <v>31007</v>
      </c>
      <c r="Q277" s="27">
        <v>105796</v>
      </c>
    </row>
    <row r="278" spans="1:17" x14ac:dyDescent="0.3">
      <c r="A278">
        <v>8</v>
      </c>
      <c r="B278">
        <v>1</v>
      </c>
      <c r="C278">
        <v>1</v>
      </c>
      <c r="D278" s="27">
        <v>18000</v>
      </c>
      <c r="E278">
        <v>258</v>
      </c>
      <c r="F278">
        <v>0</v>
      </c>
      <c r="G278">
        <v>25</v>
      </c>
      <c r="H278">
        <v>0</v>
      </c>
      <c r="I278">
        <v>0</v>
      </c>
      <c r="J278">
        <v>0</v>
      </c>
      <c r="K278">
        <v>0</v>
      </c>
      <c r="L278">
        <v>0</v>
      </c>
      <c r="M278">
        <v>0</v>
      </c>
      <c r="N278">
        <v>12727</v>
      </c>
      <c r="O278">
        <v>1522.59</v>
      </c>
      <c r="P278" s="27">
        <v>3813</v>
      </c>
      <c r="Q278" s="27">
        <v>13010</v>
      </c>
    </row>
    <row r="279" spans="1:17" x14ac:dyDescent="0.3">
      <c r="A279">
        <v>5</v>
      </c>
      <c r="B279">
        <v>15</v>
      </c>
      <c r="C279">
        <v>33</v>
      </c>
      <c r="D279" s="27">
        <v>9700</v>
      </c>
      <c r="E279">
        <v>11827</v>
      </c>
      <c r="F279">
        <v>210571</v>
      </c>
      <c r="G279">
        <v>170800</v>
      </c>
      <c r="H279">
        <v>43312</v>
      </c>
      <c r="I279">
        <v>63792</v>
      </c>
      <c r="J279">
        <v>360552</v>
      </c>
      <c r="K279">
        <v>556662</v>
      </c>
      <c r="L279">
        <v>65164</v>
      </c>
      <c r="M279">
        <v>4051</v>
      </c>
      <c r="N279">
        <v>97979</v>
      </c>
      <c r="O279">
        <v>810.40539999999999</v>
      </c>
      <c r="P279" s="27">
        <v>464452</v>
      </c>
      <c r="Q279" s="27">
        <v>1584710</v>
      </c>
    </row>
    <row r="280" spans="1:17" x14ac:dyDescent="0.3">
      <c r="A280">
        <v>2</v>
      </c>
      <c r="B280">
        <v>16</v>
      </c>
      <c r="C280">
        <v>35</v>
      </c>
      <c r="D280" s="27">
        <v>210000</v>
      </c>
      <c r="E280">
        <v>0</v>
      </c>
      <c r="F280">
        <v>4679281</v>
      </c>
      <c r="G280">
        <v>9725511</v>
      </c>
      <c r="H280">
        <v>0</v>
      </c>
      <c r="I280">
        <v>5583627</v>
      </c>
      <c r="J280">
        <v>1995228</v>
      </c>
      <c r="K280">
        <v>1434498</v>
      </c>
      <c r="L280">
        <v>535172</v>
      </c>
      <c r="M280">
        <v>859919</v>
      </c>
      <c r="N280">
        <v>9084244</v>
      </c>
      <c r="O280">
        <v>9.2846069999999994</v>
      </c>
      <c r="P280" s="27">
        <v>9934783</v>
      </c>
      <c r="Q280" s="27">
        <v>33897480</v>
      </c>
    </row>
    <row r="281" spans="1:17" x14ac:dyDescent="0.3">
      <c r="A281">
        <v>7</v>
      </c>
      <c r="B281">
        <v>5</v>
      </c>
      <c r="C281">
        <v>11</v>
      </c>
      <c r="D281" s="27">
        <v>2500</v>
      </c>
      <c r="O281">
        <v>3231.29</v>
      </c>
    </row>
    <row r="282" spans="1:17" x14ac:dyDescent="0.3">
      <c r="A282">
        <v>4</v>
      </c>
      <c r="B282">
        <v>5</v>
      </c>
      <c r="C282">
        <v>9</v>
      </c>
      <c r="D282" s="27">
        <v>600000</v>
      </c>
      <c r="E282">
        <v>0</v>
      </c>
      <c r="F282">
        <v>56048</v>
      </c>
      <c r="G282">
        <v>125953</v>
      </c>
      <c r="H282">
        <v>3953</v>
      </c>
      <c r="I282">
        <v>809024</v>
      </c>
      <c r="J282">
        <v>0</v>
      </c>
      <c r="K282">
        <v>1503802</v>
      </c>
      <c r="L282">
        <v>26432</v>
      </c>
      <c r="M282">
        <v>76486</v>
      </c>
      <c r="N282">
        <v>493576</v>
      </c>
      <c r="O282">
        <v>24.111329999999999</v>
      </c>
      <c r="P282" s="27">
        <v>907173</v>
      </c>
      <c r="Q282" s="27">
        <v>3095274</v>
      </c>
    </row>
    <row r="283" spans="1:17" x14ac:dyDescent="0.3">
      <c r="A283">
        <v>7</v>
      </c>
      <c r="B283">
        <v>2</v>
      </c>
      <c r="C283">
        <v>4</v>
      </c>
      <c r="D283" s="27">
        <v>15000</v>
      </c>
      <c r="E283">
        <v>18691</v>
      </c>
      <c r="F283">
        <v>187481</v>
      </c>
      <c r="G283">
        <v>440720</v>
      </c>
      <c r="H283">
        <v>0</v>
      </c>
      <c r="I283">
        <v>180271</v>
      </c>
      <c r="J283">
        <v>0</v>
      </c>
      <c r="K283">
        <v>38386</v>
      </c>
      <c r="L283">
        <v>71562</v>
      </c>
      <c r="M283">
        <v>284518</v>
      </c>
      <c r="N283">
        <v>159497</v>
      </c>
      <c r="O283">
        <v>624.95410000000004</v>
      </c>
      <c r="P283" s="27">
        <v>404785</v>
      </c>
      <c r="Q283" s="27">
        <v>1381126</v>
      </c>
    </row>
    <row r="284" spans="1:17" x14ac:dyDescent="0.3">
      <c r="A284">
        <v>3</v>
      </c>
      <c r="B284">
        <v>14</v>
      </c>
      <c r="C284">
        <v>29</v>
      </c>
      <c r="D284" s="27">
        <v>205000</v>
      </c>
      <c r="E284">
        <v>0</v>
      </c>
      <c r="F284">
        <v>427990</v>
      </c>
      <c r="G284">
        <v>582291</v>
      </c>
      <c r="H284">
        <v>0</v>
      </c>
      <c r="I284">
        <v>765322</v>
      </c>
      <c r="J284">
        <v>82222</v>
      </c>
      <c r="K284">
        <v>392498</v>
      </c>
      <c r="L284">
        <v>38065</v>
      </c>
      <c r="M284">
        <v>769444</v>
      </c>
      <c r="N284">
        <v>661170</v>
      </c>
      <c r="O284">
        <v>179.5959</v>
      </c>
      <c r="P284" s="27">
        <v>1089977</v>
      </c>
      <c r="Q284" s="27">
        <v>3719002</v>
      </c>
    </row>
    <row r="285" spans="1:17" x14ac:dyDescent="0.3">
      <c r="A285">
        <v>3</v>
      </c>
      <c r="B285">
        <v>12</v>
      </c>
      <c r="C285">
        <v>21</v>
      </c>
      <c r="D285" s="27">
        <v>16500</v>
      </c>
      <c r="E285">
        <v>536</v>
      </c>
      <c r="F285">
        <v>19033</v>
      </c>
      <c r="G285">
        <v>36910</v>
      </c>
      <c r="H285">
        <v>0</v>
      </c>
      <c r="I285">
        <v>14945</v>
      </c>
      <c r="J285">
        <v>0</v>
      </c>
      <c r="K285">
        <v>83067</v>
      </c>
      <c r="L285">
        <v>5568</v>
      </c>
      <c r="M285">
        <v>13549</v>
      </c>
      <c r="N285">
        <v>144155</v>
      </c>
      <c r="O285">
        <v>787.07920000000001</v>
      </c>
      <c r="P285" s="27">
        <v>93131</v>
      </c>
      <c r="Q285" s="27">
        <v>317763</v>
      </c>
    </row>
    <row r="286" spans="1:17" x14ac:dyDescent="0.3">
      <c r="A286">
        <v>5</v>
      </c>
      <c r="B286">
        <v>7</v>
      </c>
      <c r="C286">
        <v>52</v>
      </c>
      <c r="D286" s="27">
        <v>42000</v>
      </c>
      <c r="E286">
        <v>2910</v>
      </c>
      <c r="F286">
        <v>513323</v>
      </c>
      <c r="G286">
        <v>224386</v>
      </c>
      <c r="H286">
        <v>131207</v>
      </c>
      <c r="I286">
        <v>680556</v>
      </c>
      <c r="J286">
        <v>0</v>
      </c>
      <c r="K286">
        <v>125351</v>
      </c>
      <c r="L286">
        <v>405213</v>
      </c>
      <c r="M286">
        <v>879986</v>
      </c>
      <c r="N286">
        <v>682288</v>
      </c>
      <c r="O286">
        <v>385.90780000000001</v>
      </c>
      <c r="P286" s="27">
        <v>1068353</v>
      </c>
      <c r="Q286" s="27">
        <v>3645220</v>
      </c>
    </row>
    <row r="287" spans="1:17" x14ac:dyDescent="0.3">
      <c r="A287">
        <v>8</v>
      </c>
      <c r="B287">
        <v>5</v>
      </c>
      <c r="C287">
        <v>9</v>
      </c>
      <c r="D287" s="27">
        <v>4000</v>
      </c>
      <c r="E287">
        <v>0</v>
      </c>
      <c r="F287">
        <v>1254</v>
      </c>
      <c r="G287">
        <v>2964</v>
      </c>
      <c r="H287">
        <v>318</v>
      </c>
      <c r="I287">
        <v>30684</v>
      </c>
      <c r="J287">
        <v>0</v>
      </c>
      <c r="K287">
        <v>0</v>
      </c>
      <c r="L287">
        <v>5150</v>
      </c>
      <c r="M287">
        <v>13256</v>
      </c>
      <c r="N287">
        <v>24215</v>
      </c>
      <c r="O287">
        <v>1667.7550000000001</v>
      </c>
      <c r="P287" s="27">
        <v>22814</v>
      </c>
      <c r="Q287" s="27">
        <v>77841</v>
      </c>
    </row>
    <row r="288" spans="1:17" x14ac:dyDescent="0.3">
      <c r="A288">
        <v>8</v>
      </c>
      <c r="B288">
        <v>12</v>
      </c>
      <c r="C288">
        <v>21</v>
      </c>
      <c r="D288" s="27">
        <v>16000</v>
      </c>
      <c r="E288">
        <v>0</v>
      </c>
      <c r="F288">
        <v>18353</v>
      </c>
      <c r="G288">
        <v>17721</v>
      </c>
      <c r="H288">
        <v>1628</v>
      </c>
      <c r="I288">
        <v>39942</v>
      </c>
      <c r="J288">
        <v>10611</v>
      </c>
      <c r="K288">
        <v>1515</v>
      </c>
      <c r="L288">
        <v>11880</v>
      </c>
      <c r="M288">
        <v>8635</v>
      </c>
      <c r="N288">
        <v>70302</v>
      </c>
      <c r="O288">
        <v>918.0299</v>
      </c>
      <c r="P288" s="27">
        <v>52927</v>
      </c>
      <c r="Q288" s="27">
        <v>180587</v>
      </c>
    </row>
    <row r="289" spans="1:17" x14ac:dyDescent="0.3">
      <c r="A289">
        <v>3</v>
      </c>
      <c r="B289">
        <v>15</v>
      </c>
      <c r="C289">
        <v>33</v>
      </c>
      <c r="D289" s="27">
        <v>10000</v>
      </c>
      <c r="E289">
        <v>0</v>
      </c>
      <c r="F289">
        <v>19439</v>
      </c>
      <c r="G289">
        <v>39926</v>
      </c>
      <c r="H289">
        <v>0</v>
      </c>
      <c r="I289">
        <v>23673</v>
      </c>
      <c r="J289">
        <v>171836</v>
      </c>
      <c r="K289">
        <v>265297</v>
      </c>
      <c r="L289">
        <v>3399</v>
      </c>
      <c r="M289">
        <v>2863</v>
      </c>
      <c r="N289">
        <v>35476</v>
      </c>
      <c r="O289">
        <v>273.99709999999999</v>
      </c>
      <c r="P289" s="27">
        <v>164686</v>
      </c>
      <c r="Q289" s="27">
        <v>561909</v>
      </c>
    </row>
    <row r="290" spans="1:17" x14ac:dyDescent="0.3">
      <c r="A290">
        <v>8</v>
      </c>
      <c r="B290">
        <v>12</v>
      </c>
      <c r="C290">
        <v>21</v>
      </c>
      <c r="D290" s="27">
        <v>5000</v>
      </c>
      <c r="E290">
        <v>6670</v>
      </c>
      <c r="F290">
        <v>13143</v>
      </c>
      <c r="G290">
        <v>5358</v>
      </c>
      <c r="H290">
        <v>1396</v>
      </c>
      <c r="I290">
        <v>23493</v>
      </c>
      <c r="J290">
        <v>0</v>
      </c>
      <c r="K290">
        <v>4829</v>
      </c>
      <c r="L290">
        <v>0</v>
      </c>
      <c r="M290">
        <v>0</v>
      </c>
      <c r="N290">
        <v>32697</v>
      </c>
      <c r="O290">
        <v>1484.5150000000001</v>
      </c>
      <c r="P290" s="27">
        <v>25670</v>
      </c>
      <c r="Q290" s="27">
        <v>87586</v>
      </c>
    </row>
    <row r="291" spans="1:17" x14ac:dyDescent="0.3">
      <c r="A291">
        <v>8</v>
      </c>
      <c r="B291">
        <v>17</v>
      </c>
      <c r="C291">
        <v>36</v>
      </c>
      <c r="D291" s="27">
        <v>8800</v>
      </c>
      <c r="E291">
        <v>10360</v>
      </c>
      <c r="F291">
        <v>14408</v>
      </c>
      <c r="G291">
        <v>28450</v>
      </c>
      <c r="H291">
        <v>0</v>
      </c>
      <c r="I291">
        <v>43147</v>
      </c>
      <c r="J291">
        <v>0</v>
      </c>
      <c r="K291">
        <v>2377</v>
      </c>
      <c r="L291">
        <v>18423</v>
      </c>
      <c r="M291">
        <v>886</v>
      </c>
      <c r="N291">
        <v>34834</v>
      </c>
      <c r="O291">
        <v>1831.778</v>
      </c>
      <c r="P291" s="27">
        <v>44808</v>
      </c>
      <c r="Q291" s="27">
        <v>152885</v>
      </c>
    </row>
    <row r="292" spans="1:17" x14ac:dyDescent="0.3">
      <c r="A292">
        <v>5</v>
      </c>
      <c r="B292">
        <v>25</v>
      </c>
      <c r="C292">
        <v>42</v>
      </c>
      <c r="D292" s="27">
        <v>12000</v>
      </c>
      <c r="E292">
        <v>8389</v>
      </c>
      <c r="F292">
        <v>80447</v>
      </c>
      <c r="G292">
        <v>34984</v>
      </c>
      <c r="H292">
        <v>6284</v>
      </c>
      <c r="I292">
        <v>171839</v>
      </c>
      <c r="J292">
        <v>14847</v>
      </c>
      <c r="K292">
        <v>3262</v>
      </c>
      <c r="L292">
        <v>31219</v>
      </c>
      <c r="M292">
        <v>42128</v>
      </c>
      <c r="N292">
        <v>90440</v>
      </c>
      <c r="O292">
        <v>941.81790000000001</v>
      </c>
      <c r="P292" s="27">
        <v>141805</v>
      </c>
      <c r="Q292" s="27">
        <v>483839</v>
      </c>
    </row>
    <row r="293" spans="1:17" x14ac:dyDescent="0.3">
      <c r="A293">
        <v>3</v>
      </c>
      <c r="B293">
        <v>8</v>
      </c>
      <c r="C293">
        <v>19</v>
      </c>
      <c r="D293" s="27">
        <v>39500</v>
      </c>
      <c r="E293">
        <v>0</v>
      </c>
      <c r="F293">
        <v>154998</v>
      </c>
      <c r="G293">
        <v>873126</v>
      </c>
      <c r="H293">
        <v>0</v>
      </c>
      <c r="I293">
        <v>1155905</v>
      </c>
      <c r="J293">
        <v>0</v>
      </c>
      <c r="K293">
        <v>559779</v>
      </c>
      <c r="L293">
        <v>426637</v>
      </c>
      <c r="M293">
        <v>1395706</v>
      </c>
      <c r="N293">
        <v>563153</v>
      </c>
      <c r="O293">
        <v>30.431059999999999</v>
      </c>
      <c r="P293" s="27">
        <v>1503313</v>
      </c>
      <c r="Q293" s="27">
        <v>5129304</v>
      </c>
    </row>
    <row r="294" spans="1:17" x14ac:dyDescent="0.3">
      <c r="A294">
        <v>9</v>
      </c>
      <c r="B294">
        <v>2</v>
      </c>
      <c r="C294">
        <v>2</v>
      </c>
      <c r="D294" s="27">
        <v>3650</v>
      </c>
      <c r="E294">
        <v>139</v>
      </c>
      <c r="F294">
        <v>14604</v>
      </c>
      <c r="G294">
        <v>47104</v>
      </c>
      <c r="H294">
        <v>0</v>
      </c>
      <c r="I294">
        <v>16612</v>
      </c>
      <c r="J294">
        <v>0</v>
      </c>
      <c r="K294">
        <v>6531</v>
      </c>
      <c r="L294">
        <v>14304</v>
      </c>
      <c r="M294">
        <v>30038</v>
      </c>
      <c r="N294">
        <v>27620</v>
      </c>
      <c r="O294">
        <v>1828.0519999999999</v>
      </c>
      <c r="P294" s="27">
        <v>46000</v>
      </c>
      <c r="Q294" s="27">
        <v>156952</v>
      </c>
    </row>
    <row r="295" spans="1:17" x14ac:dyDescent="0.3">
      <c r="A295">
        <v>5</v>
      </c>
      <c r="B295">
        <v>16</v>
      </c>
      <c r="C295">
        <v>35</v>
      </c>
      <c r="D295" s="27">
        <v>85000</v>
      </c>
      <c r="E295">
        <v>0</v>
      </c>
      <c r="F295">
        <v>3055729</v>
      </c>
      <c r="G295">
        <v>200721</v>
      </c>
      <c r="H295">
        <v>0</v>
      </c>
      <c r="I295">
        <v>462492</v>
      </c>
      <c r="J295">
        <v>0</v>
      </c>
      <c r="K295">
        <v>163303</v>
      </c>
      <c r="L295">
        <v>163556</v>
      </c>
      <c r="M295">
        <v>233093</v>
      </c>
      <c r="N295">
        <v>483299</v>
      </c>
      <c r="O295">
        <v>9.2846069999999994</v>
      </c>
      <c r="P295" s="27">
        <v>1395719</v>
      </c>
      <c r="Q295" s="27">
        <v>4762193</v>
      </c>
    </row>
    <row r="296" spans="1:17" x14ac:dyDescent="0.3">
      <c r="A296">
        <v>6</v>
      </c>
      <c r="B296">
        <v>12</v>
      </c>
      <c r="C296">
        <v>21</v>
      </c>
      <c r="D296" s="27">
        <v>7000</v>
      </c>
      <c r="E296">
        <v>0</v>
      </c>
      <c r="F296">
        <v>12762</v>
      </c>
      <c r="G296">
        <v>5178</v>
      </c>
      <c r="H296">
        <v>475</v>
      </c>
      <c r="I296">
        <v>4951</v>
      </c>
      <c r="J296">
        <v>3445</v>
      </c>
      <c r="K296">
        <v>1125</v>
      </c>
      <c r="L296">
        <v>105</v>
      </c>
      <c r="M296">
        <v>1576</v>
      </c>
      <c r="N296">
        <v>21621</v>
      </c>
      <c r="O296">
        <v>1387.077</v>
      </c>
      <c r="P296" s="27">
        <v>15017</v>
      </c>
      <c r="Q296" s="27">
        <v>51238</v>
      </c>
    </row>
    <row r="297" spans="1:17" x14ac:dyDescent="0.3">
      <c r="A297">
        <v>9</v>
      </c>
      <c r="B297">
        <v>13</v>
      </c>
      <c r="C297">
        <v>23</v>
      </c>
      <c r="D297" s="27">
        <v>205000</v>
      </c>
      <c r="E297">
        <v>0</v>
      </c>
      <c r="F297">
        <v>0</v>
      </c>
      <c r="G297">
        <v>862300</v>
      </c>
      <c r="H297">
        <v>0</v>
      </c>
      <c r="I297">
        <v>1527507</v>
      </c>
      <c r="J297">
        <v>0</v>
      </c>
      <c r="K297">
        <v>0</v>
      </c>
      <c r="L297">
        <v>106436</v>
      </c>
      <c r="M297">
        <v>349763</v>
      </c>
      <c r="N297">
        <v>2335242</v>
      </c>
      <c r="O297">
        <v>23.251169999999998</v>
      </c>
      <c r="P297" s="27">
        <v>1518537</v>
      </c>
      <c r="Q297" s="27">
        <v>5181248</v>
      </c>
    </row>
    <row r="298" spans="1:17" x14ac:dyDescent="0.3">
      <c r="A298">
        <v>9</v>
      </c>
      <c r="B298">
        <v>2</v>
      </c>
      <c r="C298">
        <v>2</v>
      </c>
      <c r="D298" s="27">
        <v>190000</v>
      </c>
      <c r="E298">
        <v>0</v>
      </c>
      <c r="F298">
        <v>631079</v>
      </c>
      <c r="G298">
        <v>5322492</v>
      </c>
      <c r="H298">
        <v>0</v>
      </c>
      <c r="I298">
        <v>3332256</v>
      </c>
      <c r="J298">
        <v>0</v>
      </c>
      <c r="K298">
        <v>605245</v>
      </c>
      <c r="L298">
        <v>294462</v>
      </c>
      <c r="M298">
        <v>4237821</v>
      </c>
      <c r="N298">
        <v>4294710</v>
      </c>
      <c r="O298">
        <v>50.319159999999997</v>
      </c>
      <c r="P298" s="27">
        <v>5485951</v>
      </c>
      <c r="Q298" s="27">
        <v>18718065</v>
      </c>
    </row>
    <row r="299" spans="1:17" x14ac:dyDescent="0.3">
      <c r="A299">
        <v>2</v>
      </c>
      <c r="B299">
        <v>16</v>
      </c>
      <c r="C299">
        <v>35</v>
      </c>
      <c r="D299" s="27">
        <v>700000</v>
      </c>
      <c r="E299">
        <v>37519</v>
      </c>
      <c r="F299">
        <v>9313035</v>
      </c>
      <c r="G299">
        <v>10837291</v>
      </c>
      <c r="H299">
        <v>0</v>
      </c>
      <c r="I299">
        <v>8973273</v>
      </c>
      <c r="J299">
        <v>2695618</v>
      </c>
      <c r="K299">
        <v>8257248</v>
      </c>
      <c r="L299">
        <v>11273658</v>
      </c>
      <c r="M299">
        <v>9804356</v>
      </c>
      <c r="N299">
        <v>13136276</v>
      </c>
      <c r="O299">
        <v>6.6318619999999999</v>
      </c>
      <c r="P299" s="27">
        <v>21784371</v>
      </c>
      <c r="Q299" s="27">
        <v>74328274</v>
      </c>
    </row>
    <row r="300" spans="1:17" x14ac:dyDescent="0.3">
      <c r="A300">
        <v>9</v>
      </c>
      <c r="B300">
        <v>2</v>
      </c>
      <c r="C300">
        <v>6</v>
      </c>
      <c r="D300" s="27">
        <v>8300</v>
      </c>
      <c r="E300">
        <v>0</v>
      </c>
      <c r="F300">
        <v>1829</v>
      </c>
      <c r="G300">
        <v>10686</v>
      </c>
      <c r="H300">
        <v>35</v>
      </c>
      <c r="I300">
        <v>6886</v>
      </c>
      <c r="J300">
        <v>0</v>
      </c>
      <c r="K300">
        <v>568</v>
      </c>
      <c r="L300">
        <v>867</v>
      </c>
      <c r="M300">
        <v>1918</v>
      </c>
      <c r="N300">
        <v>4514</v>
      </c>
      <c r="O300">
        <v>1828.0519999999999</v>
      </c>
      <c r="P300" s="27">
        <v>8002</v>
      </c>
      <c r="Q300" s="27">
        <v>27303</v>
      </c>
    </row>
    <row r="301" spans="1:17" x14ac:dyDescent="0.3">
      <c r="A301">
        <v>4</v>
      </c>
      <c r="B301">
        <v>2</v>
      </c>
      <c r="C301">
        <v>5</v>
      </c>
      <c r="D301" s="27">
        <v>1200</v>
      </c>
      <c r="E301">
        <v>0</v>
      </c>
      <c r="F301">
        <v>2342</v>
      </c>
      <c r="G301">
        <v>6032</v>
      </c>
      <c r="H301">
        <v>114</v>
      </c>
      <c r="I301">
        <v>4596</v>
      </c>
      <c r="J301">
        <v>0</v>
      </c>
      <c r="K301">
        <v>0</v>
      </c>
      <c r="L301">
        <v>2673</v>
      </c>
      <c r="M301">
        <v>4734</v>
      </c>
      <c r="N301">
        <v>4529</v>
      </c>
      <c r="O301">
        <v>1461.857</v>
      </c>
      <c r="P301" s="27">
        <v>7333</v>
      </c>
      <c r="Q301" s="27">
        <v>25020</v>
      </c>
    </row>
    <row r="302" spans="1:17" x14ac:dyDescent="0.3">
      <c r="A302">
        <v>5</v>
      </c>
      <c r="B302">
        <v>2</v>
      </c>
      <c r="C302">
        <v>2</v>
      </c>
      <c r="D302" s="27">
        <v>30000</v>
      </c>
      <c r="E302">
        <v>0</v>
      </c>
      <c r="F302">
        <v>1058599</v>
      </c>
      <c r="G302">
        <v>82263</v>
      </c>
      <c r="H302">
        <v>0</v>
      </c>
      <c r="I302">
        <v>168429</v>
      </c>
      <c r="J302">
        <v>0</v>
      </c>
      <c r="K302">
        <v>14958</v>
      </c>
      <c r="L302">
        <v>111793</v>
      </c>
      <c r="M302">
        <v>351749</v>
      </c>
      <c r="N302">
        <v>135284</v>
      </c>
      <c r="O302">
        <v>48.84104</v>
      </c>
      <c r="P302" s="27">
        <v>563621</v>
      </c>
      <c r="Q302" s="27">
        <v>1923075</v>
      </c>
    </row>
    <row r="303" spans="1:17" x14ac:dyDescent="0.3">
      <c r="A303">
        <v>3</v>
      </c>
      <c r="B303">
        <v>15</v>
      </c>
      <c r="C303">
        <v>33</v>
      </c>
      <c r="D303" s="27">
        <v>2400</v>
      </c>
      <c r="E303">
        <v>0</v>
      </c>
      <c r="F303">
        <v>46535</v>
      </c>
      <c r="G303">
        <v>42532</v>
      </c>
      <c r="H303">
        <v>0</v>
      </c>
      <c r="I303">
        <v>31530</v>
      </c>
      <c r="J303">
        <v>116490</v>
      </c>
      <c r="K303">
        <v>117221</v>
      </c>
      <c r="L303">
        <v>745</v>
      </c>
      <c r="M303">
        <v>0</v>
      </c>
      <c r="N303">
        <v>30923</v>
      </c>
      <c r="O303">
        <v>953.18780000000004</v>
      </c>
      <c r="P303" s="27">
        <v>113123</v>
      </c>
      <c r="Q303" s="27">
        <v>385976</v>
      </c>
    </row>
    <row r="304" spans="1:17" x14ac:dyDescent="0.3">
      <c r="A304">
        <v>3</v>
      </c>
      <c r="B304">
        <v>14</v>
      </c>
      <c r="C304">
        <v>29</v>
      </c>
      <c r="D304" s="27">
        <v>230000</v>
      </c>
      <c r="E304">
        <v>11137</v>
      </c>
      <c r="F304">
        <v>1506206</v>
      </c>
      <c r="G304">
        <v>1001450</v>
      </c>
      <c r="H304">
        <v>0</v>
      </c>
      <c r="I304">
        <v>984433</v>
      </c>
      <c r="J304">
        <v>0</v>
      </c>
      <c r="K304">
        <v>358622</v>
      </c>
      <c r="L304">
        <v>74955</v>
      </c>
      <c r="M304">
        <v>821050</v>
      </c>
      <c r="N304">
        <v>800834</v>
      </c>
      <c r="O304">
        <v>84.055760000000006</v>
      </c>
      <c r="P304" s="27">
        <v>1629158</v>
      </c>
      <c r="Q304" s="27">
        <v>5558687</v>
      </c>
    </row>
    <row r="305" spans="1:17" x14ac:dyDescent="0.3">
      <c r="A305">
        <v>5</v>
      </c>
      <c r="B305">
        <v>5</v>
      </c>
      <c r="C305">
        <v>10</v>
      </c>
      <c r="D305" s="27">
        <v>6300</v>
      </c>
      <c r="E305">
        <v>494</v>
      </c>
      <c r="F305">
        <v>4321</v>
      </c>
      <c r="G305">
        <v>2230</v>
      </c>
      <c r="H305">
        <v>828</v>
      </c>
      <c r="I305">
        <v>21823</v>
      </c>
      <c r="J305">
        <v>0</v>
      </c>
      <c r="K305">
        <v>8100</v>
      </c>
      <c r="L305">
        <v>3924</v>
      </c>
      <c r="M305">
        <v>22267</v>
      </c>
      <c r="N305">
        <v>19201</v>
      </c>
      <c r="O305">
        <v>1522.982</v>
      </c>
      <c r="P305" s="27">
        <v>24381</v>
      </c>
      <c r="Q305" s="27">
        <v>83188</v>
      </c>
    </row>
    <row r="306" spans="1:17" x14ac:dyDescent="0.3">
      <c r="A306">
        <v>7</v>
      </c>
      <c r="B306">
        <v>25</v>
      </c>
      <c r="C306">
        <v>41</v>
      </c>
      <c r="D306" s="27">
        <v>3000</v>
      </c>
      <c r="E306">
        <v>1970</v>
      </c>
      <c r="F306">
        <v>36899</v>
      </c>
      <c r="G306">
        <v>16629</v>
      </c>
      <c r="H306">
        <v>698</v>
      </c>
      <c r="I306">
        <v>73609</v>
      </c>
      <c r="J306">
        <v>0</v>
      </c>
      <c r="K306">
        <v>4098</v>
      </c>
      <c r="L306">
        <v>452</v>
      </c>
      <c r="M306">
        <v>10766</v>
      </c>
      <c r="N306">
        <v>27697</v>
      </c>
      <c r="O306">
        <v>1879.4559999999999</v>
      </c>
      <c r="P306" s="27">
        <v>50650</v>
      </c>
      <c r="Q306" s="27">
        <v>172818</v>
      </c>
    </row>
    <row r="307" spans="1:17" x14ac:dyDescent="0.3">
      <c r="A307">
        <v>7</v>
      </c>
      <c r="B307">
        <v>2</v>
      </c>
      <c r="C307">
        <v>2</v>
      </c>
      <c r="D307" s="27">
        <v>390000</v>
      </c>
      <c r="E307">
        <v>0</v>
      </c>
      <c r="F307">
        <v>3957330</v>
      </c>
      <c r="G307">
        <v>5907509</v>
      </c>
      <c r="H307">
        <v>37813</v>
      </c>
      <c r="I307">
        <v>2841254</v>
      </c>
      <c r="J307">
        <v>180651</v>
      </c>
      <c r="K307">
        <v>652786</v>
      </c>
      <c r="L307">
        <v>3647687</v>
      </c>
      <c r="M307">
        <v>2461182</v>
      </c>
      <c r="N307">
        <v>3059917</v>
      </c>
      <c r="O307">
        <v>48.84104</v>
      </c>
      <c r="P307" s="27">
        <v>6666509</v>
      </c>
      <c r="Q307" s="27">
        <v>22746129</v>
      </c>
    </row>
    <row r="308" spans="1:17" x14ac:dyDescent="0.3">
      <c r="A308">
        <v>2</v>
      </c>
      <c r="B308">
        <v>16</v>
      </c>
      <c r="C308">
        <v>35</v>
      </c>
      <c r="D308" s="27">
        <v>102000</v>
      </c>
      <c r="E308">
        <v>217653</v>
      </c>
      <c r="F308">
        <v>246320</v>
      </c>
      <c r="G308">
        <v>286903</v>
      </c>
      <c r="H308">
        <v>0</v>
      </c>
      <c r="I308">
        <v>629823</v>
      </c>
      <c r="J308">
        <v>101541</v>
      </c>
      <c r="K308">
        <v>271153</v>
      </c>
      <c r="L308">
        <v>59695</v>
      </c>
      <c r="M308">
        <v>125383</v>
      </c>
      <c r="N308">
        <v>453239</v>
      </c>
      <c r="O308">
        <v>19.690259999999999</v>
      </c>
      <c r="P308" s="27">
        <v>700970</v>
      </c>
      <c r="Q308" s="27">
        <v>2391710</v>
      </c>
    </row>
    <row r="309" spans="1:17" x14ac:dyDescent="0.3">
      <c r="A309">
        <v>6</v>
      </c>
      <c r="B309">
        <v>23</v>
      </c>
      <c r="C309">
        <v>50</v>
      </c>
      <c r="D309" s="27">
        <v>130000</v>
      </c>
      <c r="E309">
        <v>295428</v>
      </c>
      <c r="F309">
        <v>2126473</v>
      </c>
      <c r="G309">
        <v>1387690</v>
      </c>
      <c r="H309">
        <v>188315</v>
      </c>
      <c r="I309">
        <v>1339247</v>
      </c>
      <c r="J309">
        <v>0</v>
      </c>
      <c r="K309">
        <v>1068342</v>
      </c>
      <c r="L309">
        <v>171510</v>
      </c>
      <c r="M309">
        <v>274506</v>
      </c>
      <c r="N309">
        <v>838117</v>
      </c>
      <c r="O309">
        <v>170.02709999999999</v>
      </c>
      <c r="P309" s="27">
        <v>2253701</v>
      </c>
      <c r="Q309" s="27">
        <v>7689628</v>
      </c>
    </row>
    <row r="310" spans="1:17" x14ac:dyDescent="0.3">
      <c r="A310">
        <v>1</v>
      </c>
      <c r="B310">
        <v>13</v>
      </c>
      <c r="C310">
        <v>22</v>
      </c>
      <c r="D310" s="27">
        <v>11500</v>
      </c>
      <c r="E310">
        <v>89288</v>
      </c>
      <c r="F310">
        <v>31421</v>
      </c>
      <c r="G310">
        <v>12276</v>
      </c>
      <c r="H310">
        <v>0</v>
      </c>
      <c r="I310">
        <v>34522</v>
      </c>
      <c r="J310">
        <v>0</v>
      </c>
      <c r="K310">
        <v>0</v>
      </c>
      <c r="L310">
        <v>9920</v>
      </c>
      <c r="M310">
        <v>17252</v>
      </c>
      <c r="N310">
        <v>69352</v>
      </c>
      <c r="O310">
        <v>1851.67</v>
      </c>
      <c r="P310" s="27">
        <v>77383</v>
      </c>
      <c r="Q310" s="27">
        <v>264031</v>
      </c>
    </row>
    <row r="311" spans="1:17" x14ac:dyDescent="0.3">
      <c r="A311">
        <v>8</v>
      </c>
      <c r="B311">
        <v>14</v>
      </c>
      <c r="C311">
        <v>28</v>
      </c>
      <c r="D311" s="27">
        <v>26500</v>
      </c>
      <c r="E311">
        <v>146532</v>
      </c>
      <c r="F311">
        <v>63181</v>
      </c>
      <c r="G311">
        <v>128192</v>
      </c>
      <c r="H311">
        <v>16770</v>
      </c>
      <c r="I311">
        <v>211416</v>
      </c>
      <c r="J311">
        <v>0</v>
      </c>
      <c r="K311">
        <v>134555</v>
      </c>
      <c r="L311">
        <v>89961</v>
      </c>
      <c r="M311">
        <v>184274</v>
      </c>
      <c r="N311">
        <v>114233</v>
      </c>
      <c r="O311">
        <v>499.12040000000002</v>
      </c>
      <c r="P311" s="27">
        <v>319201</v>
      </c>
      <c r="Q311" s="27">
        <v>1089114</v>
      </c>
    </row>
    <row r="312" spans="1:17" x14ac:dyDescent="0.3">
      <c r="A312">
        <v>3</v>
      </c>
      <c r="B312">
        <v>14</v>
      </c>
      <c r="C312">
        <v>28</v>
      </c>
      <c r="D312" s="27">
        <v>142000</v>
      </c>
      <c r="E312">
        <v>0</v>
      </c>
      <c r="F312">
        <v>162476</v>
      </c>
      <c r="G312">
        <v>572461</v>
      </c>
      <c r="H312">
        <v>0</v>
      </c>
      <c r="I312">
        <v>460559</v>
      </c>
      <c r="J312">
        <v>68588</v>
      </c>
      <c r="K312">
        <v>308571</v>
      </c>
      <c r="L312">
        <v>234385</v>
      </c>
      <c r="M312">
        <v>1180938</v>
      </c>
      <c r="N312">
        <v>404075</v>
      </c>
      <c r="O312">
        <v>125.6504</v>
      </c>
      <c r="P312" s="27">
        <v>994154</v>
      </c>
      <c r="Q312" s="27">
        <v>3392053</v>
      </c>
    </row>
    <row r="313" spans="1:17" x14ac:dyDescent="0.3">
      <c r="A313">
        <v>9</v>
      </c>
      <c r="B313">
        <v>16</v>
      </c>
      <c r="C313">
        <v>35</v>
      </c>
      <c r="D313" s="27">
        <v>300000</v>
      </c>
      <c r="E313">
        <v>138861</v>
      </c>
      <c r="F313">
        <v>11397617</v>
      </c>
      <c r="G313">
        <v>8836222</v>
      </c>
      <c r="H313">
        <v>435823</v>
      </c>
      <c r="I313">
        <v>1819103</v>
      </c>
      <c r="J313">
        <v>0</v>
      </c>
      <c r="K313">
        <v>3299162</v>
      </c>
      <c r="L313">
        <v>1701323</v>
      </c>
      <c r="M313">
        <v>4266635</v>
      </c>
      <c r="N313">
        <v>7367019</v>
      </c>
      <c r="O313">
        <v>19.690259999999999</v>
      </c>
      <c r="P313" s="27">
        <v>11506965</v>
      </c>
      <c r="Q313" s="27">
        <v>39261765</v>
      </c>
    </row>
    <row r="314" spans="1:17" x14ac:dyDescent="0.3">
      <c r="A314">
        <v>6</v>
      </c>
      <c r="B314">
        <v>23</v>
      </c>
      <c r="C314">
        <v>50</v>
      </c>
      <c r="D314" s="27">
        <v>14000</v>
      </c>
      <c r="E314">
        <v>20354</v>
      </c>
      <c r="F314">
        <v>112844</v>
      </c>
      <c r="G314">
        <v>129137</v>
      </c>
      <c r="H314">
        <v>11844</v>
      </c>
      <c r="I314">
        <v>165257</v>
      </c>
      <c r="J314">
        <v>14176</v>
      </c>
      <c r="K314">
        <v>896797</v>
      </c>
      <c r="L314">
        <v>20948</v>
      </c>
      <c r="M314">
        <v>70975</v>
      </c>
      <c r="N314">
        <v>100765</v>
      </c>
      <c r="O314">
        <v>632.51710000000003</v>
      </c>
      <c r="P314" s="27">
        <v>452256</v>
      </c>
      <c r="Q314" s="27">
        <v>1543097</v>
      </c>
    </row>
    <row r="315" spans="1:17" x14ac:dyDescent="0.3">
      <c r="A315">
        <v>3</v>
      </c>
      <c r="B315">
        <v>26</v>
      </c>
      <c r="C315">
        <v>48</v>
      </c>
      <c r="D315" s="27">
        <v>4100</v>
      </c>
      <c r="E315">
        <v>0</v>
      </c>
      <c r="F315">
        <v>9214</v>
      </c>
      <c r="G315">
        <v>12710</v>
      </c>
      <c r="H315">
        <v>0</v>
      </c>
      <c r="I315">
        <v>35323</v>
      </c>
      <c r="J315">
        <v>0</v>
      </c>
      <c r="K315">
        <v>2446</v>
      </c>
      <c r="L315">
        <v>5385</v>
      </c>
      <c r="M315">
        <v>6587</v>
      </c>
      <c r="N315">
        <v>36792</v>
      </c>
      <c r="O315">
        <v>1155.4280000000001</v>
      </c>
      <c r="P315" s="27">
        <v>31787</v>
      </c>
      <c r="Q315" s="27">
        <v>108457</v>
      </c>
    </row>
    <row r="316" spans="1:17" x14ac:dyDescent="0.3">
      <c r="A316">
        <v>3</v>
      </c>
      <c r="B316">
        <v>2</v>
      </c>
      <c r="C316">
        <v>6</v>
      </c>
      <c r="D316" s="27">
        <v>420000</v>
      </c>
      <c r="E316">
        <v>0</v>
      </c>
      <c r="F316">
        <v>2738852</v>
      </c>
      <c r="G316">
        <v>12615854</v>
      </c>
      <c r="H316">
        <v>0</v>
      </c>
      <c r="I316">
        <v>6040787</v>
      </c>
      <c r="J316">
        <v>0</v>
      </c>
      <c r="K316">
        <v>0</v>
      </c>
      <c r="L316">
        <v>89738</v>
      </c>
      <c r="M316">
        <v>10101243</v>
      </c>
      <c r="N316">
        <v>6105112</v>
      </c>
      <c r="O316">
        <v>25.322579999999999</v>
      </c>
      <c r="P316" s="27">
        <v>11046772</v>
      </c>
      <c r="Q316" s="27">
        <v>37691586</v>
      </c>
    </row>
    <row r="317" spans="1:17" x14ac:dyDescent="0.3">
      <c r="A317">
        <v>5</v>
      </c>
      <c r="B317">
        <v>1</v>
      </c>
      <c r="C317">
        <v>1</v>
      </c>
      <c r="D317" s="27">
        <v>7500</v>
      </c>
      <c r="O317">
        <v>1867.057</v>
      </c>
    </row>
    <row r="318" spans="1:17" x14ac:dyDescent="0.3">
      <c r="A318">
        <v>8</v>
      </c>
      <c r="B318">
        <v>14</v>
      </c>
      <c r="C318">
        <v>28</v>
      </c>
      <c r="D318" s="27">
        <v>64000</v>
      </c>
      <c r="E318">
        <v>98870</v>
      </c>
      <c r="F318">
        <v>665914</v>
      </c>
      <c r="G318">
        <v>368620</v>
      </c>
      <c r="H318">
        <v>18385</v>
      </c>
      <c r="I318">
        <v>385533</v>
      </c>
      <c r="J318">
        <v>0</v>
      </c>
      <c r="K318">
        <v>0</v>
      </c>
      <c r="L318">
        <v>24031</v>
      </c>
      <c r="M318">
        <v>283132</v>
      </c>
      <c r="N318">
        <v>244652</v>
      </c>
      <c r="O318">
        <v>299.39479999999998</v>
      </c>
      <c r="P318" s="27">
        <v>612291</v>
      </c>
      <c r="Q318" s="27">
        <v>2089137</v>
      </c>
    </row>
    <row r="319" spans="1:17" x14ac:dyDescent="0.3">
      <c r="A319">
        <v>9</v>
      </c>
      <c r="B319">
        <v>6</v>
      </c>
      <c r="C319">
        <v>14</v>
      </c>
      <c r="D319" s="27">
        <v>146000</v>
      </c>
      <c r="E319">
        <v>12757</v>
      </c>
      <c r="F319">
        <v>406881</v>
      </c>
      <c r="G319">
        <v>799638</v>
      </c>
      <c r="H319">
        <v>3050</v>
      </c>
      <c r="I319">
        <v>1168165</v>
      </c>
      <c r="J319">
        <v>0</v>
      </c>
      <c r="K319">
        <v>9506878</v>
      </c>
      <c r="L319">
        <v>20562</v>
      </c>
      <c r="M319">
        <v>23257</v>
      </c>
      <c r="N319">
        <v>522404</v>
      </c>
      <c r="O319">
        <v>589.65549999999996</v>
      </c>
      <c r="P319" s="27">
        <v>3652870</v>
      </c>
      <c r="Q319" s="27">
        <v>12463592</v>
      </c>
    </row>
    <row r="320" spans="1:17" x14ac:dyDescent="0.3">
      <c r="A320">
        <v>6</v>
      </c>
      <c r="B320">
        <v>13</v>
      </c>
      <c r="C320">
        <v>24</v>
      </c>
      <c r="D320" s="27">
        <v>2500</v>
      </c>
      <c r="E320">
        <v>2022</v>
      </c>
      <c r="F320">
        <v>65178</v>
      </c>
      <c r="G320">
        <v>2011</v>
      </c>
      <c r="H320">
        <v>0</v>
      </c>
      <c r="I320">
        <v>7596</v>
      </c>
      <c r="J320">
        <v>0</v>
      </c>
      <c r="K320">
        <v>0</v>
      </c>
      <c r="L320">
        <v>0</v>
      </c>
      <c r="M320">
        <v>0</v>
      </c>
      <c r="N320">
        <v>32759</v>
      </c>
      <c r="O320">
        <v>299.39479999999998</v>
      </c>
      <c r="P320" s="27">
        <v>32112</v>
      </c>
      <c r="Q320" s="27">
        <v>109566</v>
      </c>
    </row>
    <row r="321" spans="1:17" x14ac:dyDescent="0.3">
      <c r="A321">
        <v>7</v>
      </c>
      <c r="B321">
        <v>16</v>
      </c>
      <c r="C321">
        <v>35</v>
      </c>
      <c r="D321" s="27">
        <v>240000</v>
      </c>
      <c r="E321">
        <v>0</v>
      </c>
      <c r="F321">
        <v>1165834</v>
      </c>
      <c r="G321">
        <v>9406625</v>
      </c>
      <c r="H321">
        <v>0</v>
      </c>
      <c r="I321">
        <v>9617912</v>
      </c>
      <c r="J321">
        <v>2196624</v>
      </c>
      <c r="K321">
        <v>5021784</v>
      </c>
      <c r="L321">
        <v>1704133</v>
      </c>
      <c r="M321">
        <v>1298268</v>
      </c>
      <c r="N321">
        <v>10328022</v>
      </c>
      <c r="O321">
        <v>35.2239</v>
      </c>
      <c r="P321" s="27">
        <v>11939977</v>
      </c>
      <c r="Q321" s="27">
        <v>40739202</v>
      </c>
    </row>
    <row r="322" spans="1:17" x14ac:dyDescent="0.3">
      <c r="A322">
        <v>5</v>
      </c>
      <c r="B322">
        <v>14</v>
      </c>
      <c r="C322">
        <v>28</v>
      </c>
      <c r="D322" s="27">
        <v>90000</v>
      </c>
      <c r="E322">
        <v>54920</v>
      </c>
      <c r="F322">
        <v>424698</v>
      </c>
      <c r="G322">
        <v>58606</v>
      </c>
      <c r="H322">
        <v>0</v>
      </c>
      <c r="I322">
        <v>1261526</v>
      </c>
      <c r="J322">
        <v>0</v>
      </c>
      <c r="K322">
        <v>316501</v>
      </c>
      <c r="L322">
        <v>95068</v>
      </c>
      <c r="M322">
        <v>292439</v>
      </c>
      <c r="N322">
        <v>149768</v>
      </c>
      <c r="O322">
        <v>360.21809999999999</v>
      </c>
      <c r="P322" s="27">
        <v>777704</v>
      </c>
      <c r="Q322" s="27">
        <v>2653526</v>
      </c>
    </row>
    <row r="323" spans="1:17" x14ac:dyDescent="0.3">
      <c r="A323">
        <v>5</v>
      </c>
      <c r="B323">
        <v>1</v>
      </c>
      <c r="C323">
        <v>1</v>
      </c>
      <c r="D323" s="27">
        <v>1200</v>
      </c>
      <c r="O323">
        <v>920.12360000000001</v>
      </c>
    </row>
    <row r="324" spans="1:17" x14ac:dyDescent="0.3">
      <c r="A324">
        <v>8</v>
      </c>
      <c r="B324">
        <v>18</v>
      </c>
      <c r="C324">
        <v>38</v>
      </c>
      <c r="D324" s="27">
        <v>700000</v>
      </c>
      <c r="E324">
        <v>1287</v>
      </c>
      <c r="F324">
        <v>7136162</v>
      </c>
      <c r="G324">
        <v>5526103</v>
      </c>
      <c r="H324">
        <v>0</v>
      </c>
      <c r="I324">
        <v>3793274</v>
      </c>
      <c r="J324">
        <v>4692457</v>
      </c>
      <c r="K324">
        <v>5929423</v>
      </c>
      <c r="L324">
        <v>3775717</v>
      </c>
      <c r="M324">
        <v>182810</v>
      </c>
      <c r="N324">
        <v>9674928</v>
      </c>
      <c r="O324">
        <v>17.19126</v>
      </c>
      <c r="P324" s="27">
        <v>11932052</v>
      </c>
      <c r="Q324" s="27">
        <v>40712161</v>
      </c>
    </row>
    <row r="325" spans="1:17" x14ac:dyDescent="0.3">
      <c r="A325">
        <v>5</v>
      </c>
      <c r="B325">
        <v>25</v>
      </c>
      <c r="C325">
        <v>43</v>
      </c>
      <c r="D325" s="27">
        <v>1800</v>
      </c>
      <c r="E325">
        <v>336</v>
      </c>
      <c r="F325">
        <v>13017</v>
      </c>
      <c r="G325">
        <v>4150</v>
      </c>
      <c r="H325">
        <v>180</v>
      </c>
      <c r="I325">
        <v>19160</v>
      </c>
      <c r="J325">
        <v>0</v>
      </c>
      <c r="K325">
        <v>76438</v>
      </c>
      <c r="L325">
        <v>3093</v>
      </c>
      <c r="M325">
        <v>2097</v>
      </c>
      <c r="N325">
        <v>14870</v>
      </c>
      <c r="O325">
        <v>1879.4559999999999</v>
      </c>
      <c r="P325" s="27">
        <v>39080</v>
      </c>
      <c r="Q325" s="27">
        <v>133341</v>
      </c>
    </row>
    <row r="326" spans="1:17" x14ac:dyDescent="0.3">
      <c r="A326">
        <v>3</v>
      </c>
      <c r="B326">
        <v>2</v>
      </c>
      <c r="C326">
        <v>2</v>
      </c>
      <c r="D326" s="27">
        <v>25000</v>
      </c>
      <c r="E326">
        <v>40684</v>
      </c>
      <c r="F326">
        <v>48527</v>
      </c>
      <c r="G326">
        <v>315926</v>
      </c>
      <c r="H326">
        <v>0</v>
      </c>
      <c r="I326">
        <v>128887</v>
      </c>
      <c r="J326">
        <v>0</v>
      </c>
      <c r="K326">
        <v>26525</v>
      </c>
      <c r="L326">
        <v>48529</v>
      </c>
      <c r="M326">
        <v>273613</v>
      </c>
      <c r="N326">
        <v>159651</v>
      </c>
      <c r="O326">
        <v>908.28279999999995</v>
      </c>
      <c r="P326" s="27">
        <v>305493</v>
      </c>
      <c r="Q326" s="27">
        <v>1042342</v>
      </c>
    </row>
    <row r="327" spans="1:17" x14ac:dyDescent="0.3">
      <c r="A327">
        <v>8</v>
      </c>
      <c r="B327">
        <v>13</v>
      </c>
      <c r="C327">
        <v>24</v>
      </c>
      <c r="D327" s="27">
        <v>25500</v>
      </c>
      <c r="E327">
        <v>15569</v>
      </c>
      <c r="F327">
        <v>480228</v>
      </c>
      <c r="G327">
        <v>48680</v>
      </c>
      <c r="H327">
        <v>0</v>
      </c>
      <c r="I327">
        <v>110645</v>
      </c>
      <c r="J327">
        <v>23209</v>
      </c>
      <c r="K327">
        <v>214198</v>
      </c>
      <c r="L327">
        <v>2543</v>
      </c>
      <c r="M327">
        <v>46294</v>
      </c>
      <c r="N327">
        <v>187975</v>
      </c>
      <c r="O327">
        <v>360.21809999999999</v>
      </c>
      <c r="P327" s="27">
        <v>330991</v>
      </c>
      <c r="Q327" s="27">
        <v>1129341</v>
      </c>
    </row>
    <row r="328" spans="1:17" x14ac:dyDescent="0.3">
      <c r="A328">
        <v>9</v>
      </c>
      <c r="B328">
        <v>5</v>
      </c>
      <c r="C328">
        <v>10</v>
      </c>
      <c r="D328" s="27">
        <v>11000</v>
      </c>
      <c r="E328">
        <v>31</v>
      </c>
      <c r="F328">
        <v>6631</v>
      </c>
      <c r="G328">
        <v>5255</v>
      </c>
      <c r="H328">
        <v>293</v>
      </c>
      <c r="I328">
        <v>15090</v>
      </c>
      <c r="J328">
        <v>0</v>
      </c>
      <c r="K328">
        <v>17108</v>
      </c>
      <c r="L328">
        <v>5742</v>
      </c>
      <c r="M328">
        <v>10259</v>
      </c>
      <c r="N328">
        <v>19671</v>
      </c>
      <c r="O328">
        <v>692.22119999999995</v>
      </c>
      <c r="P328" s="27">
        <v>23470</v>
      </c>
      <c r="Q328" s="27">
        <v>80080</v>
      </c>
    </row>
    <row r="329" spans="1:17" x14ac:dyDescent="0.3">
      <c r="A329">
        <v>3</v>
      </c>
      <c r="B329">
        <v>14</v>
      </c>
      <c r="C329">
        <v>29</v>
      </c>
      <c r="D329" s="27">
        <v>55000</v>
      </c>
      <c r="E329">
        <v>0</v>
      </c>
      <c r="F329">
        <v>17287</v>
      </c>
      <c r="G329">
        <v>59503</v>
      </c>
      <c r="H329">
        <v>0</v>
      </c>
      <c r="I329">
        <v>149828</v>
      </c>
      <c r="J329">
        <v>28668</v>
      </c>
      <c r="K329">
        <v>178980</v>
      </c>
      <c r="L329">
        <v>58818</v>
      </c>
      <c r="M329">
        <v>304066</v>
      </c>
      <c r="N329">
        <v>149871</v>
      </c>
      <c r="O329">
        <v>84.055760000000006</v>
      </c>
      <c r="P329" s="27">
        <v>277556</v>
      </c>
      <c r="Q329" s="27">
        <v>947021</v>
      </c>
    </row>
    <row r="330" spans="1:17" x14ac:dyDescent="0.3">
      <c r="A330">
        <v>7</v>
      </c>
      <c r="B330">
        <v>12</v>
      </c>
      <c r="C330">
        <v>21</v>
      </c>
      <c r="D330" s="27">
        <v>5600</v>
      </c>
      <c r="E330">
        <v>307</v>
      </c>
      <c r="F330">
        <v>40144</v>
      </c>
      <c r="G330">
        <v>6469</v>
      </c>
      <c r="H330">
        <v>0</v>
      </c>
      <c r="I330">
        <v>4073</v>
      </c>
      <c r="J330">
        <v>0</v>
      </c>
      <c r="K330">
        <v>2647</v>
      </c>
      <c r="L330">
        <v>5228</v>
      </c>
      <c r="M330">
        <v>2952</v>
      </c>
      <c r="N330">
        <v>17110</v>
      </c>
      <c r="O330">
        <v>1868.403</v>
      </c>
      <c r="P330" s="27">
        <v>23133</v>
      </c>
      <c r="Q330" s="27">
        <v>78930</v>
      </c>
    </row>
    <row r="331" spans="1:17" x14ac:dyDescent="0.3">
      <c r="A331">
        <v>8</v>
      </c>
      <c r="B331">
        <v>2</v>
      </c>
      <c r="C331">
        <v>2</v>
      </c>
      <c r="D331" s="27">
        <v>2600</v>
      </c>
      <c r="E331">
        <v>2877</v>
      </c>
      <c r="F331">
        <v>5308</v>
      </c>
      <c r="G331">
        <v>6805</v>
      </c>
      <c r="H331">
        <v>0</v>
      </c>
      <c r="I331">
        <v>7353</v>
      </c>
      <c r="J331">
        <v>0</v>
      </c>
      <c r="K331">
        <v>0</v>
      </c>
      <c r="L331">
        <v>2599</v>
      </c>
      <c r="M331">
        <v>12058</v>
      </c>
      <c r="N331">
        <v>4804</v>
      </c>
      <c r="O331">
        <v>1667.7550000000001</v>
      </c>
      <c r="P331" s="27">
        <v>12252</v>
      </c>
      <c r="Q331" s="27">
        <v>41804</v>
      </c>
    </row>
    <row r="332" spans="1:17" x14ac:dyDescent="0.3">
      <c r="A332">
        <v>6</v>
      </c>
      <c r="B332">
        <v>13</v>
      </c>
      <c r="C332">
        <v>26</v>
      </c>
      <c r="D332" s="27">
        <v>205000</v>
      </c>
      <c r="E332">
        <v>93170</v>
      </c>
      <c r="F332">
        <v>3059579</v>
      </c>
      <c r="G332">
        <v>1194897</v>
      </c>
      <c r="H332">
        <v>2472</v>
      </c>
      <c r="I332">
        <v>2428685</v>
      </c>
      <c r="J332">
        <v>0</v>
      </c>
      <c r="K332">
        <v>30080</v>
      </c>
      <c r="L332">
        <v>34529</v>
      </c>
      <c r="M332">
        <v>32315</v>
      </c>
      <c r="N332">
        <v>2499292</v>
      </c>
      <c r="O332">
        <v>31.847190000000001</v>
      </c>
      <c r="P332" s="27">
        <v>2747661</v>
      </c>
      <c r="Q332" s="27">
        <v>9375019</v>
      </c>
    </row>
    <row r="333" spans="1:17" x14ac:dyDescent="0.3">
      <c r="A333">
        <v>5</v>
      </c>
      <c r="B333">
        <v>26</v>
      </c>
      <c r="C333">
        <v>46</v>
      </c>
      <c r="D333" s="27">
        <v>30000</v>
      </c>
      <c r="E333">
        <v>66030</v>
      </c>
      <c r="F333">
        <v>511281</v>
      </c>
      <c r="G333">
        <v>245265</v>
      </c>
      <c r="H333">
        <v>4698</v>
      </c>
      <c r="I333">
        <v>523899</v>
      </c>
      <c r="J333">
        <v>0</v>
      </c>
      <c r="K333">
        <v>31158</v>
      </c>
      <c r="L333">
        <v>55223</v>
      </c>
      <c r="M333">
        <v>140188</v>
      </c>
      <c r="N333">
        <v>347622</v>
      </c>
      <c r="O333">
        <v>1117.742</v>
      </c>
      <c r="P333" s="27">
        <v>564292</v>
      </c>
      <c r="Q333" s="27">
        <v>1925364</v>
      </c>
    </row>
    <row r="334" spans="1:17" x14ac:dyDescent="0.3">
      <c r="A334">
        <v>5</v>
      </c>
      <c r="B334">
        <v>16</v>
      </c>
      <c r="C334">
        <v>35</v>
      </c>
      <c r="D334" s="27">
        <v>1400000</v>
      </c>
      <c r="E334">
        <v>443299</v>
      </c>
      <c r="F334">
        <v>35503100</v>
      </c>
      <c r="G334">
        <v>15210075</v>
      </c>
      <c r="H334">
        <v>0</v>
      </c>
      <c r="I334">
        <v>13674671</v>
      </c>
      <c r="J334">
        <v>0</v>
      </c>
      <c r="K334">
        <v>2353803</v>
      </c>
      <c r="L334">
        <v>4509763</v>
      </c>
      <c r="M334">
        <v>3915100</v>
      </c>
      <c r="N334">
        <v>21270415</v>
      </c>
      <c r="O334">
        <v>6.6318619999999999</v>
      </c>
      <c r="P334" s="27">
        <v>28393970</v>
      </c>
      <c r="Q334" s="27">
        <v>96880226</v>
      </c>
    </row>
    <row r="335" spans="1:17" x14ac:dyDescent="0.3">
      <c r="A335">
        <v>2</v>
      </c>
      <c r="B335">
        <v>2</v>
      </c>
      <c r="C335">
        <v>2</v>
      </c>
      <c r="D335" s="27">
        <v>8200</v>
      </c>
      <c r="E335">
        <v>0</v>
      </c>
      <c r="F335">
        <v>4984</v>
      </c>
      <c r="G335">
        <v>24264</v>
      </c>
      <c r="H335">
        <v>181</v>
      </c>
      <c r="I335">
        <v>11607</v>
      </c>
      <c r="J335">
        <v>0</v>
      </c>
      <c r="K335">
        <v>1482</v>
      </c>
      <c r="L335">
        <v>14049</v>
      </c>
      <c r="M335">
        <v>8314</v>
      </c>
      <c r="N335">
        <v>14451</v>
      </c>
      <c r="O335">
        <v>1868.403</v>
      </c>
      <c r="P335" s="27">
        <v>23251</v>
      </c>
      <c r="Q335" s="27">
        <v>79332</v>
      </c>
    </row>
    <row r="336" spans="1:17" x14ac:dyDescent="0.3">
      <c r="A336">
        <v>4</v>
      </c>
      <c r="B336">
        <v>8</v>
      </c>
      <c r="C336">
        <v>18</v>
      </c>
      <c r="D336" s="27">
        <v>4000</v>
      </c>
      <c r="E336">
        <v>8857</v>
      </c>
      <c r="F336">
        <v>10294</v>
      </c>
      <c r="G336">
        <v>23814</v>
      </c>
      <c r="H336">
        <v>205</v>
      </c>
      <c r="I336">
        <v>27449</v>
      </c>
      <c r="J336">
        <v>0</v>
      </c>
      <c r="K336">
        <v>6164</v>
      </c>
      <c r="L336">
        <v>5355</v>
      </c>
      <c r="M336">
        <v>17056</v>
      </c>
      <c r="N336">
        <v>34034</v>
      </c>
      <c r="O336">
        <v>1807.463</v>
      </c>
      <c r="P336" s="27">
        <v>39047</v>
      </c>
      <c r="Q336" s="27">
        <v>133228</v>
      </c>
    </row>
    <row r="337" spans="1:17" x14ac:dyDescent="0.3">
      <c r="A337">
        <v>5</v>
      </c>
      <c r="B337">
        <v>5</v>
      </c>
      <c r="C337">
        <v>10</v>
      </c>
      <c r="D337" s="27">
        <v>2500</v>
      </c>
      <c r="E337">
        <v>0</v>
      </c>
      <c r="F337">
        <v>0</v>
      </c>
      <c r="G337">
        <v>0</v>
      </c>
      <c r="H337">
        <v>0</v>
      </c>
      <c r="I337">
        <v>25114</v>
      </c>
      <c r="J337">
        <v>0</v>
      </c>
      <c r="K337">
        <v>0</v>
      </c>
      <c r="L337">
        <v>0</v>
      </c>
      <c r="M337">
        <v>0</v>
      </c>
      <c r="N337">
        <v>22098</v>
      </c>
      <c r="O337">
        <v>1879.4559999999999</v>
      </c>
      <c r="P337" s="27">
        <v>13837</v>
      </c>
      <c r="Q337" s="27">
        <v>47212</v>
      </c>
    </row>
    <row r="338" spans="1:17" x14ac:dyDescent="0.3">
      <c r="A338">
        <v>5</v>
      </c>
      <c r="B338">
        <v>26</v>
      </c>
      <c r="C338">
        <v>46</v>
      </c>
      <c r="D338" s="27">
        <v>9500</v>
      </c>
      <c r="E338">
        <v>315</v>
      </c>
      <c r="F338">
        <v>55824</v>
      </c>
      <c r="G338">
        <v>24043</v>
      </c>
      <c r="H338">
        <v>0</v>
      </c>
      <c r="I338">
        <v>36450</v>
      </c>
      <c r="J338">
        <v>0</v>
      </c>
      <c r="K338">
        <v>3797</v>
      </c>
      <c r="L338">
        <v>7744</v>
      </c>
      <c r="M338">
        <v>15135</v>
      </c>
      <c r="N338">
        <v>118420</v>
      </c>
      <c r="O338">
        <v>1879.4559999999999</v>
      </c>
      <c r="P338" s="27">
        <v>76708</v>
      </c>
      <c r="Q338" s="27">
        <v>261728</v>
      </c>
    </row>
    <row r="339" spans="1:17" x14ac:dyDescent="0.3">
      <c r="A339">
        <v>9</v>
      </c>
      <c r="B339">
        <v>14</v>
      </c>
      <c r="C339">
        <v>28</v>
      </c>
      <c r="D339" s="27">
        <v>22000</v>
      </c>
      <c r="E339">
        <v>198693</v>
      </c>
      <c r="F339">
        <v>84356</v>
      </c>
      <c r="G339">
        <v>292607</v>
      </c>
      <c r="H339">
        <v>0</v>
      </c>
      <c r="I339">
        <v>226635</v>
      </c>
      <c r="J339">
        <v>21595</v>
      </c>
      <c r="K339">
        <v>168969</v>
      </c>
      <c r="L339">
        <v>58299</v>
      </c>
      <c r="M339">
        <v>96871</v>
      </c>
      <c r="N339">
        <v>158266</v>
      </c>
      <c r="O339">
        <v>503.86329999999998</v>
      </c>
      <c r="P339" s="27">
        <v>382852</v>
      </c>
      <c r="Q339" s="27">
        <v>1306291</v>
      </c>
    </row>
    <row r="340" spans="1:17" x14ac:dyDescent="0.3">
      <c r="A340">
        <v>2</v>
      </c>
      <c r="B340">
        <v>5</v>
      </c>
      <c r="C340">
        <v>9</v>
      </c>
      <c r="D340" s="27">
        <v>10000</v>
      </c>
      <c r="E340">
        <v>4499</v>
      </c>
      <c r="F340">
        <v>14762</v>
      </c>
      <c r="G340">
        <v>17402</v>
      </c>
      <c r="H340">
        <v>0</v>
      </c>
      <c r="I340">
        <v>89156</v>
      </c>
      <c r="J340">
        <v>0</v>
      </c>
      <c r="K340">
        <v>4255</v>
      </c>
      <c r="L340">
        <v>1990</v>
      </c>
      <c r="M340">
        <v>58412</v>
      </c>
      <c r="N340">
        <v>87936</v>
      </c>
      <c r="O340">
        <v>653.84310000000005</v>
      </c>
      <c r="P340" s="27">
        <v>81598</v>
      </c>
      <c r="Q340" s="27">
        <v>278412</v>
      </c>
    </row>
    <row r="341" spans="1:17" x14ac:dyDescent="0.3">
      <c r="A341">
        <v>8</v>
      </c>
      <c r="B341">
        <v>8</v>
      </c>
      <c r="C341">
        <v>19</v>
      </c>
      <c r="D341" s="27">
        <v>3950</v>
      </c>
      <c r="E341">
        <v>0</v>
      </c>
      <c r="F341">
        <v>4996</v>
      </c>
      <c r="G341">
        <v>33881</v>
      </c>
      <c r="H341">
        <v>0</v>
      </c>
      <c r="I341">
        <v>24196</v>
      </c>
      <c r="J341">
        <v>0</v>
      </c>
      <c r="K341">
        <v>8619</v>
      </c>
      <c r="L341">
        <v>31080</v>
      </c>
      <c r="M341">
        <v>37097</v>
      </c>
      <c r="N341">
        <v>21611</v>
      </c>
      <c r="O341">
        <v>789.9366</v>
      </c>
      <c r="P341" s="27">
        <v>47327</v>
      </c>
      <c r="Q341" s="27">
        <v>161480</v>
      </c>
    </row>
    <row r="342" spans="1:17" x14ac:dyDescent="0.3">
      <c r="A342">
        <v>7</v>
      </c>
      <c r="B342">
        <v>15</v>
      </c>
      <c r="C342">
        <v>33</v>
      </c>
      <c r="D342" s="27">
        <v>5000</v>
      </c>
      <c r="E342">
        <v>2728</v>
      </c>
      <c r="F342">
        <v>94124</v>
      </c>
      <c r="G342">
        <v>23168</v>
      </c>
      <c r="H342">
        <v>0</v>
      </c>
      <c r="I342">
        <v>41651</v>
      </c>
      <c r="J342">
        <v>0</v>
      </c>
      <c r="K342">
        <v>199779</v>
      </c>
      <c r="L342">
        <v>6375</v>
      </c>
      <c r="M342">
        <v>0</v>
      </c>
      <c r="N342">
        <v>28329</v>
      </c>
      <c r="O342">
        <v>1276.539</v>
      </c>
      <c r="P342" s="27">
        <v>116106</v>
      </c>
      <c r="Q342" s="27">
        <v>396154</v>
      </c>
    </row>
    <row r="343" spans="1:17" x14ac:dyDescent="0.3">
      <c r="A343">
        <v>5</v>
      </c>
      <c r="B343">
        <v>16</v>
      </c>
      <c r="C343">
        <v>35</v>
      </c>
      <c r="D343" s="27">
        <v>210000</v>
      </c>
      <c r="E343">
        <v>0</v>
      </c>
      <c r="F343">
        <v>13196025</v>
      </c>
      <c r="G343">
        <v>3471972</v>
      </c>
      <c r="H343">
        <v>0</v>
      </c>
      <c r="I343">
        <v>3621450</v>
      </c>
      <c r="J343">
        <v>0</v>
      </c>
      <c r="K343">
        <v>2567674</v>
      </c>
      <c r="L343">
        <v>2197393</v>
      </c>
      <c r="M343">
        <v>1274215</v>
      </c>
      <c r="N343">
        <v>5770514</v>
      </c>
      <c r="O343">
        <v>23.91057</v>
      </c>
      <c r="P343" s="27">
        <v>9407750</v>
      </c>
      <c r="Q343" s="27">
        <v>32099243</v>
      </c>
    </row>
    <row r="344" spans="1:17" x14ac:dyDescent="0.3">
      <c r="A344">
        <v>5</v>
      </c>
      <c r="B344">
        <v>23</v>
      </c>
      <c r="C344">
        <v>50</v>
      </c>
      <c r="D344" s="27">
        <v>126000</v>
      </c>
      <c r="E344">
        <v>0</v>
      </c>
      <c r="F344">
        <v>3386256</v>
      </c>
      <c r="G344">
        <v>1306215</v>
      </c>
      <c r="H344">
        <v>180658</v>
      </c>
      <c r="I344">
        <v>1412896</v>
      </c>
      <c r="J344">
        <v>134268</v>
      </c>
      <c r="K344">
        <v>3782762</v>
      </c>
      <c r="L344">
        <v>112351</v>
      </c>
      <c r="M344">
        <v>284115</v>
      </c>
      <c r="N344">
        <v>946690</v>
      </c>
      <c r="O344">
        <v>23.717549999999999</v>
      </c>
      <c r="P344" s="27">
        <v>3384001</v>
      </c>
      <c r="Q344" s="27">
        <v>11546211</v>
      </c>
    </row>
    <row r="345" spans="1:17" x14ac:dyDescent="0.3">
      <c r="A345">
        <v>5</v>
      </c>
      <c r="B345">
        <v>18</v>
      </c>
      <c r="C345">
        <v>38</v>
      </c>
      <c r="D345" s="27">
        <v>480000</v>
      </c>
      <c r="E345">
        <v>0</v>
      </c>
      <c r="F345">
        <v>1487431</v>
      </c>
      <c r="G345">
        <v>3576253</v>
      </c>
      <c r="H345">
        <v>370248</v>
      </c>
      <c r="I345">
        <v>1008848</v>
      </c>
      <c r="J345">
        <v>3181362</v>
      </c>
      <c r="K345">
        <v>2427415</v>
      </c>
      <c r="L345">
        <v>2356711</v>
      </c>
      <c r="M345">
        <v>218615</v>
      </c>
      <c r="N345">
        <v>6307272</v>
      </c>
      <c r="O345">
        <v>84.055760000000006</v>
      </c>
      <c r="P345" s="27">
        <v>6135450</v>
      </c>
      <c r="Q345" s="27">
        <v>20934155</v>
      </c>
    </row>
    <row r="346" spans="1:17" x14ac:dyDescent="0.3">
      <c r="A346">
        <v>8</v>
      </c>
      <c r="B346">
        <v>25</v>
      </c>
      <c r="C346">
        <v>42</v>
      </c>
      <c r="D346" s="27">
        <v>2100</v>
      </c>
      <c r="E346">
        <v>0</v>
      </c>
      <c r="F346">
        <v>16890</v>
      </c>
      <c r="G346">
        <v>19599</v>
      </c>
      <c r="H346">
        <v>400</v>
      </c>
      <c r="I346">
        <v>41042</v>
      </c>
      <c r="J346">
        <v>0</v>
      </c>
      <c r="K346">
        <v>5519</v>
      </c>
      <c r="L346">
        <v>1838</v>
      </c>
      <c r="M346">
        <v>14005</v>
      </c>
      <c r="N346">
        <v>25225</v>
      </c>
      <c r="O346">
        <v>887.44190000000003</v>
      </c>
      <c r="P346" s="27">
        <v>36494</v>
      </c>
      <c r="Q346" s="27">
        <v>124518</v>
      </c>
    </row>
    <row r="347" spans="1:17" x14ac:dyDescent="0.3">
      <c r="A347">
        <v>2</v>
      </c>
      <c r="B347">
        <v>18</v>
      </c>
      <c r="C347">
        <v>38</v>
      </c>
      <c r="D347" s="27">
        <v>194000</v>
      </c>
      <c r="E347">
        <v>169051</v>
      </c>
      <c r="F347">
        <v>522883</v>
      </c>
      <c r="G347">
        <v>2147461</v>
      </c>
      <c r="H347">
        <v>285446</v>
      </c>
      <c r="I347">
        <v>710830</v>
      </c>
      <c r="J347">
        <v>1876127</v>
      </c>
      <c r="K347">
        <v>1544891</v>
      </c>
      <c r="L347">
        <v>1808608</v>
      </c>
      <c r="M347">
        <v>326326</v>
      </c>
      <c r="N347">
        <v>3668585</v>
      </c>
      <c r="O347">
        <v>84.055760000000006</v>
      </c>
      <c r="P347" s="27">
        <v>3827728</v>
      </c>
      <c r="Q347" s="27">
        <v>13060208</v>
      </c>
    </row>
    <row r="348" spans="1:17" x14ac:dyDescent="0.3">
      <c r="A348">
        <v>2</v>
      </c>
      <c r="B348">
        <v>16</v>
      </c>
      <c r="C348">
        <v>35</v>
      </c>
      <c r="D348" s="27">
        <v>1500000</v>
      </c>
      <c r="E348">
        <v>0</v>
      </c>
      <c r="F348">
        <v>34260860</v>
      </c>
      <c r="G348">
        <v>19147257</v>
      </c>
      <c r="H348">
        <v>1419573</v>
      </c>
      <c r="I348">
        <v>24511931</v>
      </c>
      <c r="J348">
        <v>0</v>
      </c>
      <c r="K348">
        <v>2289666</v>
      </c>
      <c r="L348">
        <v>2590573</v>
      </c>
      <c r="M348">
        <v>16041266</v>
      </c>
      <c r="N348">
        <v>23325888</v>
      </c>
      <c r="O348">
        <v>6.6318619999999999</v>
      </c>
      <c r="P348" s="27">
        <v>36221282</v>
      </c>
      <c r="Q348" s="8">
        <v>124000000</v>
      </c>
    </row>
    <row r="349" spans="1:17" x14ac:dyDescent="0.3">
      <c r="A349">
        <v>9</v>
      </c>
      <c r="B349">
        <v>13</v>
      </c>
      <c r="C349">
        <v>25</v>
      </c>
      <c r="D349" s="27">
        <v>2450</v>
      </c>
      <c r="E349">
        <v>0</v>
      </c>
      <c r="F349">
        <v>12273</v>
      </c>
      <c r="G349">
        <v>1159</v>
      </c>
      <c r="H349">
        <v>437</v>
      </c>
      <c r="I349">
        <v>4086</v>
      </c>
      <c r="J349">
        <v>947</v>
      </c>
      <c r="K349">
        <v>883</v>
      </c>
      <c r="L349">
        <v>83</v>
      </c>
      <c r="M349">
        <v>1121</v>
      </c>
      <c r="N349">
        <v>6276</v>
      </c>
      <c r="O349">
        <v>1729.173</v>
      </c>
      <c r="P349" s="27">
        <v>7991</v>
      </c>
      <c r="Q349" s="27">
        <v>27265</v>
      </c>
    </row>
    <row r="350" spans="1:17" x14ac:dyDescent="0.3">
      <c r="A350">
        <v>7</v>
      </c>
      <c r="B350">
        <v>26</v>
      </c>
      <c r="C350">
        <v>46</v>
      </c>
      <c r="D350" s="27">
        <v>1200</v>
      </c>
      <c r="E350">
        <v>0</v>
      </c>
      <c r="F350">
        <v>10957</v>
      </c>
      <c r="G350">
        <v>3021</v>
      </c>
      <c r="H350">
        <v>0</v>
      </c>
      <c r="I350">
        <v>15667</v>
      </c>
      <c r="J350">
        <v>0</v>
      </c>
      <c r="K350">
        <v>3433</v>
      </c>
      <c r="L350">
        <v>6057</v>
      </c>
      <c r="M350">
        <v>0</v>
      </c>
      <c r="N350">
        <v>13840</v>
      </c>
      <c r="O350">
        <v>1162.2629999999999</v>
      </c>
      <c r="P350" s="27">
        <v>15526</v>
      </c>
      <c r="Q350" s="27">
        <v>52975</v>
      </c>
    </row>
    <row r="351" spans="1:17" x14ac:dyDescent="0.3">
      <c r="A351">
        <v>8</v>
      </c>
      <c r="B351">
        <v>25</v>
      </c>
      <c r="C351">
        <v>42</v>
      </c>
      <c r="D351" s="27">
        <v>3500</v>
      </c>
      <c r="E351">
        <v>5704</v>
      </c>
      <c r="F351">
        <v>6265</v>
      </c>
      <c r="G351">
        <v>13222</v>
      </c>
      <c r="H351">
        <v>367</v>
      </c>
      <c r="I351">
        <v>18755</v>
      </c>
      <c r="J351">
        <v>0</v>
      </c>
      <c r="K351">
        <v>25947</v>
      </c>
      <c r="L351">
        <v>2733</v>
      </c>
      <c r="M351">
        <v>3490</v>
      </c>
      <c r="N351">
        <v>12597</v>
      </c>
      <c r="O351">
        <v>1667.7550000000001</v>
      </c>
      <c r="P351" s="27">
        <v>26108</v>
      </c>
      <c r="Q351" s="27">
        <v>89080</v>
      </c>
    </row>
    <row r="352" spans="1:17" x14ac:dyDescent="0.3">
      <c r="A352">
        <v>1</v>
      </c>
      <c r="B352">
        <v>23</v>
      </c>
      <c r="C352">
        <v>50</v>
      </c>
      <c r="D352" s="27">
        <v>7500</v>
      </c>
      <c r="E352">
        <v>28237</v>
      </c>
      <c r="F352">
        <v>71362</v>
      </c>
      <c r="G352">
        <v>174115</v>
      </c>
      <c r="H352">
        <v>10933</v>
      </c>
      <c r="I352">
        <v>47698</v>
      </c>
      <c r="J352">
        <v>0</v>
      </c>
      <c r="K352">
        <v>516346</v>
      </c>
      <c r="L352">
        <v>92065</v>
      </c>
      <c r="M352">
        <v>58053</v>
      </c>
      <c r="N352">
        <v>79936</v>
      </c>
      <c r="O352">
        <v>1868.403</v>
      </c>
      <c r="P352" s="27">
        <v>316162</v>
      </c>
      <c r="Q352" s="27">
        <v>1078745</v>
      </c>
    </row>
    <row r="353" spans="1:17" x14ac:dyDescent="0.3">
      <c r="A353">
        <v>1</v>
      </c>
      <c r="B353">
        <v>6</v>
      </c>
      <c r="C353">
        <v>12</v>
      </c>
      <c r="D353" s="27">
        <v>2400</v>
      </c>
      <c r="E353">
        <v>0</v>
      </c>
      <c r="F353">
        <v>9289</v>
      </c>
      <c r="G353">
        <v>7865</v>
      </c>
      <c r="H353">
        <v>1687</v>
      </c>
      <c r="I353">
        <v>41903</v>
      </c>
      <c r="J353">
        <v>61588</v>
      </c>
      <c r="K353">
        <v>475826</v>
      </c>
      <c r="L353">
        <v>2084</v>
      </c>
      <c r="M353">
        <v>5043</v>
      </c>
      <c r="N353">
        <v>30412</v>
      </c>
      <c r="O353">
        <v>1851.67</v>
      </c>
      <c r="P353" s="27">
        <v>186312</v>
      </c>
      <c r="Q353" s="27">
        <v>635697</v>
      </c>
    </row>
    <row r="354" spans="1:17" x14ac:dyDescent="0.3">
      <c r="A354">
        <v>7</v>
      </c>
      <c r="B354">
        <v>1</v>
      </c>
      <c r="C354">
        <v>1</v>
      </c>
      <c r="D354" s="27">
        <v>3200</v>
      </c>
      <c r="E354">
        <v>0</v>
      </c>
      <c r="F354">
        <v>0</v>
      </c>
      <c r="G354">
        <v>0</v>
      </c>
      <c r="H354">
        <v>0</v>
      </c>
      <c r="I354">
        <v>0</v>
      </c>
      <c r="J354">
        <v>0</v>
      </c>
      <c r="K354">
        <v>0</v>
      </c>
      <c r="L354">
        <v>0</v>
      </c>
      <c r="M354">
        <v>0</v>
      </c>
      <c r="N354">
        <v>10</v>
      </c>
      <c r="O354">
        <v>1451.617</v>
      </c>
      <c r="P354" s="27">
        <v>3</v>
      </c>
      <c r="Q354" s="27">
        <v>10</v>
      </c>
    </row>
    <row r="355" spans="1:17" x14ac:dyDescent="0.3">
      <c r="A355">
        <v>5</v>
      </c>
      <c r="B355">
        <v>16</v>
      </c>
      <c r="C355">
        <v>35</v>
      </c>
      <c r="D355" s="27">
        <v>480000</v>
      </c>
      <c r="E355">
        <v>698074</v>
      </c>
      <c r="F355">
        <v>14002231</v>
      </c>
      <c r="G355">
        <v>6410839</v>
      </c>
      <c r="H355">
        <v>0</v>
      </c>
      <c r="I355">
        <v>6695939</v>
      </c>
      <c r="J355">
        <v>0</v>
      </c>
      <c r="K355">
        <v>2642597</v>
      </c>
      <c r="L355">
        <v>2254754</v>
      </c>
      <c r="M355">
        <v>8090394</v>
      </c>
      <c r="N355">
        <v>9344212</v>
      </c>
      <c r="O355">
        <v>14.890919999999999</v>
      </c>
      <c r="P355" s="27">
        <v>14694912</v>
      </c>
      <c r="Q355" s="27">
        <v>50139040</v>
      </c>
    </row>
    <row r="356" spans="1:17" x14ac:dyDescent="0.3">
      <c r="A356">
        <v>5</v>
      </c>
      <c r="B356">
        <v>15</v>
      </c>
      <c r="C356">
        <v>33</v>
      </c>
      <c r="D356" s="27">
        <v>15000</v>
      </c>
      <c r="E356">
        <v>463</v>
      </c>
      <c r="F356">
        <v>0</v>
      </c>
      <c r="G356">
        <v>56434</v>
      </c>
      <c r="H356">
        <v>15174</v>
      </c>
      <c r="I356">
        <v>28068</v>
      </c>
      <c r="J356">
        <v>0</v>
      </c>
      <c r="K356">
        <v>222650</v>
      </c>
      <c r="L356">
        <v>5496</v>
      </c>
      <c r="M356">
        <v>5568</v>
      </c>
      <c r="N356">
        <v>42764</v>
      </c>
      <c r="O356">
        <v>583.35119999999995</v>
      </c>
      <c r="P356" s="27">
        <v>110380</v>
      </c>
      <c r="Q356" s="27">
        <v>376617</v>
      </c>
    </row>
    <row r="357" spans="1:17" x14ac:dyDescent="0.3">
      <c r="A357">
        <v>5</v>
      </c>
      <c r="B357">
        <v>14</v>
      </c>
      <c r="C357">
        <v>29</v>
      </c>
      <c r="D357" s="27">
        <v>17250</v>
      </c>
      <c r="E357">
        <v>0</v>
      </c>
      <c r="F357">
        <v>242445</v>
      </c>
      <c r="G357">
        <v>28635</v>
      </c>
      <c r="H357">
        <v>0</v>
      </c>
      <c r="I357">
        <v>141403</v>
      </c>
      <c r="J357">
        <v>0</v>
      </c>
      <c r="K357">
        <v>0</v>
      </c>
      <c r="L357">
        <v>61264</v>
      </c>
      <c r="M357">
        <v>78922</v>
      </c>
      <c r="N357">
        <v>66476</v>
      </c>
      <c r="O357">
        <v>583.35119999999995</v>
      </c>
      <c r="P357" s="27">
        <v>181461</v>
      </c>
      <c r="Q357" s="27">
        <v>619145</v>
      </c>
    </row>
    <row r="358" spans="1:17" x14ac:dyDescent="0.3">
      <c r="A358">
        <v>9</v>
      </c>
      <c r="B358">
        <v>12</v>
      </c>
      <c r="C358">
        <v>21</v>
      </c>
      <c r="D358" s="27">
        <v>14750</v>
      </c>
      <c r="E358">
        <v>0</v>
      </c>
      <c r="F358">
        <v>10779</v>
      </c>
      <c r="G358">
        <v>13396</v>
      </c>
      <c r="H358">
        <v>0</v>
      </c>
      <c r="I358">
        <v>13909</v>
      </c>
      <c r="J358">
        <v>9359</v>
      </c>
      <c r="K358">
        <v>1460</v>
      </c>
      <c r="L358">
        <v>9261</v>
      </c>
      <c r="M358">
        <v>3897</v>
      </c>
      <c r="N358">
        <v>62006</v>
      </c>
      <c r="O358">
        <v>941.81790000000001</v>
      </c>
      <c r="P358" s="27">
        <v>36362</v>
      </c>
      <c r="Q358" s="27">
        <v>124067</v>
      </c>
    </row>
    <row r="359" spans="1:17" x14ac:dyDescent="0.3">
      <c r="A359">
        <v>8</v>
      </c>
      <c r="B359">
        <v>14</v>
      </c>
      <c r="C359">
        <v>29</v>
      </c>
      <c r="D359" s="27">
        <v>275000</v>
      </c>
      <c r="E359">
        <v>121200</v>
      </c>
      <c r="F359">
        <v>900796</v>
      </c>
      <c r="G359">
        <v>1026125</v>
      </c>
      <c r="H359">
        <v>87241</v>
      </c>
      <c r="I359">
        <v>1882486</v>
      </c>
      <c r="J359">
        <v>202493</v>
      </c>
      <c r="K359">
        <v>753948</v>
      </c>
      <c r="L359">
        <v>685953</v>
      </c>
      <c r="M359">
        <v>1309419</v>
      </c>
      <c r="N359">
        <v>968279</v>
      </c>
      <c r="O359">
        <v>125.6504</v>
      </c>
      <c r="P359" s="27">
        <v>2326477</v>
      </c>
      <c r="Q359" s="27">
        <v>7937940</v>
      </c>
    </row>
    <row r="360" spans="1:17" x14ac:dyDescent="0.3">
      <c r="A360">
        <v>2</v>
      </c>
      <c r="B360">
        <v>2</v>
      </c>
      <c r="C360">
        <v>2</v>
      </c>
      <c r="D360" s="27">
        <v>76000</v>
      </c>
      <c r="E360">
        <v>36563</v>
      </c>
      <c r="F360">
        <v>119411</v>
      </c>
      <c r="G360">
        <v>739366</v>
      </c>
      <c r="H360">
        <v>5229</v>
      </c>
      <c r="I360">
        <v>581191</v>
      </c>
      <c r="J360">
        <v>0</v>
      </c>
      <c r="K360">
        <v>4630</v>
      </c>
      <c r="L360">
        <v>29857</v>
      </c>
      <c r="M360">
        <v>175873</v>
      </c>
      <c r="N360">
        <v>413865</v>
      </c>
      <c r="O360">
        <v>126.26690000000001</v>
      </c>
      <c r="P360" s="27">
        <v>617229</v>
      </c>
      <c r="Q360" s="27">
        <v>2105985</v>
      </c>
    </row>
    <row r="361" spans="1:17" x14ac:dyDescent="0.3">
      <c r="A361">
        <v>3</v>
      </c>
      <c r="B361">
        <v>26</v>
      </c>
      <c r="C361">
        <v>46</v>
      </c>
      <c r="D361" s="27">
        <v>9000</v>
      </c>
      <c r="E361">
        <v>0</v>
      </c>
      <c r="F361">
        <v>18572</v>
      </c>
      <c r="G361">
        <v>18943</v>
      </c>
      <c r="H361">
        <v>0</v>
      </c>
      <c r="I361">
        <v>46533</v>
      </c>
      <c r="J361">
        <v>0</v>
      </c>
      <c r="K361">
        <v>2671</v>
      </c>
      <c r="L361">
        <v>17998</v>
      </c>
      <c r="M361">
        <v>10647</v>
      </c>
      <c r="N361">
        <v>78922</v>
      </c>
      <c r="O361">
        <v>1807.463</v>
      </c>
      <c r="P361" s="27">
        <v>56942</v>
      </c>
      <c r="Q361" s="27">
        <v>194286</v>
      </c>
    </row>
    <row r="362" spans="1:17" x14ac:dyDescent="0.3">
      <c r="A362">
        <v>9</v>
      </c>
      <c r="B362">
        <v>2</v>
      </c>
      <c r="C362">
        <v>2</v>
      </c>
      <c r="D362" s="27">
        <v>2200</v>
      </c>
      <c r="E362">
        <v>0</v>
      </c>
      <c r="F362">
        <v>11315</v>
      </c>
      <c r="G362">
        <v>10410</v>
      </c>
      <c r="H362">
        <v>316</v>
      </c>
      <c r="I362">
        <v>9275</v>
      </c>
      <c r="J362">
        <v>0</v>
      </c>
      <c r="K362">
        <v>1801</v>
      </c>
      <c r="L362">
        <v>5160</v>
      </c>
      <c r="M362">
        <v>25225</v>
      </c>
      <c r="N362">
        <v>8399</v>
      </c>
      <c r="O362">
        <v>1667.7550000000001</v>
      </c>
      <c r="P362" s="27">
        <v>21073</v>
      </c>
      <c r="Q362" s="27">
        <v>71901</v>
      </c>
    </row>
    <row r="363" spans="1:17" x14ac:dyDescent="0.3">
      <c r="A363">
        <v>2</v>
      </c>
      <c r="B363">
        <v>16</v>
      </c>
      <c r="C363">
        <v>35</v>
      </c>
      <c r="D363" s="27">
        <v>1500000</v>
      </c>
      <c r="E363">
        <v>338616</v>
      </c>
      <c r="F363">
        <v>35906376</v>
      </c>
      <c r="G363">
        <v>40208979</v>
      </c>
      <c r="H363">
        <v>1150892</v>
      </c>
      <c r="I363">
        <v>46539186</v>
      </c>
      <c r="J363">
        <v>0</v>
      </c>
      <c r="K363">
        <v>2125199</v>
      </c>
      <c r="L363">
        <v>4292645</v>
      </c>
      <c r="M363">
        <v>29411145</v>
      </c>
      <c r="N363">
        <v>49076391</v>
      </c>
      <c r="O363">
        <v>2.6527449999999999</v>
      </c>
      <c r="P363" s="27">
        <v>61268883</v>
      </c>
      <c r="Q363" s="8">
        <v>209000000</v>
      </c>
    </row>
    <row r="364" spans="1:17" x14ac:dyDescent="0.3">
      <c r="A364">
        <v>7</v>
      </c>
      <c r="B364">
        <v>5</v>
      </c>
      <c r="C364">
        <v>10</v>
      </c>
      <c r="D364" s="27">
        <v>13750</v>
      </c>
      <c r="E364">
        <v>0</v>
      </c>
      <c r="F364">
        <v>47344</v>
      </c>
      <c r="G364">
        <v>9709</v>
      </c>
      <c r="H364">
        <v>0</v>
      </c>
      <c r="I364">
        <v>83349</v>
      </c>
      <c r="J364">
        <v>0</v>
      </c>
      <c r="K364">
        <v>38985</v>
      </c>
      <c r="L364">
        <v>12486</v>
      </c>
      <c r="M364">
        <v>24686</v>
      </c>
      <c r="N364">
        <v>67517</v>
      </c>
      <c r="O364">
        <v>1522.59</v>
      </c>
      <c r="P364" s="27">
        <v>83258</v>
      </c>
      <c r="Q364" s="27">
        <v>284076</v>
      </c>
    </row>
    <row r="365" spans="1:17" x14ac:dyDescent="0.3">
      <c r="A365">
        <v>5</v>
      </c>
      <c r="B365">
        <v>16</v>
      </c>
      <c r="C365">
        <v>35</v>
      </c>
      <c r="D365" s="27">
        <v>1000000</v>
      </c>
      <c r="E365">
        <v>0</v>
      </c>
      <c r="F365">
        <v>0</v>
      </c>
      <c r="G365">
        <v>133766</v>
      </c>
      <c r="H365">
        <v>10040</v>
      </c>
      <c r="I365">
        <v>259685</v>
      </c>
      <c r="J365">
        <v>66194</v>
      </c>
      <c r="K365">
        <v>40705</v>
      </c>
      <c r="L365">
        <v>472268</v>
      </c>
      <c r="M365">
        <v>159282</v>
      </c>
      <c r="N365">
        <v>296259</v>
      </c>
      <c r="O365">
        <v>4.5464599999999997</v>
      </c>
      <c r="P365" s="27">
        <v>421512</v>
      </c>
      <c r="Q365" s="27">
        <v>1438199</v>
      </c>
    </row>
    <row r="366" spans="1:17" x14ac:dyDescent="0.3">
      <c r="A366">
        <v>9</v>
      </c>
      <c r="B366">
        <v>16</v>
      </c>
      <c r="C366">
        <v>35</v>
      </c>
      <c r="D366" s="27">
        <v>250000</v>
      </c>
      <c r="E366">
        <v>0</v>
      </c>
      <c r="F366">
        <v>82436</v>
      </c>
      <c r="G366">
        <v>683298</v>
      </c>
      <c r="H366">
        <v>0</v>
      </c>
      <c r="I366">
        <v>926236</v>
      </c>
      <c r="J366">
        <v>259412</v>
      </c>
      <c r="K366">
        <v>561945</v>
      </c>
      <c r="L366">
        <v>1520827</v>
      </c>
      <c r="M366">
        <v>4505471</v>
      </c>
      <c r="N366">
        <v>1180368</v>
      </c>
      <c r="O366">
        <v>9.2846069999999994</v>
      </c>
      <c r="P366" s="27">
        <v>2848767</v>
      </c>
      <c r="Q366" s="27">
        <v>9719993</v>
      </c>
    </row>
    <row r="367" spans="1:17" x14ac:dyDescent="0.3">
      <c r="A367">
        <v>4</v>
      </c>
      <c r="B367">
        <v>2</v>
      </c>
      <c r="C367">
        <v>2</v>
      </c>
      <c r="D367" s="27">
        <v>122000</v>
      </c>
      <c r="E367">
        <v>327285</v>
      </c>
      <c r="F367">
        <v>1811602</v>
      </c>
      <c r="G367">
        <v>2052671</v>
      </c>
      <c r="H367">
        <v>67707</v>
      </c>
      <c r="I367">
        <v>1414174</v>
      </c>
      <c r="J367">
        <v>0</v>
      </c>
      <c r="K367">
        <v>365051</v>
      </c>
      <c r="L367">
        <v>774780</v>
      </c>
      <c r="M367">
        <v>2925710</v>
      </c>
      <c r="N367">
        <v>1159170</v>
      </c>
      <c r="O367">
        <v>148.30269999999999</v>
      </c>
      <c r="P367" s="27">
        <v>3194065</v>
      </c>
      <c r="Q367" s="27">
        <v>10898150</v>
      </c>
    </row>
    <row r="368" spans="1:17" x14ac:dyDescent="0.3">
      <c r="A368">
        <v>5</v>
      </c>
      <c r="B368">
        <v>13</v>
      </c>
      <c r="C368">
        <v>22</v>
      </c>
      <c r="D368" s="27">
        <v>15000</v>
      </c>
      <c r="E368">
        <v>0</v>
      </c>
      <c r="F368">
        <v>140935</v>
      </c>
      <c r="G368">
        <v>26204</v>
      </c>
      <c r="H368">
        <v>0</v>
      </c>
      <c r="I368">
        <v>50694</v>
      </c>
      <c r="J368">
        <v>0</v>
      </c>
      <c r="K368">
        <v>1114</v>
      </c>
      <c r="L368">
        <v>20543</v>
      </c>
      <c r="M368">
        <v>9379</v>
      </c>
      <c r="N368">
        <v>100854</v>
      </c>
      <c r="O368">
        <v>632.51710000000003</v>
      </c>
      <c r="P368" s="27">
        <v>102498</v>
      </c>
      <c r="Q368" s="27">
        <v>349723</v>
      </c>
    </row>
    <row r="369" spans="1:17" x14ac:dyDescent="0.3">
      <c r="A369">
        <v>4</v>
      </c>
      <c r="B369">
        <v>2</v>
      </c>
      <c r="C369">
        <v>2</v>
      </c>
      <c r="D369" s="27">
        <v>126000</v>
      </c>
      <c r="E369">
        <v>1223022</v>
      </c>
      <c r="F369">
        <v>2351428</v>
      </c>
      <c r="G369">
        <v>2123225</v>
      </c>
      <c r="H369">
        <v>41916</v>
      </c>
      <c r="I369">
        <v>1946828</v>
      </c>
      <c r="J369">
        <v>78590</v>
      </c>
      <c r="K369">
        <v>93252</v>
      </c>
      <c r="L369">
        <v>726880</v>
      </c>
      <c r="M369">
        <v>1926096</v>
      </c>
      <c r="N369">
        <v>1132032</v>
      </c>
      <c r="O369">
        <v>64.479029999999995</v>
      </c>
      <c r="P369" s="27">
        <v>3412447</v>
      </c>
      <c r="Q369" s="27">
        <v>11643269</v>
      </c>
    </row>
    <row r="370" spans="1:17" x14ac:dyDescent="0.3">
      <c r="A370">
        <v>2</v>
      </c>
      <c r="B370">
        <v>2</v>
      </c>
      <c r="C370">
        <v>2</v>
      </c>
      <c r="D370" s="27">
        <v>315000</v>
      </c>
      <c r="E370">
        <v>0</v>
      </c>
      <c r="F370">
        <v>1669550</v>
      </c>
      <c r="G370">
        <v>1372245</v>
      </c>
      <c r="H370">
        <v>0</v>
      </c>
      <c r="I370">
        <v>1413103</v>
      </c>
      <c r="J370">
        <v>0</v>
      </c>
      <c r="K370">
        <v>288813</v>
      </c>
      <c r="L370">
        <v>384388</v>
      </c>
      <c r="M370">
        <v>1647213</v>
      </c>
      <c r="N370">
        <v>1107930</v>
      </c>
      <c r="O370">
        <v>52.146230000000003</v>
      </c>
      <c r="P370" s="27">
        <v>2310446</v>
      </c>
      <c r="Q370" s="27">
        <v>7883242</v>
      </c>
    </row>
    <row r="371" spans="1:17" x14ac:dyDescent="0.3">
      <c r="A371">
        <v>9</v>
      </c>
      <c r="B371">
        <v>14</v>
      </c>
      <c r="C371">
        <v>31</v>
      </c>
      <c r="D371" s="27">
        <v>20250</v>
      </c>
      <c r="E371">
        <v>16773</v>
      </c>
      <c r="F371">
        <v>696733</v>
      </c>
      <c r="G371">
        <v>270632</v>
      </c>
      <c r="H371">
        <v>95082</v>
      </c>
      <c r="I371">
        <v>353823</v>
      </c>
      <c r="J371">
        <v>44789</v>
      </c>
      <c r="K371">
        <v>166575</v>
      </c>
      <c r="L371">
        <v>107353</v>
      </c>
      <c r="M371">
        <v>551707</v>
      </c>
      <c r="N371">
        <v>294481</v>
      </c>
      <c r="O371">
        <v>249.98169999999999</v>
      </c>
      <c r="P371" s="27">
        <v>761415</v>
      </c>
      <c r="Q371" s="27">
        <v>2597948</v>
      </c>
    </row>
    <row r="372" spans="1:17" x14ac:dyDescent="0.3">
      <c r="A372">
        <v>9</v>
      </c>
      <c r="B372">
        <v>8</v>
      </c>
      <c r="C372">
        <v>19</v>
      </c>
      <c r="D372" s="27">
        <v>5000</v>
      </c>
      <c r="E372">
        <v>12896</v>
      </c>
      <c r="F372">
        <v>24036</v>
      </c>
      <c r="G372">
        <v>112200</v>
      </c>
      <c r="H372">
        <v>1058</v>
      </c>
      <c r="I372">
        <v>78607</v>
      </c>
      <c r="J372">
        <v>0</v>
      </c>
      <c r="K372">
        <v>7819</v>
      </c>
      <c r="L372">
        <v>16145</v>
      </c>
      <c r="M372">
        <v>10879</v>
      </c>
      <c r="N372">
        <v>77072</v>
      </c>
      <c r="O372">
        <v>887.44190000000003</v>
      </c>
      <c r="P372" s="27">
        <v>99857</v>
      </c>
      <c r="Q372" s="27">
        <v>340712</v>
      </c>
    </row>
    <row r="373" spans="1:17" x14ac:dyDescent="0.3">
      <c r="A373">
        <v>4</v>
      </c>
      <c r="B373">
        <v>16</v>
      </c>
      <c r="C373">
        <v>35</v>
      </c>
      <c r="D373" s="27">
        <v>180000</v>
      </c>
      <c r="E373">
        <v>44215</v>
      </c>
      <c r="F373">
        <v>3417008</v>
      </c>
      <c r="G373">
        <v>2459720</v>
      </c>
      <c r="H373">
        <v>0</v>
      </c>
      <c r="I373">
        <v>1985569</v>
      </c>
      <c r="J373">
        <v>660527</v>
      </c>
      <c r="K373">
        <v>398113</v>
      </c>
      <c r="L373">
        <v>463835</v>
      </c>
      <c r="M373">
        <v>1842585</v>
      </c>
      <c r="N373">
        <v>3023691</v>
      </c>
      <c r="O373">
        <v>19.690259999999999</v>
      </c>
      <c r="P373" s="27">
        <v>4189702</v>
      </c>
      <c r="Q373" s="27">
        <v>14295263</v>
      </c>
    </row>
    <row r="374" spans="1:17" x14ac:dyDescent="0.3">
      <c r="A374">
        <v>6</v>
      </c>
      <c r="B374">
        <v>26</v>
      </c>
      <c r="C374">
        <v>48</v>
      </c>
      <c r="D374" s="27">
        <v>3600</v>
      </c>
      <c r="E374">
        <v>0</v>
      </c>
      <c r="F374">
        <v>0</v>
      </c>
      <c r="G374">
        <v>0</v>
      </c>
      <c r="H374">
        <v>0</v>
      </c>
      <c r="I374">
        <v>0</v>
      </c>
      <c r="J374">
        <v>0</v>
      </c>
      <c r="K374">
        <v>0</v>
      </c>
      <c r="L374">
        <v>53</v>
      </c>
      <c r="M374">
        <v>0</v>
      </c>
      <c r="N374">
        <v>61933</v>
      </c>
      <c r="O374">
        <v>1387.077</v>
      </c>
      <c r="P374" s="27">
        <v>18167</v>
      </c>
      <c r="Q374" s="27">
        <v>61986</v>
      </c>
    </row>
    <row r="375" spans="1:17" x14ac:dyDescent="0.3">
      <c r="A375">
        <v>5</v>
      </c>
      <c r="B375">
        <v>17</v>
      </c>
      <c r="C375">
        <v>36</v>
      </c>
      <c r="D375" s="27">
        <v>56000</v>
      </c>
      <c r="E375">
        <v>26933</v>
      </c>
      <c r="F375">
        <v>1406820</v>
      </c>
      <c r="G375">
        <v>368002</v>
      </c>
      <c r="H375">
        <v>0</v>
      </c>
      <c r="I375">
        <v>552323</v>
      </c>
      <c r="J375">
        <v>0</v>
      </c>
      <c r="K375">
        <v>524370</v>
      </c>
      <c r="L375">
        <v>355059</v>
      </c>
      <c r="M375">
        <v>80592</v>
      </c>
      <c r="N375">
        <v>584694</v>
      </c>
      <c r="O375">
        <v>84.589330000000004</v>
      </c>
      <c r="P375" s="27">
        <v>1142671</v>
      </c>
      <c r="Q375" s="27">
        <v>3898793</v>
      </c>
    </row>
    <row r="376" spans="1:17" x14ac:dyDescent="0.3">
      <c r="A376">
        <v>5</v>
      </c>
      <c r="B376">
        <v>18</v>
      </c>
      <c r="C376">
        <v>38</v>
      </c>
      <c r="D376" s="27">
        <v>104000</v>
      </c>
      <c r="E376">
        <v>39254</v>
      </c>
      <c r="F376">
        <v>290214</v>
      </c>
      <c r="G376">
        <v>717660</v>
      </c>
      <c r="H376">
        <v>0</v>
      </c>
      <c r="I376">
        <v>1249232</v>
      </c>
      <c r="J376">
        <v>602127</v>
      </c>
      <c r="K376">
        <v>1039182</v>
      </c>
      <c r="L376">
        <v>1391897</v>
      </c>
      <c r="M376">
        <v>58896</v>
      </c>
      <c r="N376">
        <v>1167686</v>
      </c>
      <c r="O376">
        <v>84.055760000000006</v>
      </c>
      <c r="P376" s="27">
        <v>1921497</v>
      </c>
      <c r="Q376" s="27">
        <v>6556148</v>
      </c>
    </row>
    <row r="377" spans="1:17" x14ac:dyDescent="0.3">
      <c r="A377">
        <v>5</v>
      </c>
      <c r="B377">
        <v>13</v>
      </c>
      <c r="C377">
        <v>26</v>
      </c>
      <c r="D377" s="27">
        <v>1400000</v>
      </c>
      <c r="E377">
        <v>1271074</v>
      </c>
      <c r="F377" s="8">
        <v>144000000</v>
      </c>
      <c r="G377">
        <v>20842881</v>
      </c>
      <c r="H377">
        <v>9042</v>
      </c>
      <c r="I377">
        <v>25893496</v>
      </c>
      <c r="J377">
        <v>5629956</v>
      </c>
      <c r="K377">
        <v>1892853</v>
      </c>
      <c r="L377">
        <v>199720</v>
      </c>
      <c r="M377">
        <v>436063</v>
      </c>
      <c r="N377">
        <v>42788630</v>
      </c>
      <c r="O377">
        <v>4.6524979999999996</v>
      </c>
      <c r="P377" s="27">
        <v>71289496</v>
      </c>
      <c r="Q377" s="8">
        <v>243000000</v>
      </c>
    </row>
    <row r="378" spans="1:17" x14ac:dyDescent="0.3">
      <c r="A378">
        <v>9</v>
      </c>
      <c r="B378">
        <v>12</v>
      </c>
      <c r="C378">
        <v>21</v>
      </c>
      <c r="D378" s="27">
        <v>1400</v>
      </c>
      <c r="E378">
        <v>0</v>
      </c>
      <c r="F378">
        <v>0</v>
      </c>
      <c r="G378">
        <v>119</v>
      </c>
      <c r="H378">
        <v>0</v>
      </c>
      <c r="I378">
        <v>1110</v>
      </c>
      <c r="J378">
        <v>0</v>
      </c>
      <c r="K378">
        <v>904</v>
      </c>
      <c r="L378">
        <v>0</v>
      </c>
      <c r="M378">
        <v>0</v>
      </c>
      <c r="N378">
        <v>3572</v>
      </c>
      <c r="O378">
        <v>1667.7550000000001</v>
      </c>
      <c r="P378" s="27">
        <v>1672</v>
      </c>
      <c r="Q378" s="27">
        <v>5705</v>
      </c>
    </row>
    <row r="379" spans="1:17" x14ac:dyDescent="0.3">
      <c r="A379">
        <v>9</v>
      </c>
      <c r="B379">
        <v>26</v>
      </c>
      <c r="C379">
        <v>48</v>
      </c>
      <c r="D379" s="27">
        <v>2300</v>
      </c>
      <c r="E379">
        <v>508</v>
      </c>
      <c r="F379">
        <v>4880</v>
      </c>
      <c r="G379">
        <v>3136</v>
      </c>
      <c r="H379">
        <v>0</v>
      </c>
      <c r="I379">
        <v>6531</v>
      </c>
      <c r="J379">
        <v>0</v>
      </c>
      <c r="K379">
        <v>2042</v>
      </c>
      <c r="L379">
        <v>4743</v>
      </c>
      <c r="M379">
        <v>2591</v>
      </c>
      <c r="N379">
        <v>15448</v>
      </c>
      <c r="O379">
        <v>1667.7550000000001</v>
      </c>
      <c r="P379" s="27">
        <v>11688</v>
      </c>
      <c r="Q379" s="27">
        <v>39879</v>
      </c>
    </row>
    <row r="380" spans="1:17" x14ac:dyDescent="0.3">
      <c r="A380">
        <v>3</v>
      </c>
      <c r="B380">
        <v>2</v>
      </c>
      <c r="C380">
        <v>2</v>
      </c>
      <c r="D380" s="27">
        <v>3300</v>
      </c>
      <c r="E380">
        <v>0</v>
      </c>
      <c r="F380">
        <v>949</v>
      </c>
      <c r="G380">
        <v>2645</v>
      </c>
      <c r="H380">
        <v>35</v>
      </c>
      <c r="I380">
        <v>4927</v>
      </c>
      <c r="J380">
        <v>0</v>
      </c>
      <c r="K380">
        <v>898</v>
      </c>
      <c r="L380">
        <v>1668</v>
      </c>
      <c r="M380">
        <v>1139</v>
      </c>
      <c r="N380">
        <v>6273</v>
      </c>
      <c r="O380">
        <v>1559.829</v>
      </c>
      <c r="P380" s="27">
        <v>5432</v>
      </c>
      <c r="Q380" s="27">
        <v>18534</v>
      </c>
    </row>
    <row r="381" spans="1:17" x14ac:dyDescent="0.3">
      <c r="A381">
        <v>8</v>
      </c>
      <c r="B381">
        <v>5</v>
      </c>
      <c r="C381">
        <v>9</v>
      </c>
      <c r="D381" s="27">
        <v>120000</v>
      </c>
      <c r="E381">
        <v>135450</v>
      </c>
      <c r="F381">
        <v>149432</v>
      </c>
      <c r="G381">
        <v>154506</v>
      </c>
      <c r="H381">
        <v>0</v>
      </c>
      <c r="I381">
        <v>641583</v>
      </c>
      <c r="J381">
        <v>0</v>
      </c>
      <c r="K381">
        <v>5847</v>
      </c>
      <c r="L381">
        <v>26129</v>
      </c>
      <c r="M381">
        <v>266479</v>
      </c>
      <c r="N381">
        <v>483338</v>
      </c>
      <c r="O381">
        <v>105.8355</v>
      </c>
      <c r="P381" s="27">
        <v>545945</v>
      </c>
      <c r="Q381" s="27">
        <v>1862764</v>
      </c>
    </row>
    <row r="382" spans="1:17" x14ac:dyDescent="0.3">
      <c r="A382">
        <v>9</v>
      </c>
      <c r="B382">
        <v>91</v>
      </c>
      <c r="C382">
        <v>49</v>
      </c>
      <c r="D382" s="27">
        <v>9400</v>
      </c>
      <c r="E382">
        <v>118</v>
      </c>
      <c r="F382">
        <v>20224</v>
      </c>
      <c r="G382">
        <v>80831</v>
      </c>
      <c r="H382">
        <v>1618</v>
      </c>
      <c r="I382">
        <v>169989</v>
      </c>
      <c r="J382">
        <v>0</v>
      </c>
      <c r="K382">
        <v>7823</v>
      </c>
      <c r="L382">
        <v>31746</v>
      </c>
      <c r="M382">
        <v>106429</v>
      </c>
      <c r="N382">
        <v>286912</v>
      </c>
      <c r="O382">
        <v>1828.0519999999999</v>
      </c>
      <c r="P382" s="27">
        <v>206826</v>
      </c>
      <c r="Q382" s="27">
        <v>705690</v>
      </c>
    </row>
    <row r="383" spans="1:17" x14ac:dyDescent="0.3">
      <c r="A383">
        <v>5</v>
      </c>
      <c r="B383">
        <v>26</v>
      </c>
      <c r="C383">
        <v>46</v>
      </c>
      <c r="D383" s="27">
        <v>7200</v>
      </c>
      <c r="E383">
        <v>0</v>
      </c>
      <c r="F383">
        <v>4326</v>
      </c>
      <c r="G383">
        <v>20006</v>
      </c>
      <c r="H383">
        <v>183</v>
      </c>
      <c r="I383">
        <v>33537</v>
      </c>
      <c r="J383">
        <v>0</v>
      </c>
      <c r="K383">
        <v>0</v>
      </c>
      <c r="L383">
        <v>5193</v>
      </c>
      <c r="M383">
        <v>3756</v>
      </c>
      <c r="N383">
        <v>35755</v>
      </c>
      <c r="O383">
        <v>1522.982</v>
      </c>
      <c r="P383" s="27">
        <v>30116</v>
      </c>
      <c r="Q383" s="27">
        <v>102756</v>
      </c>
    </row>
    <row r="384" spans="1:17" x14ac:dyDescent="0.3">
      <c r="A384">
        <v>5</v>
      </c>
      <c r="B384">
        <v>14</v>
      </c>
      <c r="C384">
        <v>31</v>
      </c>
      <c r="D384" s="27">
        <v>29500</v>
      </c>
      <c r="E384">
        <v>21</v>
      </c>
      <c r="F384">
        <v>23966</v>
      </c>
      <c r="G384">
        <v>10451</v>
      </c>
      <c r="H384">
        <v>0</v>
      </c>
      <c r="I384">
        <v>9035</v>
      </c>
      <c r="J384">
        <v>0</v>
      </c>
      <c r="K384">
        <v>4303</v>
      </c>
      <c r="L384">
        <v>26885</v>
      </c>
      <c r="M384">
        <v>1930400</v>
      </c>
      <c r="N384">
        <v>16904</v>
      </c>
      <c r="O384">
        <v>692.22119999999995</v>
      </c>
      <c r="P384" s="27">
        <v>592604</v>
      </c>
      <c r="Q384" s="27">
        <v>2021965</v>
      </c>
    </row>
    <row r="385" spans="1:17" x14ac:dyDescent="0.3">
      <c r="A385">
        <v>3</v>
      </c>
      <c r="B385">
        <v>24</v>
      </c>
      <c r="C385">
        <v>51</v>
      </c>
      <c r="D385" s="27">
        <v>475000</v>
      </c>
      <c r="E385">
        <v>243293</v>
      </c>
      <c r="F385">
        <v>787697</v>
      </c>
      <c r="G385">
        <v>3987267</v>
      </c>
      <c r="H385">
        <v>0</v>
      </c>
      <c r="I385">
        <v>3549008</v>
      </c>
      <c r="J385">
        <v>657829</v>
      </c>
      <c r="K385">
        <v>1402270</v>
      </c>
      <c r="L385">
        <v>231199</v>
      </c>
      <c r="M385">
        <v>287186</v>
      </c>
      <c r="N385">
        <v>4791085</v>
      </c>
      <c r="O385">
        <v>19.690259999999999</v>
      </c>
      <c r="P385" s="27">
        <v>4670819</v>
      </c>
      <c r="Q385" s="27">
        <v>15936834</v>
      </c>
    </row>
    <row r="386" spans="1:17" x14ac:dyDescent="0.3">
      <c r="A386">
        <v>5</v>
      </c>
      <c r="B386">
        <v>5</v>
      </c>
      <c r="C386">
        <v>10</v>
      </c>
      <c r="D386" s="27">
        <v>40000</v>
      </c>
      <c r="E386">
        <v>1</v>
      </c>
      <c r="F386">
        <v>10199</v>
      </c>
      <c r="G386">
        <v>5357</v>
      </c>
      <c r="H386">
        <v>0</v>
      </c>
      <c r="I386">
        <v>9217</v>
      </c>
      <c r="J386">
        <v>0</v>
      </c>
      <c r="K386">
        <v>0</v>
      </c>
      <c r="L386">
        <v>4407</v>
      </c>
      <c r="M386">
        <v>9543</v>
      </c>
      <c r="N386">
        <v>34627</v>
      </c>
      <c r="O386">
        <v>48.84104</v>
      </c>
      <c r="P386" s="27">
        <v>21498</v>
      </c>
      <c r="Q386" s="27">
        <v>73351</v>
      </c>
    </row>
    <row r="387" spans="1:17" x14ac:dyDescent="0.3">
      <c r="A387">
        <v>7</v>
      </c>
      <c r="B387">
        <v>18</v>
      </c>
      <c r="C387">
        <v>40</v>
      </c>
      <c r="D387" s="27">
        <v>110000</v>
      </c>
      <c r="E387">
        <v>114479</v>
      </c>
      <c r="F387">
        <v>1340399</v>
      </c>
      <c r="G387">
        <v>523755</v>
      </c>
      <c r="H387">
        <v>0</v>
      </c>
      <c r="I387">
        <v>356049</v>
      </c>
      <c r="J387">
        <v>695777</v>
      </c>
      <c r="K387">
        <v>211317</v>
      </c>
      <c r="L387">
        <v>1015180</v>
      </c>
      <c r="M387">
        <v>39171</v>
      </c>
      <c r="N387">
        <v>1338549</v>
      </c>
      <c r="O387">
        <v>392.26920000000001</v>
      </c>
      <c r="P387" s="27">
        <v>1651429</v>
      </c>
      <c r="Q387" s="27">
        <v>5634676</v>
      </c>
    </row>
    <row r="388" spans="1:17" x14ac:dyDescent="0.3">
      <c r="A388">
        <v>7</v>
      </c>
      <c r="B388">
        <v>2</v>
      </c>
      <c r="C388">
        <v>2</v>
      </c>
      <c r="D388" s="27">
        <v>20000</v>
      </c>
      <c r="E388">
        <v>20862</v>
      </c>
      <c r="F388">
        <v>205772</v>
      </c>
      <c r="G388">
        <v>237100</v>
      </c>
      <c r="H388">
        <v>5045</v>
      </c>
      <c r="I388">
        <v>105930</v>
      </c>
      <c r="J388">
        <v>0</v>
      </c>
      <c r="K388">
        <v>32602</v>
      </c>
      <c r="L388">
        <v>27260</v>
      </c>
      <c r="M388">
        <v>69955</v>
      </c>
      <c r="N388">
        <v>127217</v>
      </c>
      <c r="O388">
        <v>657.71090000000004</v>
      </c>
      <c r="P388" s="27">
        <v>243770</v>
      </c>
      <c r="Q388" s="27">
        <v>831743</v>
      </c>
    </row>
    <row r="389" spans="1:17" x14ac:dyDescent="0.3">
      <c r="A389">
        <v>4</v>
      </c>
      <c r="B389">
        <v>15</v>
      </c>
      <c r="C389">
        <v>33</v>
      </c>
      <c r="D389" s="27">
        <v>10500</v>
      </c>
      <c r="E389">
        <v>0</v>
      </c>
      <c r="F389">
        <v>38926</v>
      </c>
      <c r="G389">
        <v>103268</v>
      </c>
      <c r="H389">
        <v>39803</v>
      </c>
      <c r="I389">
        <v>8105</v>
      </c>
      <c r="J389">
        <v>0</v>
      </c>
      <c r="K389">
        <v>319394</v>
      </c>
      <c r="L389">
        <v>5017</v>
      </c>
      <c r="M389">
        <v>117</v>
      </c>
      <c r="N389">
        <v>57518</v>
      </c>
      <c r="O389">
        <v>1461.857</v>
      </c>
      <c r="P389" s="27">
        <v>167687</v>
      </c>
      <c r="Q389" s="27">
        <v>572148</v>
      </c>
    </row>
    <row r="390" spans="1:17" x14ac:dyDescent="0.3">
      <c r="A390">
        <v>1</v>
      </c>
      <c r="B390">
        <v>14</v>
      </c>
      <c r="C390">
        <v>27</v>
      </c>
      <c r="D390" s="27">
        <v>440000</v>
      </c>
      <c r="E390">
        <v>0</v>
      </c>
      <c r="F390">
        <v>0</v>
      </c>
      <c r="G390">
        <v>3983453</v>
      </c>
      <c r="H390">
        <v>0</v>
      </c>
      <c r="I390">
        <v>3237346</v>
      </c>
      <c r="J390">
        <v>0</v>
      </c>
      <c r="K390">
        <v>331714</v>
      </c>
      <c r="L390">
        <v>261702</v>
      </c>
      <c r="M390">
        <v>3493363</v>
      </c>
      <c r="N390">
        <v>6271892</v>
      </c>
      <c r="O390">
        <v>84.055760000000006</v>
      </c>
      <c r="P390" s="27">
        <v>5152248</v>
      </c>
      <c r="Q390" s="27">
        <v>17579470</v>
      </c>
    </row>
    <row r="391" spans="1:17" x14ac:dyDescent="0.3">
      <c r="A391">
        <v>5</v>
      </c>
      <c r="B391">
        <v>25</v>
      </c>
      <c r="C391">
        <v>43</v>
      </c>
      <c r="D391" s="27">
        <v>5000</v>
      </c>
      <c r="E391">
        <v>0</v>
      </c>
      <c r="F391">
        <v>25206</v>
      </c>
      <c r="G391">
        <v>45585</v>
      </c>
      <c r="H391">
        <v>1259</v>
      </c>
      <c r="I391">
        <v>39564</v>
      </c>
      <c r="J391">
        <v>0</v>
      </c>
      <c r="K391">
        <v>2354</v>
      </c>
      <c r="L391">
        <v>44390</v>
      </c>
      <c r="M391">
        <v>15142</v>
      </c>
      <c r="N391">
        <v>31923</v>
      </c>
      <c r="O391">
        <v>1522.982</v>
      </c>
      <c r="P391" s="27">
        <v>60206</v>
      </c>
      <c r="Q391" s="27">
        <v>205423</v>
      </c>
    </row>
    <row r="392" spans="1:17" x14ac:dyDescent="0.3">
      <c r="A392">
        <v>6</v>
      </c>
      <c r="B392">
        <v>26</v>
      </c>
      <c r="C392">
        <v>47</v>
      </c>
      <c r="D392" s="27">
        <v>8100</v>
      </c>
      <c r="E392">
        <v>0</v>
      </c>
      <c r="F392">
        <v>12089</v>
      </c>
      <c r="G392">
        <v>13863</v>
      </c>
      <c r="H392">
        <v>0</v>
      </c>
      <c r="I392">
        <v>68763</v>
      </c>
      <c r="J392">
        <v>0</v>
      </c>
      <c r="K392">
        <v>8380</v>
      </c>
      <c r="L392">
        <v>9604</v>
      </c>
      <c r="M392">
        <v>12699</v>
      </c>
      <c r="N392">
        <v>55407</v>
      </c>
      <c r="O392">
        <v>1868.403</v>
      </c>
      <c r="P392" s="27">
        <v>52991</v>
      </c>
      <c r="Q392" s="27">
        <v>180805</v>
      </c>
    </row>
    <row r="393" spans="1:17" x14ac:dyDescent="0.3">
      <c r="A393">
        <v>7</v>
      </c>
      <c r="B393">
        <v>14</v>
      </c>
      <c r="C393">
        <v>29</v>
      </c>
      <c r="D393" s="27">
        <v>126000</v>
      </c>
      <c r="E393">
        <v>7969</v>
      </c>
      <c r="F393">
        <v>2065700</v>
      </c>
      <c r="G393">
        <v>457361</v>
      </c>
      <c r="H393">
        <v>0</v>
      </c>
      <c r="I393">
        <v>622085</v>
      </c>
      <c r="J393">
        <v>0</v>
      </c>
      <c r="K393">
        <v>764900</v>
      </c>
      <c r="L393">
        <v>61454</v>
      </c>
      <c r="M393">
        <v>943054</v>
      </c>
      <c r="N393">
        <v>539158</v>
      </c>
      <c r="O393">
        <v>171.86699999999999</v>
      </c>
      <c r="P393" s="27">
        <v>1600727</v>
      </c>
      <c r="Q393" s="27">
        <v>5461681</v>
      </c>
    </row>
    <row r="394" spans="1:17" x14ac:dyDescent="0.3">
      <c r="A394">
        <v>6</v>
      </c>
      <c r="B394">
        <v>23</v>
      </c>
      <c r="C394">
        <v>50</v>
      </c>
      <c r="D394" s="27">
        <v>78000</v>
      </c>
      <c r="E394">
        <v>147193</v>
      </c>
      <c r="F394">
        <v>544755</v>
      </c>
      <c r="G394">
        <v>1044090</v>
      </c>
      <c r="H394">
        <v>64209</v>
      </c>
      <c r="I394">
        <v>208347</v>
      </c>
      <c r="J394">
        <v>76848</v>
      </c>
      <c r="K394">
        <v>877607</v>
      </c>
      <c r="L394">
        <v>127008</v>
      </c>
      <c r="M394">
        <v>191724</v>
      </c>
      <c r="N394">
        <v>555487</v>
      </c>
      <c r="O394">
        <v>226.8278</v>
      </c>
      <c r="P394" s="27">
        <v>1124639</v>
      </c>
      <c r="Q394" s="27">
        <v>3837268</v>
      </c>
    </row>
    <row r="395" spans="1:17" x14ac:dyDescent="0.3">
      <c r="A395">
        <v>2</v>
      </c>
      <c r="B395">
        <v>26</v>
      </c>
      <c r="C395">
        <v>46</v>
      </c>
      <c r="D395" s="27">
        <v>2800</v>
      </c>
      <c r="E395">
        <v>0</v>
      </c>
      <c r="F395">
        <v>11152</v>
      </c>
      <c r="G395">
        <v>6609</v>
      </c>
      <c r="H395">
        <v>0</v>
      </c>
      <c r="I395">
        <v>20904</v>
      </c>
      <c r="J395">
        <v>0</v>
      </c>
      <c r="K395">
        <v>3632</v>
      </c>
      <c r="L395">
        <v>0</v>
      </c>
      <c r="M395">
        <v>0</v>
      </c>
      <c r="N395">
        <v>33190</v>
      </c>
      <c r="O395">
        <v>1851.67</v>
      </c>
      <c r="P395" s="27">
        <v>22124</v>
      </c>
      <c r="Q395" s="27">
        <v>75487</v>
      </c>
    </row>
    <row r="396" spans="1:17" x14ac:dyDescent="0.3">
      <c r="A396">
        <v>4</v>
      </c>
      <c r="B396">
        <v>2</v>
      </c>
      <c r="C396">
        <v>7</v>
      </c>
      <c r="D396" s="27">
        <v>4700</v>
      </c>
      <c r="E396">
        <v>0</v>
      </c>
      <c r="F396">
        <v>22280</v>
      </c>
      <c r="G396">
        <v>67634</v>
      </c>
      <c r="H396">
        <v>1362</v>
      </c>
      <c r="I396">
        <v>22388</v>
      </c>
      <c r="J396">
        <v>0</v>
      </c>
      <c r="K396">
        <v>0</v>
      </c>
      <c r="L396">
        <v>25331</v>
      </c>
      <c r="M396">
        <v>47287</v>
      </c>
      <c r="N396">
        <v>45543</v>
      </c>
      <c r="O396">
        <v>918.0299</v>
      </c>
      <c r="P396" s="27">
        <v>67944</v>
      </c>
      <c r="Q396" s="27">
        <v>231825</v>
      </c>
    </row>
    <row r="397" spans="1:17" x14ac:dyDescent="0.3">
      <c r="A397">
        <v>5</v>
      </c>
      <c r="B397">
        <v>15</v>
      </c>
      <c r="C397">
        <v>33</v>
      </c>
      <c r="D397" s="27">
        <v>12000</v>
      </c>
      <c r="E397">
        <v>2212</v>
      </c>
      <c r="F397">
        <v>459010</v>
      </c>
      <c r="G397">
        <v>257206</v>
      </c>
      <c r="H397">
        <v>45137</v>
      </c>
      <c r="I397">
        <v>98506</v>
      </c>
      <c r="J397">
        <v>0</v>
      </c>
      <c r="K397">
        <v>706656</v>
      </c>
      <c r="L397">
        <v>220094</v>
      </c>
      <c r="M397">
        <v>3733</v>
      </c>
      <c r="N397">
        <v>139921</v>
      </c>
      <c r="O397">
        <v>1197.386</v>
      </c>
      <c r="P397" s="27">
        <v>566376</v>
      </c>
      <c r="Q397" s="27">
        <v>1932475</v>
      </c>
    </row>
    <row r="398" spans="1:17" x14ac:dyDescent="0.3">
      <c r="A398">
        <v>4</v>
      </c>
      <c r="B398">
        <v>14</v>
      </c>
      <c r="C398">
        <v>28</v>
      </c>
      <c r="D398" s="27">
        <v>68000</v>
      </c>
      <c r="E398">
        <v>90707</v>
      </c>
      <c r="F398">
        <v>199671</v>
      </c>
      <c r="G398">
        <v>232427</v>
      </c>
      <c r="H398">
        <v>0</v>
      </c>
      <c r="I398">
        <v>199570</v>
      </c>
      <c r="J398">
        <v>24506</v>
      </c>
      <c r="K398">
        <v>138001</v>
      </c>
      <c r="L398">
        <v>31498</v>
      </c>
      <c r="M398">
        <v>259111</v>
      </c>
      <c r="N398">
        <v>143250</v>
      </c>
      <c r="O398">
        <v>242.08690000000001</v>
      </c>
      <c r="P398" s="27">
        <v>386501</v>
      </c>
      <c r="Q398" s="27">
        <v>1318741</v>
      </c>
    </row>
    <row r="399" spans="1:17" x14ac:dyDescent="0.3">
      <c r="A399">
        <v>2</v>
      </c>
      <c r="B399">
        <v>5</v>
      </c>
      <c r="C399">
        <v>11</v>
      </c>
      <c r="D399" s="27">
        <v>68000</v>
      </c>
      <c r="E399">
        <v>22170</v>
      </c>
      <c r="F399">
        <v>164019</v>
      </c>
      <c r="G399">
        <v>82051</v>
      </c>
      <c r="H399">
        <v>327</v>
      </c>
      <c r="I399">
        <v>114363</v>
      </c>
      <c r="J399">
        <v>0</v>
      </c>
      <c r="K399">
        <v>0</v>
      </c>
      <c r="L399">
        <v>8664</v>
      </c>
      <c r="M399">
        <v>5717</v>
      </c>
      <c r="N399">
        <v>329947</v>
      </c>
      <c r="O399">
        <v>665.40890000000002</v>
      </c>
      <c r="P399" s="27">
        <v>213147</v>
      </c>
      <c r="Q399" s="27">
        <v>727258</v>
      </c>
    </row>
    <row r="400" spans="1:17" x14ac:dyDescent="0.3">
      <c r="A400">
        <v>6</v>
      </c>
      <c r="B400">
        <v>12</v>
      </c>
      <c r="C400">
        <v>21</v>
      </c>
      <c r="D400" s="27">
        <v>4800</v>
      </c>
      <c r="E400">
        <v>0</v>
      </c>
      <c r="F400">
        <v>19442</v>
      </c>
      <c r="G400">
        <v>2941</v>
      </c>
      <c r="H400">
        <v>1534</v>
      </c>
      <c r="I400">
        <v>2870</v>
      </c>
      <c r="J400">
        <v>0</v>
      </c>
      <c r="K400">
        <v>2794</v>
      </c>
      <c r="L400">
        <v>8629</v>
      </c>
      <c r="M400">
        <v>0</v>
      </c>
      <c r="N400">
        <v>34793</v>
      </c>
      <c r="O400">
        <v>1387.077</v>
      </c>
      <c r="P400" s="27">
        <v>21396</v>
      </c>
      <c r="Q400" s="27">
        <v>73003</v>
      </c>
    </row>
    <row r="401" spans="1:17" x14ac:dyDescent="0.3">
      <c r="A401">
        <v>3</v>
      </c>
      <c r="B401">
        <v>2</v>
      </c>
      <c r="C401">
        <v>4</v>
      </c>
      <c r="D401" s="27">
        <v>108000</v>
      </c>
      <c r="E401">
        <v>0</v>
      </c>
      <c r="F401">
        <v>2087070</v>
      </c>
      <c r="G401">
        <v>1709387</v>
      </c>
      <c r="H401">
        <v>0</v>
      </c>
      <c r="I401">
        <v>2138602</v>
      </c>
      <c r="J401">
        <v>0</v>
      </c>
      <c r="K401">
        <v>206083</v>
      </c>
      <c r="L401">
        <v>233515</v>
      </c>
      <c r="M401">
        <v>1059015</v>
      </c>
      <c r="N401">
        <v>1905276</v>
      </c>
      <c r="O401">
        <v>148.30269999999999</v>
      </c>
      <c r="P401" s="27">
        <v>2737089</v>
      </c>
      <c r="Q401" s="27">
        <v>9338948</v>
      </c>
    </row>
    <row r="402" spans="1:17" x14ac:dyDescent="0.3">
      <c r="A402">
        <v>3</v>
      </c>
      <c r="B402">
        <v>26</v>
      </c>
      <c r="C402">
        <v>48</v>
      </c>
      <c r="D402" s="27">
        <v>21000</v>
      </c>
      <c r="E402">
        <v>0</v>
      </c>
      <c r="F402">
        <v>98020</v>
      </c>
      <c r="G402">
        <v>178709</v>
      </c>
      <c r="H402">
        <v>0</v>
      </c>
      <c r="I402">
        <v>358817</v>
      </c>
      <c r="J402">
        <v>0</v>
      </c>
      <c r="K402">
        <v>15038</v>
      </c>
      <c r="L402">
        <v>81081</v>
      </c>
      <c r="M402">
        <v>61611</v>
      </c>
      <c r="N402">
        <v>231320</v>
      </c>
      <c r="O402">
        <v>697.46960000000001</v>
      </c>
      <c r="P402" s="27">
        <v>300292</v>
      </c>
      <c r="Q402" s="27">
        <v>1024596</v>
      </c>
    </row>
    <row r="403" spans="1:17" x14ac:dyDescent="0.3">
      <c r="A403">
        <v>5</v>
      </c>
      <c r="B403">
        <v>25</v>
      </c>
      <c r="C403">
        <v>42</v>
      </c>
      <c r="D403" s="27">
        <v>1800</v>
      </c>
      <c r="E403">
        <v>702</v>
      </c>
      <c r="F403">
        <v>1900</v>
      </c>
      <c r="G403">
        <v>1737</v>
      </c>
      <c r="H403">
        <v>0</v>
      </c>
      <c r="I403">
        <v>2759</v>
      </c>
      <c r="J403">
        <v>0</v>
      </c>
      <c r="K403">
        <v>0</v>
      </c>
      <c r="L403">
        <v>163</v>
      </c>
      <c r="M403">
        <v>633</v>
      </c>
      <c r="N403">
        <v>1885</v>
      </c>
      <c r="O403">
        <v>1807.463</v>
      </c>
      <c r="P403" s="27">
        <v>2866</v>
      </c>
      <c r="Q403" s="27">
        <v>9779</v>
      </c>
    </row>
    <row r="404" spans="1:17" x14ac:dyDescent="0.3">
      <c r="A404">
        <v>9</v>
      </c>
      <c r="B404">
        <v>16</v>
      </c>
      <c r="C404">
        <v>35</v>
      </c>
      <c r="D404" s="27">
        <v>800000</v>
      </c>
      <c r="E404">
        <v>329827</v>
      </c>
      <c r="F404">
        <v>9335584</v>
      </c>
      <c r="G404">
        <v>39242482</v>
      </c>
      <c r="H404">
        <v>0</v>
      </c>
      <c r="I404">
        <v>24468883</v>
      </c>
      <c r="J404">
        <v>7426469</v>
      </c>
      <c r="K404">
        <v>5927984</v>
      </c>
      <c r="L404">
        <v>6477280</v>
      </c>
      <c r="M404">
        <v>6096211</v>
      </c>
      <c r="N404">
        <v>34055552</v>
      </c>
      <c r="O404">
        <v>9.0929190000000002</v>
      </c>
      <c r="P404" s="27">
        <v>39085660</v>
      </c>
      <c r="Q404" s="8">
        <v>133000000</v>
      </c>
    </row>
    <row r="405" spans="1:17" x14ac:dyDescent="0.3">
      <c r="A405">
        <v>9</v>
      </c>
      <c r="B405">
        <v>18</v>
      </c>
      <c r="C405">
        <v>37</v>
      </c>
      <c r="D405" s="27">
        <v>108000</v>
      </c>
      <c r="E405">
        <v>0</v>
      </c>
      <c r="F405">
        <v>291040</v>
      </c>
      <c r="G405">
        <v>883229</v>
      </c>
      <c r="H405">
        <v>0</v>
      </c>
      <c r="I405">
        <v>389692</v>
      </c>
      <c r="J405">
        <v>541530</v>
      </c>
      <c r="K405">
        <v>660781</v>
      </c>
      <c r="L405">
        <v>919065</v>
      </c>
      <c r="M405">
        <v>71581</v>
      </c>
      <c r="N405">
        <v>1068759</v>
      </c>
      <c r="O405">
        <v>279.28289999999998</v>
      </c>
      <c r="P405" s="27">
        <v>1414325</v>
      </c>
      <c r="Q405" s="27">
        <v>4825677</v>
      </c>
    </row>
    <row r="406" spans="1:17" x14ac:dyDescent="0.3">
      <c r="A406">
        <v>4</v>
      </c>
      <c r="B406">
        <v>1</v>
      </c>
      <c r="C406">
        <v>1</v>
      </c>
      <c r="D406" s="27">
        <v>104000</v>
      </c>
      <c r="E406">
        <v>595</v>
      </c>
      <c r="F406">
        <v>1455</v>
      </c>
      <c r="G406">
        <v>15190</v>
      </c>
      <c r="H406">
        <v>0</v>
      </c>
      <c r="I406">
        <v>29115</v>
      </c>
      <c r="J406">
        <v>0</v>
      </c>
      <c r="K406">
        <v>0</v>
      </c>
      <c r="L406">
        <v>149</v>
      </c>
      <c r="M406">
        <v>0</v>
      </c>
      <c r="N406">
        <v>37534</v>
      </c>
      <c r="O406">
        <v>115.504</v>
      </c>
      <c r="P406" s="27">
        <v>24630</v>
      </c>
      <c r="Q406" s="27">
        <v>84038</v>
      </c>
    </row>
    <row r="407" spans="1:17" x14ac:dyDescent="0.3">
      <c r="A407">
        <v>3</v>
      </c>
      <c r="B407">
        <v>14</v>
      </c>
      <c r="C407">
        <v>27</v>
      </c>
      <c r="D407" s="27">
        <v>250000</v>
      </c>
      <c r="E407">
        <v>85993</v>
      </c>
      <c r="F407">
        <v>1185227</v>
      </c>
      <c r="G407">
        <v>1641550</v>
      </c>
      <c r="H407">
        <v>106699</v>
      </c>
      <c r="I407">
        <v>1011315</v>
      </c>
      <c r="J407">
        <v>0</v>
      </c>
      <c r="K407">
        <v>563139</v>
      </c>
      <c r="L407">
        <v>185291</v>
      </c>
      <c r="M407">
        <v>559240</v>
      </c>
      <c r="N407">
        <v>1647497</v>
      </c>
      <c r="O407">
        <v>84.055760000000006</v>
      </c>
      <c r="P407" s="27">
        <v>2047465</v>
      </c>
      <c r="Q407" s="27">
        <v>6985951</v>
      </c>
    </row>
    <row r="408" spans="1:17" x14ac:dyDescent="0.3">
      <c r="A408">
        <v>2</v>
      </c>
      <c r="B408">
        <v>8</v>
      </c>
      <c r="C408">
        <v>19</v>
      </c>
      <c r="D408" s="27">
        <v>62000</v>
      </c>
      <c r="E408">
        <v>0</v>
      </c>
      <c r="F408">
        <v>426307</v>
      </c>
      <c r="G408">
        <v>1731746</v>
      </c>
      <c r="H408">
        <v>0</v>
      </c>
      <c r="I408">
        <v>760261</v>
      </c>
      <c r="J408">
        <v>0</v>
      </c>
      <c r="K408">
        <v>329115</v>
      </c>
      <c r="L408">
        <v>167898</v>
      </c>
      <c r="M408">
        <v>353712</v>
      </c>
      <c r="N408">
        <v>719553</v>
      </c>
      <c r="O408">
        <v>445.7312</v>
      </c>
      <c r="P408" s="27">
        <v>1315531</v>
      </c>
      <c r="Q408" s="27">
        <v>4488592</v>
      </c>
    </row>
    <row r="409" spans="1:17" x14ac:dyDescent="0.3">
      <c r="A409">
        <v>6</v>
      </c>
      <c r="B409">
        <v>2</v>
      </c>
      <c r="C409">
        <v>2</v>
      </c>
      <c r="D409" s="27">
        <v>3800</v>
      </c>
      <c r="E409">
        <v>10091</v>
      </c>
      <c r="F409">
        <v>20507</v>
      </c>
      <c r="G409">
        <v>23531</v>
      </c>
      <c r="H409">
        <v>0</v>
      </c>
      <c r="I409">
        <v>14959</v>
      </c>
      <c r="J409">
        <v>0</v>
      </c>
      <c r="K409">
        <v>2160</v>
      </c>
      <c r="L409">
        <v>10591</v>
      </c>
      <c r="M409">
        <v>28402</v>
      </c>
      <c r="N409">
        <v>16614</v>
      </c>
      <c r="O409">
        <v>1162.2629999999999</v>
      </c>
      <c r="P409" s="27">
        <v>37179</v>
      </c>
      <c r="Q409" s="27">
        <v>126855</v>
      </c>
    </row>
    <row r="410" spans="1:17" x14ac:dyDescent="0.3">
      <c r="A410">
        <v>6</v>
      </c>
      <c r="B410">
        <v>18</v>
      </c>
      <c r="C410">
        <v>38</v>
      </c>
      <c r="D410" s="27">
        <v>62000</v>
      </c>
      <c r="E410">
        <v>105377</v>
      </c>
      <c r="F410">
        <v>372349</v>
      </c>
      <c r="G410">
        <v>572968</v>
      </c>
      <c r="H410">
        <v>0</v>
      </c>
      <c r="I410">
        <v>261882</v>
      </c>
      <c r="J410">
        <v>375569</v>
      </c>
      <c r="K410">
        <v>334875</v>
      </c>
      <c r="L410">
        <v>512698</v>
      </c>
      <c r="M410">
        <v>40380</v>
      </c>
      <c r="N410">
        <v>722528</v>
      </c>
      <c r="O410">
        <v>84.055760000000006</v>
      </c>
      <c r="P410" s="27">
        <v>966772</v>
      </c>
      <c r="Q410" s="27">
        <v>3298626</v>
      </c>
    </row>
    <row r="411" spans="1:17" x14ac:dyDescent="0.3">
      <c r="A411">
        <v>2</v>
      </c>
      <c r="B411">
        <v>16</v>
      </c>
      <c r="C411">
        <v>35</v>
      </c>
      <c r="D411" s="27">
        <v>445000</v>
      </c>
      <c r="E411">
        <v>1264299</v>
      </c>
      <c r="F411">
        <v>3881606</v>
      </c>
      <c r="G411">
        <v>5686349</v>
      </c>
      <c r="H411">
        <v>0</v>
      </c>
      <c r="I411">
        <v>2792351</v>
      </c>
      <c r="J411">
        <v>0</v>
      </c>
      <c r="K411">
        <v>513024</v>
      </c>
      <c r="L411">
        <v>2980408</v>
      </c>
      <c r="M411">
        <v>187753</v>
      </c>
      <c r="N411">
        <v>3708036</v>
      </c>
      <c r="O411">
        <v>6.6318619999999999</v>
      </c>
      <c r="P411" s="27">
        <v>6158800</v>
      </c>
      <c r="Q411" s="27">
        <v>21013826</v>
      </c>
    </row>
    <row r="412" spans="1:17" x14ac:dyDescent="0.3">
      <c r="A412">
        <v>2</v>
      </c>
      <c r="B412">
        <v>5</v>
      </c>
      <c r="C412">
        <v>11</v>
      </c>
      <c r="D412" s="27">
        <v>118000</v>
      </c>
      <c r="E412">
        <v>0</v>
      </c>
      <c r="F412">
        <v>4886</v>
      </c>
      <c r="G412">
        <v>71598</v>
      </c>
      <c r="H412">
        <v>118</v>
      </c>
      <c r="I412">
        <v>79899</v>
      </c>
      <c r="J412">
        <v>0</v>
      </c>
      <c r="K412">
        <v>6396</v>
      </c>
      <c r="L412">
        <v>25205</v>
      </c>
      <c r="M412">
        <v>3097</v>
      </c>
      <c r="N412">
        <v>213150</v>
      </c>
      <c r="O412">
        <v>665.40890000000002</v>
      </c>
      <c r="P412" s="27">
        <v>118508</v>
      </c>
      <c r="Q412" s="27">
        <v>404349</v>
      </c>
    </row>
    <row r="413" spans="1:17" x14ac:dyDescent="0.3">
      <c r="A413">
        <v>8</v>
      </c>
      <c r="B413">
        <v>12</v>
      </c>
      <c r="C413">
        <v>21</v>
      </c>
      <c r="D413" s="27">
        <v>4000</v>
      </c>
      <c r="E413">
        <v>1704</v>
      </c>
      <c r="F413">
        <v>0</v>
      </c>
      <c r="G413">
        <v>5348</v>
      </c>
      <c r="H413">
        <v>978</v>
      </c>
      <c r="I413">
        <v>8547</v>
      </c>
      <c r="J413">
        <v>0</v>
      </c>
      <c r="K413">
        <v>2077</v>
      </c>
      <c r="L413">
        <v>218</v>
      </c>
      <c r="M413">
        <v>2729</v>
      </c>
      <c r="N413">
        <v>24509</v>
      </c>
      <c r="O413">
        <v>1667.7550000000001</v>
      </c>
      <c r="P413" s="27">
        <v>13514</v>
      </c>
      <c r="Q413" s="27">
        <v>46110</v>
      </c>
    </row>
    <row r="414" spans="1:17" x14ac:dyDescent="0.3">
      <c r="A414">
        <v>6</v>
      </c>
      <c r="B414">
        <v>12</v>
      </c>
      <c r="C414">
        <v>21</v>
      </c>
      <c r="D414" s="27">
        <v>5500</v>
      </c>
      <c r="E414">
        <v>18082</v>
      </c>
      <c r="F414">
        <v>12979</v>
      </c>
      <c r="G414">
        <v>3528</v>
      </c>
      <c r="H414">
        <v>381</v>
      </c>
      <c r="I414">
        <v>3931</v>
      </c>
      <c r="J414">
        <v>3103</v>
      </c>
      <c r="K414">
        <v>1942</v>
      </c>
      <c r="L414">
        <v>120</v>
      </c>
      <c r="M414">
        <v>1799</v>
      </c>
      <c r="N414">
        <v>19065</v>
      </c>
      <c r="O414">
        <v>1387.077</v>
      </c>
      <c r="P414" s="27">
        <v>19030</v>
      </c>
      <c r="Q414" s="27">
        <v>64930</v>
      </c>
    </row>
    <row r="415" spans="1:17" x14ac:dyDescent="0.3">
      <c r="A415">
        <v>9</v>
      </c>
      <c r="B415">
        <v>2</v>
      </c>
      <c r="C415">
        <v>6</v>
      </c>
      <c r="D415" s="27">
        <v>58000</v>
      </c>
      <c r="E415">
        <v>0</v>
      </c>
      <c r="F415">
        <v>134496</v>
      </c>
      <c r="G415">
        <v>605214</v>
      </c>
      <c r="H415">
        <v>0</v>
      </c>
      <c r="I415">
        <v>418965</v>
      </c>
      <c r="J415">
        <v>0</v>
      </c>
      <c r="K415">
        <v>7234</v>
      </c>
      <c r="L415">
        <v>5280</v>
      </c>
      <c r="M415">
        <v>210632</v>
      </c>
      <c r="N415">
        <v>320613</v>
      </c>
      <c r="O415">
        <v>336.40199999999999</v>
      </c>
      <c r="P415" s="27">
        <v>498955</v>
      </c>
      <c r="Q415" s="27">
        <v>1702434</v>
      </c>
    </row>
    <row r="416" spans="1:17" x14ac:dyDescent="0.3">
      <c r="A416">
        <v>5</v>
      </c>
      <c r="B416">
        <v>2</v>
      </c>
      <c r="C416">
        <v>2</v>
      </c>
      <c r="D416" s="27">
        <v>490000</v>
      </c>
      <c r="E416">
        <v>431076</v>
      </c>
      <c r="F416">
        <v>7824714</v>
      </c>
      <c r="G416">
        <v>4193724</v>
      </c>
      <c r="H416">
        <v>55403</v>
      </c>
      <c r="I416">
        <v>3081129</v>
      </c>
      <c r="J416">
        <v>0</v>
      </c>
      <c r="K416">
        <v>471550</v>
      </c>
      <c r="L416">
        <v>910165</v>
      </c>
      <c r="M416">
        <v>2419744</v>
      </c>
      <c r="N416">
        <v>2458968</v>
      </c>
      <c r="O416">
        <v>48.84104</v>
      </c>
      <c r="P416" s="27">
        <v>6402835</v>
      </c>
      <c r="Q416" s="27">
        <v>21846473</v>
      </c>
    </row>
    <row r="417" spans="1:17" x14ac:dyDescent="0.3">
      <c r="A417">
        <v>3</v>
      </c>
      <c r="B417">
        <v>15</v>
      </c>
      <c r="C417">
        <v>33</v>
      </c>
      <c r="D417" s="27">
        <v>2900</v>
      </c>
      <c r="E417">
        <v>21001</v>
      </c>
      <c r="F417">
        <v>56620</v>
      </c>
      <c r="G417">
        <v>127292</v>
      </c>
      <c r="H417">
        <v>0</v>
      </c>
      <c r="I417">
        <v>82120</v>
      </c>
      <c r="J417">
        <v>474898</v>
      </c>
      <c r="K417">
        <v>335736</v>
      </c>
      <c r="L417">
        <v>14140</v>
      </c>
      <c r="M417">
        <v>6247</v>
      </c>
      <c r="N417">
        <v>67845</v>
      </c>
      <c r="O417">
        <v>1197.386</v>
      </c>
      <c r="P417" s="27">
        <v>347567</v>
      </c>
      <c r="Q417" s="27">
        <v>1185899</v>
      </c>
    </row>
    <row r="418" spans="1:17" x14ac:dyDescent="0.3">
      <c r="A418">
        <v>5</v>
      </c>
      <c r="B418">
        <v>26</v>
      </c>
      <c r="C418">
        <v>47</v>
      </c>
      <c r="D418" s="27">
        <v>4200</v>
      </c>
      <c r="E418">
        <v>3609</v>
      </c>
      <c r="F418">
        <v>0</v>
      </c>
      <c r="G418">
        <v>225</v>
      </c>
      <c r="H418">
        <v>28</v>
      </c>
      <c r="I418">
        <v>3887</v>
      </c>
      <c r="J418">
        <v>0</v>
      </c>
      <c r="K418">
        <v>1286</v>
      </c>
      <c r="L418">
        <v>7</v>
      </c>
      <c r="M418">
        <v>0</v>
      </c>
      <c r="N418">
        <v>14624</v>
      </c>
      <c r="O418">
        <v>1522.982</v>
      </c>
      <c r="P418" s="27">
        <v>6936</v>
      </c>
      <c r="Q418" s="27">
        <v>23666</v>
      </c>
    </row>
    <row r="419" spans="1:17" x14ac:dyDescent="0.3">
      <c r="A419">
        <v>7</v>
      </c>
      <c r="B419">
        <v>12</v>
      </c>
      <c r="C419">
        <v>21</v>
      </c>
      <c r="D419" s="27">
        <v>106000</v>
      </c>
      <c r="E419">
        <v>43373</v>
      </c>
      <c r="F419">
        <v>1529314</v>
      </c>
      <c r="G419">
        <v>853935</v>
      </c>
      <c r="H419">
        <v>23099</v>
      </c>
      <c r="I419">
        <v>662872</v>
      </c>
      <c r="J419">
        <v>124590</v>
      </c>
      <c r="K419">
        <v>162143</v>
      </c>
      <c r="L419">
        <v>96969</v>
      </c>
      <c r="M419">
        <v>149417</v>
      </c>
      <c r="N419">
        <v>1109026</v>
      </c>
      <c r="O419">
        <v>48.84104</v>
      </c>
      <c r="P419" s="27">
        <v>1393534</v>
      </c>
      <c r="Q419" s="27">
        <v>4754738</v>
      </c>
    </row>
    <row r="420" spans="1:17" x14ac:dyDescent="0.3">
      <c r="A420">
        <v>9</v>
      </c>
      <c r="B420">
        <v>2</v>
      </c>
      <c r="C420">
        <v>3</v>
      </c>
      <c r="D420" s="27">
        <v>166000</v>
      </c>
      <c r="E420">
        <v>0</v>
      </c>
      <c r="F420">
        <v>32553</v>
      </c>
      <c r="G420">
        <v>1838935</v>
      </c>
      <c r="H420">
        <v>0</v>
      </c>
      <c r="I420">
        <v>2107511</v>
      </c>
      <c r="J420">
        <v>0</v>
      </c>
      <c r="K420">
        <v>146153</v>
      </c>
      <c r="L420">
        <v>1207721</v>
      </c>
      <c r="M420">
        <v>1563149</v>
      </c>
      <c r="N420">
        <v>2071547</v>
      </c>
      <c r="O420">
        <v>77.391649999999998</v>
      </c>
      <c r="P420" s="27">
        <v>2628244</v>
      </c>
      <c r="Q420" s="27">
        <v>8967569</v>
      </c>
    </row>
    <row r="421" spans="1:17" x14ac:dyDescent="0.3">
      <c r="A421">
        <v>6</v>
      </c>
      <c r="B421">
        <v>26</v>
      </c>
      <c r="C421">
        <v>48</v>
      </c>
      <c r="D421" s="27">
        <v>4000</v>
      </c>
      <c r="E421">
        <v>0</v>
      </c>
      <c r="F421">
        <v>20247</v>
      </c>
      <c r="G421">
        <v>4460</v>
      </c>
      <c r="H421">
        <v>0</v>
      </c>
      <c r="I421">
        <v>8348</v>
      </c>
      <c r="J421">
        <v>0</v>
      </c>
      <c r="K421">
        <v>4469</v>
      </c>
      <c r="L421">
        <v>4280</v>
      </c>
      <c r="M421">
        <v>0</v>
      </c>
      <c r="N421">
        <v>16442</v>
      </c>
      <c r="O421">
        <v>1791.31</v>
      </c>
      <c r="P421" s="27">
        <v>17071</v>
      </c>
      <c r="Q421" s="27">
        <v>58246</v>
      </c>
    </row>
    <row r="422" spans="1:17" x14ac:dyDescent="0.3">
      <c r="A422">
        <v>5</v>
      </c>
      <c r="B422">
        <v>2</v>
      </c>
      <c r="C422">
        <v>7</v>
      </c>
      <c r="D422" s="27">
        <v>102000</v>
      </c>
      <c r="E422">
        <v>20256</v>
      </c>
      <c r="F422">
        <v>3875675</v>
      </c>
      <c r="G422">
        <v>2339622</v>
      </c>
      <c r="H422">
        <v>9376</v>
      </c>
      <c r="I422">
        <v>1919271</v>
      </c>
      <c r="J422">
        <v>0</v>
      </c>
      <c r="K422">
        <v>223648</v>
      </c>
      <c r="L422">
        <v>142002</v>
      </c>
      <c r="M422">
        <v>27750</v>
      </c>
      <c r="N422">
        <v>1446476</v>
      </c>
      <c r="O422">
        <v>50.319159999999997</v>
      </c>
      <c r="P422" s="27">
        <v>2932027</v>
      </c>
      <c r="Q422" s="27">
        <v>10004076</v>
      </c>
    </row>
    <row r="423" spans="1:17" x14ac:dyDescent="0.3">
      <c r="A423">
        <v>7</v>
      </c>
      <c r="B423">
        <v>2</v>
      </c>
      <c r="C423">
        <v>4</v>
      </c>
      <c r="D423" s="27">
        <v>186000</v>
      </c>
      <c r="E423">
        <v>185365</v>
      </c>
      <c r="F423">
        <v>2772514</v>
      </c>
      <c r="G423">
        <v>3958311</v>
      </c>
      <c r="H423">
        <v>19765</v>
      </c>
      <c r="I423">
        <v>1830560</v>
      </c>
      <c r="J423">
        <v>122029</v>
      </c>
      <c r="K423">
        <v>397280</v>
      </c>
      <c r="L423">
        <v>285489</v>
      </c>
      <c r="M423">
        <v>1827532</v>
      </c>
      <c r="N423">
        <v>1624786</v>
      </c>
      <c r="O423">
        <v>50.319159999999997</v>
      </c>
      <c r="P423" s="27">
        <v>3817008</v>
      </c>
      <c r="Q423" s="27">
        <v>13023631</v>
      </c>
    </row>
    <row r="424" spans="1:17" x14ac:dyDescent="0.3">
      <c r="A424">
        <v>7</v>
      </c>
      <c r="B424">
        <v>2</v>
      </c>
      <c r="C424">
        <v>2</v>
      </c>
      <c r="D424" s="27">
        <v>1001</v>
      </c>
      <c r="E424">
        <v>0</v>
      </c>
      <c r="F424">
        <v>13422</v>
      </c>
      <c r="G424">
        <v>7204</v>
      </c>
      <c r="H424">
        <v>680</v>
      </c>
      <c r="I424">
        <v>10529</v>
      </c>
      <c r="J424">
        <v>0</v>
      </c>
      <c r="K424">
        <v>3035</v>
      </c>
      <c r="L424">
        <v>4454</v>
      </c>
      <c r="M424">
        <v>8248</v>
      </c>
      <c r="N424">
        <v>6614</v>
      </c>
      <c r="O424">
        <v>48.84104</v>
      </c>
      <c r="P424" s="27">
        <v>15881</v>
      </c>
      <c r="Q424" s="27">
        <v>54186</v>
      </c>
    </row>
    <row r="425" spans="1:17" x14ac:dyDescent="0.3">
      <c r="A425">
        <v>5</v>
      </c>
      <c r="B425">
        <v>5</v>
      </c>
      <c r="C425">
        <v>9</v>
      </c>
      <c r="D425" s="27">
        <v>25000</v>
      </c>
      <c r="E425">
        <v>0</v>
      </c>
      <c r="F425">
        <v>0</v>
      </c>
      <c r="G425">
        <v>0</v>
      </c>
      <c r="H425">
        <v>92</v>
      </c>
      <c r="I425">
        <v>28661</v>
      </c>
      <c r="J425">
        <v>0</v>
      </c>
      <c r="K425">
        <v>71290</v>
      </c>
      <c r="L425">
        <v>0</v>
      </c>
      <c r="M425">
        <v>0</v>
      </c>
      <c r="N425">
        <v>29944</v>
      </c>
      <c r="O425">
        <v>692.22119999999995</v>
      </c>
      <c r="P425" s="27">
        <v>38097</v>
      </c>
      <c r="Q425" s="27">
        <v>129987</v>
      </c>
    </row>
    <row r="426" spans="1:17" x14ac:dyDescent="0.3">
      <c r="A426">
        <v>6</v>
      </c>
      <c r="B426">
        <v>14</v>
      </c>
      <c r="C426">
        <v>27</v>
      </c>
      <c r="D426" s="27">
        <v>152000</v>
      </c>
      <c r="E426">
        <v>0</v>
      </c>
      <c r="F426">
        <v>2225759</v>
      </c>
      <c r="G426">
        <v>2009241</v>
      </c>
      <c r="H426">
        <v>0</v>
      </c>
      <c r="I426">
        <v>1938074</v>
      </c>
      <c r="J426">
        <v>0</v>
      </c>
      <c r="K426">
        <v>190834</v>
      </c>
      <c r="L426">
        <v>58729</v>
      </c>
      <c r="M426">
        <v>1691742</v>
      </c>
      <c r="N426">
        <v>1244450</v>
      </c>
      <c r="O426">
        <v>178.3937</v>
      </c>
      <c r="P426" s="27">
        <v>2742916</v>
      </c>
      <c r="Q426" s="27">
        <v>9358829</v>
      </c>
    </row>
    <row r="427" spans="1:17" x14ac:dyDescent="0.3">
      <c r="A427">
        <v>3</v>
      </c>
      <c r="B427">
        <v>2</v>
      </c>
      <c r="C427">
        <v>4</v>
      </c>
      <c r="D427" s="27">
        <v>71000</v>
      </c>
      <c r="E427">
        <v>147425</v>
      </c>
      <c r="F427">
        <v>225499</v>
      </c>
      <c r="G427">
        <v>1026386</v>
      </c>
      <c r="H427">
        <v>0</v>
      </c>
      <c r="I427">
        <v>383240</v>
      </c>
      <c r="J427">
        <v>0</v>
      </c>
      <c r="K427">
        <v>68981</v>
      </c>
      <c r="L427">
        <v>27275</v>
      </c>
      <c r="M427">
        <v>200431</v>
      </c>
      <c r="N427">
        <v>648282</v>
      </c>
      <c r="O427">
        <v>9.2846069999999994</v>
      </c>
      <c r="P427" s="27">
        <v>799390</v>
      </c>
      <c r="Q427" s="27">
        <v>2727519</v>
      </c>
    </row>
    <row r="428" spans="1:17" x14ac:dyDescent="0.3">
      <c r="A428">
        <v>8</v>
      </c>
      <c r="B428">
        <v>8</v>
      </c>
      <c r="C428">
        <v>19</v>
      </c>
      <c r="D428" s="27">
        <v>425000</v>
      </c>
      <c r="E428">
        <v>450803</v>
      </c>
      <c r="F428">
        <v>656868</v>
      </c>
      <c r="G428">
        <v>11435871</v>
      </c>
      <c r="H428">
        <v>0</v>
      </c>
      <c r="I428">
        <v>2861425</v>
      </c>
      <c r="J428">
        <v>726988</v>
      </c>
      <c r="K428">
        <v>692758</v>
      </c>
      <c r="L428">
        <v>224516</v>
      </c>
      <c r="M428">
        <v>967451</v>
      </c>
      <c r="N428">
        <v>3164330</v>
      </c>
      <c r="O428">
        <v>23.717549999999999</v>
      </c>
      <c r="P428" s="27">
        <v>6207799</v>
      </c>
      <c r="Q428" s="27">
        <v>21181010</v>
      </c>
    </row>
    <row r="429" spans="1:17" x14ac:dyDescent="0.3">
      <c r="A429">
        <v>4</v>
      </c>
      <c r="B429">
        <v>12</v>
      </c>
      <c r="C429">
        <v>21</v>
      </c>
      <c r="D429" s="27">
        <v>16000</v>
      </c>
      <c r="E429">
        <v>0</v>
      </c>
      <c r="F429">
        <v>36142</v>
      </c>
      <c r="G429">
        <v>47767</v>
      </c>
      <c r="H429">
        <v>1214</v>
      </c>
      <c r="I429">
        <v>45727</v>
      </c>
      <c r="J429">
        <v>14003</v>
      </c>
      <c r="K429">
        <v>916</v>
      </c>
      <c r="L429">
        <v>0</v>
      </c>
      <c r="M429">
        <v>0</v>
      </c>
      <c r="N429">
        <v>84016</v>
      </c>
      <c r="O429">
        <v>1341.309</v>
      </c>
      <c r="P429" s="27">
        <v>67346</v>
      </c>
      <c r="Q429" s="27">
        <v>229785</v>
      </c>
    </row>
    <row r="430" spans="1:17" x14ac:dyDescent="0.3">
      <c r="A430">
        <v>2</v>
      </c>
      <c r="B430">
        <v>2</v>
      </c>
      <c r="C430">
        <v>2</v>
      </c>
      <c r="D430" s="27">
        <v>65000</v>
      </c>
      <c r="E430">
        <v>0</v>
      </c>
      <c r="F430">
        <v>83115</v>
      </c>
      <c r="G430">
        <v>439140</v>
      </c>
      <c r="H430">
        <v>0</v>
      </c>
      <c r="I430">
        <v>87087</v>
      </c>
      <c r="J430">
        <v>0</v>
      </c>
      <c r="K430">
        <v>5541</v>
      </c>
      <c r="L430">
        <v>5763</v>
      </c>
      <c r="M430">
        <v>9222</v>
      </c>
      <c r="N430">
        <v>158434</v>
      </c>
      <c r="O430">
        <v>356.19830000000002</v>
      </c>
      <c r="P430" s="27">
        <v>231038</v>
      </c>
      <c r="Q430" s="27">
        <v>788302</v>
      </c>
    </row>
    <row r="431" spans="1:17" x14ac:dyDescent="0.3">
      <c r="A431">
        <v>2</v>
      </c>
      <c r="B431">
        <v>18</v>
      </c>
      <c r="C431">
        <v>38</v>
      </c>
      <c r="D431" s="27">
        <v>280000</v>
      </c>
      <c r="E431">
        <v>0</v>
      </c>
      <c r="F431">
        <v>1784642</v>
      </c>
      <c r="G431">
        <v>2874554</v>
      </c>
      <c r="H431">
        <v>0</v>
      </c>
      <c r="I431">
        <v>2279567</v>
      </c>
      <c r="J431">
        <v>0</v>
      </c>
      <c r="K431">
        <v>3492648</v>
      </c>
      <c r="L431">
        <v>2316955</v>
      </c>
      <c r="M431">
        <v>224074</v>
      </c>
      <c r="N431">
        <v>4173488</v>
      </c>
      <c r="O431">
        <v>15.94562</v>
      </c>
      <c r="P431" s="27">
        <v>5025184</v>
      </c>
      <c r="Q431" s="27">
        <v>17145928</v>
      </c>
    </row>
    <row r="432" spans="1:17" x14ac:dyDescent="0.3">
      <c r="A432">
        <v>5</v>
      </c>
      <c r="B432">
        <v>6</v>
      </c>
      <c r="C432">
        <v>13</v>
      </c>
      <c r="D432" s="27">
        <v>3200</v>
      </c>
      <c r="E432">
        <v>241</v>
      </c>
      <c r="F432">
        <v>55695</v>
      </c>
      <c r="G432">
        <v>47250</v>
      </c>
      <c r="H432">
        <v>855</v>
      </c>
      <c r="I432">
        <v>69458</v>
      </c>
      <c r="J432">
        <v>88338</v>
      </c>
      <c r="K432">
        <v>444828</v>
      </c>
      <c r="L432">
        <v>17012</v>
      </c>
      <c r="M432">
        <v>5910</v>
      </c>
      <c r="N432">
        <v>48271</v>
      </c>
      <c r="O432">
        <v>1879.4559999999999</v>
      </c>
      <c r="P432" s="27">
        <v>227977</v>
      </c>
      <c r="Q432" s="27">
        <v>777858</v>
      </c>
    </row>
    <row r="433" spans="1:17" x14ac:dyDescent="0.3">
      <c r="A433">
        <v>5</v>
      </c>
      <c r="B433">
        <v>8</v>
      </c>
      <c r="C433">
        <v>18</v>
      </c>
      <c r="D433" s="27">
        <v>350000</v>
      </c>
      <c r="E433">
        <v>376961</v>
      </c>
      <c r="F433">
        <v>5780494</v>
      </c>
      <c r="G433">
        <v>21995363</v>
      </c>
      <c r="H433">
        <v>169327</v>
      </c>
      <c r="I433">
        <v>11331531</v>
      </c>
      <c r="J433">
        <v>0</v>
      </c>
      <c r="K433">
        <v>2089165</v>
      </c>
      <c r="L433">
        <v>6401839</v>
      </c>
      <c r="M433">
        <v>19703002</v>
      </c>
      <c r="N433">
        <v>7777722</v>
      </c>
      <c r="O433">
        <v>19.690259999999999</v>
      </c>
      <c r="P433" s="27">
        <v>22164538</v>
      </c>
      <c r="Q433" s="27">
        <v>75625404</v>
      </c>
    </row>
    <row r="434" spans="1:17" x14ac:dyDescent="0.3">
      <c r="A434">
        <v>7</v>
      </c>
      <c r="B434">
        <v>5</v>
      </c>
      <c r="C434">
        <v>9</v>
      </c>
      <c r="D434" s="27">
        <v>112000</v>
      </c>
      <c r="E434">
        <v>79</v>
      </c>
      <c r="F434">
        <v>84836</v>
      </c>
      <c r="G434">
        <v>11729</v>
      </c>
      <c r="H434">
        <v>892</v>
      </c>
      <c r="I434">
        <v>74723</v>
      </c>
      <c r="J434">
        <v>0</v>
      </c>
      <c r="K434">
        <v>445</v>
      </c>
      <c r="L434">
        <v>3231</v>
      </c>
      <c r="M434">
        <v>25442</v>
      </c>
      <c r="N434">
        <v>42717</v>
      </c>
      <c r="O434">
        <v>73.697720000000004</v>
      </c>
      <c r="P434" s="27">
        <v>71540</v>
      </c>
      <c r="Q434" s="27">
        <v>244094</v>
      </c>
    </row>
    <row r="435" spans="1:17" x14ac:dyDescent="0.3">
      <c r="A435">
        <v>7</v>
      </c>
      <c r="B435">
        <v>5</v>
      </c>
      <c r="C435">
        <v>10</v>
      </c>
      <c r="D435" s="27">
        <v>1900</v>
      </c>
      <c r="E435">
        <v>0</v>
      </c>
      <c r="F435">
        <v>0</v>
      </c>
      <c r="G435">
        <v>20</v>
      </c>
      <c r="H435">
        <v>0</v>
      </c>
      <c r="I435">
        <v>4025</v>
      </c>
      <c r="J435">
        <v>0</v>
      </c>
      <c r="K435">
        <v>0</v>
      </c>
      <c r="L435">
        <v>0</v>
      </c>
      <c r="M435">
        <v>0</v>
      </c>
      <c r="N435">
        <v>5280</v>
      </c>
      <c r="O435">
        <v>1451.617</v>
      </c>
      <c r="P435" s="27">
        <v>2733</v>
      </c>
      <c r="Q435" s="27">
        <v>9325</v>
      </c>
    </row>
    <row r="436" spans="1:17" x14ac:dyDescent="0.3">
      <c r="A436">
        <v>7</v>
      </c>
      <c r="B436">
        <v>16</v>
      </c>
      <c r="C436">
        <v>35</v>
      </c>
      <c r="D436" s="27">
        <v>75000</v>
      </c>
      <c r="E436">
        <v>25068</v>
      </c>
      <c r="F436">
        <v>1210888</v>
      </c>
      <c r="G436">
        <v>1192119</v>
      </c>
      <c r="H436">
        <v>0</v>
      </c>
      <c r="I436">
        <v>759140</v>
      </c>
      <c r="J436">
        <v>0</v>
      </c>
      <c r="K436">
        <v>212127</v>
      </c>
      <c r="L436">
        <v>239124</v>
      </c>
      <c r="M436">
        <v>139880</v>
      </c>
      <c r="N436">
        <v>786671</v>
      </c>
      <c r="O436">
        <v>19.690259999999999</v>
      </c>
      <c r="P436" s="27">
        <v>1337930</v>
      </c>
      <c r="Q436" s="27">
        <v>4565017</v>
      </c>
    </row>
    <row r="437" spans="1:17" x14ac:dyDescent="0.3">
      <c r="A437">
        <v>5</v>
      </c>
      <c r="B437">
        <v>14</v>
      </c>
      <c r="C437">
        <v>31</v>
      </c>
      <c r="D437" s="27">
        <v>4300</v>
      </c>
      <c r="E437">
        <v>3804</v>
      </c>
      <c r="F437">
        <v>23245</v>
      </c>
      <c r="G437">
        <v>8273</v>
      </c>
      <c r="H437">
        <v>4516</v>
      </c>
      <c r="I437">
        <v>14141</v>
      </c>
      <c r="J437">
        <v>0</v>
      </c>
      <c r="K437">
        <v>901</v>
      </c>
      <c r="L437">
        <v>27938</v>
      </c>
      <c r="M437">
        <v>38235</v>
      </c>
      <c r="N437">
        <v>17317</v>
      </c>
      <c r="O437">
        <v>1729.173</v>
      </c>
      <c r="P437" s="27">
        <v>40554</v>
      </c>
      <c r="Q437" s="27">
        <v>138370</v>
      </c>
    </row>
    <row r="438" spans="1:17" x14ac:dyDescent="0.3">
      <c r="A438">
        <v>3</v>
      </c>
      <c r="B438">
        <v>5</v>
      </c>
      <c r="C438">
        <v>10</v>
      </c>
      <c r="D438" s="27">
        <v>495000</v>
      </c>
      <c r="E438">
        <v>438732</v>
      </c>
      <c r="F438">
        <v>0</v>
      </c>
      <c r="G438">
        <v>165021</v>
      </c>
      <c r="H438">
        <v>6576</v>
      </c>
      <c r="I438">
        <v>2501265</v>
      </c>
      <c r="J438">
        <v>0</v>
      </c>
      <c r="K438">
        <v>0</v>
      </c>
      <c r="L438">
        <v>14078</v>
      </c>
      <c r="M438">
        <v>47983</v>
      </c>
      <c r="N438">
        <v>1549051</v>
      </c>
      <c r="O438">
        <v>36.96416</v>
      </c>
      <c r="P438" s="27">
        <v>1384146</v>
      </c>
      <c r="Q438" s="27">
        <v>4722706</v>
      </c>
    </row>
    <row r="439" spans="1:17" x14ac:dyDescent="0.3">
      <c r="A439">
        <v>2</v>
      </c>
      <c r="B439">
        <v>12</v>
      </c>
      <c r="C439">
        <v>21</v>
      </c>
      <c r="D439" s="27">
        <v>35000</v>
      </c>
      <c r="E439">
        <v>0</v>
      </c>
      <c r="F439">
        <v>100433</v>
      </c>
      <c r="G439">
        <v>71842</v>
      </c>
      <c r="H439">
        <v>0</v>
      </c>
      <c r="I439">
        <v>63071</v>
      </c>
      <c r="J439">
        <v>0</v>
      </c>
      <c r="K439">
        <v>8455</v>
      </c>
      <c r="L439">
        <v>20954</v>
      </c>
      <c r="M439">
        <v>6124</v>
      </c>
      <c r="N439">
        <v>407270</v>
      </c>
      <c r="O439">
        <v>2249.1350000000002</v>
      </c>
      <c r="P439" s="27">
        <v>198754</v>
      </c>
      <c r="Q439" s="27">
        <v>678149</v>
      </c>
    </row>
    <row r="440" spans="1:17" x14ac:dyDescent="0.3">
      <c r="A440">
        <v>7</v>
      </c>
      <c r="B440">
        <v>14</v>
      </c>
      <c r="C440">
        <v>27</v>
      </c>
      <c r="D440" s="27">
        <v>46500</v>
      </c>
      <c r="E440">
        <v>3754</v>
      </c>
      <c r="F440">
        <v>880932</v>
      </c>
      <c r="G440">
        <v>707455</v>
      </c>
      <c r="H440">
        <v>0</v>
      </c>
      <c r="I440">
        <v>979269</v>
      </c>
      <c r="J440">
        <v>0</v>
      </c>
      <c r="K440">
        <v>28363</v>
      </c>
      <c r="L440">
        <v>31828</v>
      </c>
      <c r="M440">
        <v>74519</v>
      </c>
      <c r="N440">
        <v>948640</v>
      </c>
      <c r="O440">
        <v>657.71090000000004</v>
      </c>
      <c r="P440" s="27">
        <v>1071149</v>
      </c>
      <c r="Q440" s="27">
        <v>3654760</v>
      </c>
    </row>
    <row r="441" spans="1:17" x14ac:dyDescent="0.3">
      <c r="A441">
        <v>9</v>
      </c>
      <c r="B441">
        <v>5</v>
      </c>
      <c r="C441">
        <v>10</v>
      </c>
      <c r="D441" s="27">
        <v>14000</v>
      </c>
      <c r="E441">
        <v>53</v>
      </c>
      <c r="F441">
        <v>1749</v>
      </c>
      <c r="G441">
        <v>1048</v>
      </c>
      <c r="H441">
        <v>0</v>
      </c>
      <c r="I441">
        <v>5197</v>
      </c>
      <c r="J441">
        <v>0</v>
      </c>
      <c r="K441">
        <v>110</v>
      </c>
      <c r="L441">
        <v>462</v>
      </c>
      <c r="M441">
        <v>1816</v>
      </c>
      <c r="N441">
        <v>6209</v>
      </c>
      <c r="O441">
        <v>1828.0519999999999</v>
      </c>
      <c r="P441" s="27">
        <v>4878</v>
      </c>
      <c r="Q441" s="27">
        <v>16644</v>
      </c>
    </row>
    <row r="442" spans="1:17" x14ac:dyDescent="0.3">
      <c r="A442">
        <v>3</v>
      </c>
      <c r="B442">
        <v>15</v>
      </c>
      <c r="C442">
        <v>33</v>
      </c>
      <c r="D442" s="27">
        <v>6000</v>
      </c>
      <c r="E442">
        <v>4625</v>
      </c>
      <c r="F442">
        <v>5488</v>
      </c>
      <c r="G442">
        <v>16149</v>
      </c>
      <c r="H442">
        <v>0</v>
      </c>
      <c r="I442">
        <v>10279</v>
      </c>
      <c r="J442">
        <v>56270</v>
      </c>
      <c r="K442">
        <v>56624</v>
      </c>
      <c r="L442">
        <v>2845</v>
      </c>
      <c r="M442">
        <v>1673</v>
      </c>
      <c r="N442">
        <v>15907</v>
      </c>
      <c r="O442">
        <v>1276.539</v>
      </c>
      <c r="P442" s="27">
        <v>49783</v>
      </c>
      <c r="Q442" s="27">
        <v>169860</v>
      </c>
    </row>
    <row r="443" spans="1:17" x14ac:dyDescent="0.3">
      <c r="A443">
        <v>4</v>
      </c>
      <c r="B443">
        <v>14</v>
      </c>
      <c r="C443">
        <v>28</v>
      </c>
      <c r="D443" s="27">
        <v>68000</v>
      </c>
      <c r="E443">
        <v>0</v>
      </c>
      <c r="F443">
        <v>668038</v>
      </c>
      <c r="G443">
        <v>251840</v>
      </c>
      <c r="H443">
        <v>0</v>
      </c>
      <c r="I443">
        <v>297999</v>
      </c>
      <c r="J443">
        <v>0</v>
      </c>
      <c r="K443">
        <v>263729</v>
      </c>
      <c r="L443">
        <v>39483</v>
      </c>
      <c r="M443">
        <v>278601</v>
      </c>
      <c r="N443">
        <v>282138</v>
      </c>
      <c r="O443">
        <v>201.21029999999999</v>
      </c>
      <c r="P443" s="27">
        <v>610149</v>
      </c>
      <c r="Q443" s="27">
        <v>2081828</v>
      </c>
    </row>
    <row r="444" spans="1:17" x14ac:dyDescent="0.3">
      <c r="A444">
        <v>6</v>
      </c>
      <c r="B444">
        <v>2</v>
      </c>
      <c r="C444">
        <v>2</v>
      </c>
      <c r="D444" s="27">
        <v>1600</v>
      </c>
      <c r="E444">
        <v>0</v>
      </c>
      <c r="F444">
        <v>13090</v>
      </c>
      <c r="G444">
        <v>15309</v>
      </c>
      <c r="H444">
        <v>919</v>
      </c>
      <c r="I444">
        <v>14172</v>
      </c>
      <c r="J444">
        <v>0</v>
      </c>
      <c r="K444">
        <v>3986</v>
      </c>
      <c r="L444">
        <v>8063</v>
      </c>
      <c r="M444">
        <v>21914</v>
      </c>
      <c r="N444">
        <v>13562</v>
      </c>
      <c r="O444">
        <v>1729.173</v>
      </c>
      <c r="P444" s="27">
        <v>26675</v>
      </c>
      <c r="Q444" s="27">
        <v>91015</v>
      </c>
    </row>
    <row r="445" spans="1:17" x14ac:dyDescent="0.3">
      <c r="A445">
        <v>3</v>
      </c>
      <c r="B445">
        <v>18</v>
      </c>
      <c r="C445">
        <v>38</v>
      </c>
      <c r="D445" s="27">
        <v>57000</v>
      </c>
      <c r="E445">
        <v>507724</v>
      </c>
      <c r="F445">
        <v>429236</v>
      </c>
      <c r="G445">
        <v>348032</v>
      </c>
      <c r="H445">
        <v>0</v>
      </c>
      <c r="I445">
        <v>248784</v>
      </c>
      <c r="J445">
        <v>0</v>
      </c>
      <c r="K445">
        <v>114362</v>
      </c>
      <c r="L445">
        <v>394548</v>
      </c>
      <c r="M445">
        <v>18081</v>
      </c>
      <c r="N445">
        <v>512082</v>
      </c>
      <c r="O445">
        <v>316.08390000000003</v>
      </c>
      <c r="P445" s="27">
        <v>754059</v>
      </c>
      <c r="Q445" s="27">
        <v>2572849</v>
      </c>
    </row>
    <row r="446" spans="1:17" x14ac:dyDescent="0.3">
      <c r="A446">
        <v>6</v>
      </c>
      <c r="B446">
        <v>1</v>
      </c>
      <c r="C446">
        <v>1</v>
      </c>
      <c r="D446" s="27">
        <v>1500</v>
      </c>
      <c r="O446">
        <v>4637.8509999999997</v>
      </c>
    </row>
    <row r="447" spans="1:17" x14ac:dyDescent="0.3">
      <c r="A447">
        <v>2</v>
      </c>
      <c r="B447">
        <v>2</v>
      </c>
      <c r="C447">
        <v>4</v>
      </c>
      <c r="D447" s="27">
        <v>132000</v>
      </c>
      <c r="E447">
        <v>846918</v>
      </c>
      <c r="F447">
        <v>1032047</v>
      </c>
      <c r="G447">
        <v>918273</v>
      </c>
      <c r="H447">
        <v>0</v>
      </c>
      <c r="I447">
        <v>2528323</v>
      </c>
      <c r="J447">
        <v>116319</v>
      </c>
      <c r="K447">
        <v>286749</v>
      </c>
      <c r="L447">
        <v>435871</v>
      </c>
      <c r="M447">
        <v>1506190</v>
      </c>
      <c r="N447">
        <v>1409788</v>
      </c>
      <c r="O447">
        <v>53.72437</v>
      </c>
      <c r="P447" s="27">
        <v>2661336</v>
      </c>
      <c r="Q447" s="27">
        <v>9080478</v>
      </c>
    </row>
    <row r="448" spans="1:17" x14ac:dyDescent="0.3">
      <c r="A448">
        <v>3</v>
      </c>
      <c r="B448">
        <v>15</v>
      </c>
      <c r="C448">
        <v>53</v>
      </c>
      <c r="D448" s="27">
        <v>4200</v>
      </c>
      <c r="E448">
        <v>0</v>
      </c>
      <c r="F448">
        <v>38565</v>
      </c>
      <c r="G448">
        <v>54440</v>
      </c>
      <c r="H448">
        <v>20092</v>
      </c>
      <c r="I448">
        <v>28750</v>
      </c>
      <c r="J448">
        <v>0</v>
      </c>
      <c r="K448">
        <v>157186</v>
      </c>
      <c r="L448">
        <v>5693</v>
      </c>
      <c r="M448">
        <v>6196</v>
      </c>
      <c r="N448">
        <v>39501</v>
      </c>
      <c r="O448">
        <v>1162.2629999999999</v>
      </c>
      <c r="P448" s="27">
        <v>102703</v>
      </c>
      <c r="Q448" s="27">
        <v>350423</v>
      </c>
    </row>
    <row r="449" spans="1:17" x14ac:dyDescent="0.3">
      <c r="A449">
        <v>9</v>
      </c>
      <c r="B449">
        <v>25</v>
      </c>
      <c r="C449">
        <v>42</v>
      </c>
      <c r="D449" s="27">
        <v>7500</v>
      </c>
      <c r="E449">
        <v>11</v>
      </c>
      <c r="F449">
        <v>18579</v>
      </c>
      <c r="G449">
        <v>10343</v>
      </c>
      <c r="H449">
        <v>0</v>
      </c>
      <c r="I449">
        <v>25809</v>
      </c>
      <c r="J449">
        <v>0</v>
      </c>
      <c r="K449">
        <v>437</v>
      </c>
      <c r="L449">
        <v>3161</v>
      </c>
      <c r="M449">
        <v>4330</v>
      </c>
      <c r="N449">
        <v>13476</v>
      </c>
      <c r="O449">
        <v>75.480249999999998</v>
      </c>
      <c r="P449" s="27">
        <v>22317</v>
      </c>
      <c r="Q449" s="27">
        <v>76146</v>
      </c>
    </row>
    <row r="450" spans="1:17" x14ac:dyDescent="0.3">
      <c r="A450">
        <v>5</v>
      </c>
      <c r="B450">
        <v>14</v>
      </c>
      <c r="C450">
        <v>28</v>
      </c>
      <c r="D450" s="27">
        <v>67000</v>
      </c>
      <c r="E450">
        <v>48064</v>
      </c>
      <c r="F450">
        <v>335390</v>
      </c>
      <c r="G450">
        <v>126348</v>
      </c>
      <c r="H450">
        <v>19587</v>
      </c>
      <c r="I450">
        <v>191467</v>
      </c>
      <c r="J450">
        <v>19632</v>
      </c>
      <c r="K450">
        <v>147585</v>
      </c>
      <c r="L450">
        <v>78147</v>
      </c>
      <c r="M450">
        <v>51585</v>
      </c>
      <c r="N450">
        <v>132227</v>
      </c>
      <c r="O450">
        <v>360.21809999999999</v>
      </c>
      <c r="P450" s="27">
        <v>337055</v>
      </c>
      <c r="Q450" s="27">
        <v>1150032</v>
      </c>
    </row>
    <row r="451" spans="1:17" x14ac:dyDescent="0.3">
      <c r="A451">
        <v>9</v>
      </c>
      <c r="B451">
        <v>13</v>
      </c>
      <c r="C451">
        <v>24</v>
      </c>
      <c r="D451" s="27">
        <v>2500</v>
      </c>
      <c r="E451">
        <v>238</v>
      </c>
      <c r="F451">
        <v>118227</v>
      </c>
      <c r="G451">
        <v>13374</v>
      </c>
      <c r="H451">
        <v>0</v>
      </c>
      <c r="I451">
        <v>65039</v>
      </c>
      <c r="J451">
        <v>0</v>
      </c>
      <c r="K451">
        <v>8796</v>
      </c>
      <c r="L451">
        <v>0</v>
      </c>
      <c r="M451">
        <v>0</v>
      </c>
      <c r="N451">
        <v>77669</v>
      </c>
      <c r="O451">
        <v>1828.0519999999999</v>
      </c>
      <c r="P451" s="27">
        <v>83043</v>
      </c>
      <c r="Q451" s="27">
        <v>283343</v>
      </c>
    </row>
    <row r="452" spans="1:17" x14ac:dyDescent="0.3">
      <c r="A452">
        <v>7</v>
      </c>
      <c r="B452">
        <v>2</v>
      </c>
      <c r="C452">
        <v>2</v>
      </c>
      <c r="D452" s="27">
        <v>1100</v>
      </c>
      <c r="E452">
        <v>14677</v>
      </c>
      <c r="F452">
        <v>47196</v>
      </c>
      <c r="G452">
        <v>17769</v>
      </c>
      <c r="H452">
        <v>422</v>
      </c>
      <c r="I452">
        <v>37772</v>
      </c>
      <c r="J452">
        <v>0</v>
      </c>
      <c r="K452">
        <v>0</v>
      </c>
      <c r="L452">
        <v>38322</v>
      </c>
      <c r="M452">
        <v>30029</v>
      </c>
      <c r="N452">
        <v>17230</v>
      </c>
      <c r="O452">
        <v>23.717549999999999</v>
      </c>
      <c r="P452" s="27">
        <v>59618</v>
      </c>
      <c r="Q452" s="27">
        <v>203417</v>
      </c>
    </row>
    <row r="453" spans="1:17" x14ac:dyDescent="0.3">
      <c r="A453">
        <v>9</v>
      </c>
      <c r="B453">
        <v>2</v>
      </c>
      <c r="C453">
        <v>2</v>
      </c>
      <c r="D453" s="27">
        <v>34500</v>
      </c>
      <c r="E453">
        <v>8613</v>
      </c>
      <c r="F453">
        <v>257548</v>
      </c>
      <c r="G453">
        <v>292499</v>
      </c>
      <c r="H453">
        <v>6720</v>
      </c>
      <c r="I453">
        <v>414261</v>
      </c>
      <c r="J453">
        <v>0</v>
      </c>
      <c r="K453">
        <v>80834</v>
      </c>
      <c r="L453">
        <v>101912</v>
      </c>
      <c r="M453">
        <v>326180</v>
      </c>
      <c r="N453">
        <v>240515</v>
      </c>
      <c r="O453">
        <v>1031.346</v>
      </c>
      <c r="P453" s="27">
        <v>506765</v>
      </c>
      <c r="Q453" s="27">
        <v>1729082</v>
      </c>
    </row>
    <row r="454" spans="1:17" x14ac:dyDescent="0.3">
      <c r="A454">
        <v>2</v>
      </c>
      <c r="B454">
        <v>13</v>
      </c>
      <c r="C454">
        <v>25</v>
      </c>
      <c r="D454" s="27">
        <v>44500</v>
      </c>
      <c r="E454">
        <v>142421</v>
      </c>
      <c r="F454">
        <v>253724</v>
      </c>
      <c r="G454">
        <v>135070</v>
      </c>
      <c r="H454">
        <v>29563</v>
      </c>
      <c r="I454">
        <v>310161</v>
      </c>
      <c r="J454">
        <v>72502</v>
      </c>
      <c r="K454">
        <v>429509</v>
      </c>
      <c r="L454">
        <v>42953</v>
      </c>
      <c r="M454">
        <v>136243</v>
      </c>
      <c r="N454">
        <v>543832</v>
      </c>
      <c r="O454">
        <v>15.94562</v>
      </c>
      <c r="P454" s="27">
        <v>614296</v>
      </c>
      <c r="Q454" s="27">
        <v>2095978</v>
      </c>
    </row>
    <row r="455" spans="1:17" x14ac:dyDescent="0.3">
      <c r="A455">
        <v>5</v>
      </c>
      <c r="B455">
        <v>2</v>
      </c>
      <c r="C455">
        <v>3</v>
      </c>
      <c r="D455" s="27">
        <v>186000</v>
      </c>
      <c r="E455">
        <v>119875</v>
      </c>
      <c r="F455">
        <v>729857</v>
      </c>
      <c r="G455">
        <v>1604203</v>
      </c>
      <c r="H455">
        <v>18326</v>
      </c>
      <c r="I455">
        <v>1003888</v>
      </c>
      <c r="J455">
        <v>0</v>
      </c>
      <c r="K455">
        <v>349923</v>
      </c>
      <c r="L455">
        <v>159751</v>
      </c>
      <c r="M455">
        <v>385095</v>
      </c>
      <c r="N455">
        <v>1384372</v>
      </c>
      <c r="O455">
        <v>161.86660000000001</v>
      </c>
      <c r="P455" s="27">
        <v>1686779</v>
      </c>
      <c r="Q455" s="27">
        <v>5755290</v>
      </c>
    </row>
    <row r="456" spans="1:17" x14ac:dyDescent="0.3">
      <c r="A456">
        <v>8</v>
      </c>
      <c r="B456">
        <v>13</v>
      </c>
      <c r="C456">
        <v>24</v>
      </c>
      <c r="D456" s="27">
        <v>2500</v>
      </c>
      <c r="E456">
        <v>0</v>
      </c>
      <c r="F456">
        <v>10637</v>
      </c>
      <c r="G456">
        <v>223</v>
      </c>
      <c r="H456">
        <v>114</v>
      </c>
      <c r="I456">
        <v>2243</v>
      </c>
      <c r="J456">
        <v>0</v>
      </c>
      <c r="K456">
        <v>0</v>
      </c>
      <c r="L456">
        <v>0</v>
      </c>
      <c r="M456">
        <v>0</v>
      </c>
      <c r="N456">
        <v>10626</v>
      </c>
      <c r="O456">
        <v>1484.5150000000001</v>
      </c>
      <c r="P456" s="27">
        <v>6988</v>
      </c>
      <c r="Q456" s="27">
        <v>23843</v>
      </c>
    </row>
    <row r="457" spans="1:17" x14ac:dyDescent="0.3">
      <c r="A457">
        <v>5</v>
      </c>
      <c r="B457">
        <v>15</v>
      </c>
      <c r="C457">
        <v>32</v>
      </c>
      <c r="D457" s="27">
        <v>2000</v>
      </c>
      <c r="E457">
        <v>0</v>
      </c>
      <c r="F457">
        <v>159049</v>
      </c>
      <c r="G457">
        <v>91415</v>
      </c>
      <c r="H457">
        <v>75165</v>
      </c>
      <c r="I457">
        <v>86222</v>
      </c>
      <c r="J457">
        <v>0</v>
      </c>
      <c r="K457">
        <v>462654</v>
      </c>
      <c r="L457">
        <v>25125</v>
      </c>
      <c r="M457">
        <v>30891</v>
      </c>
      <c r="N457">
        <v>89346</v>
      </c>
      <c r="O457">
        <v>157.69280000000001</v>
      </c>
      <c r="P457" s="27">
        <v>298906</v>
      </c>
      <c r="Q457" s="27">
        <v>1019867</v>
      </c>
    </row>
    <row r="458" spans="1:17" x14ac:dyDescent="0.3">
      <c r="A458">
        <v>9</v>
      </c>
      <c r="B458">
        <v>26</v>
      </c>
      <c r="C458">
        <v>48</v>
      </c>
      <c r="D458" s="27">
        <v>23000</v>
      </c>
      <c r="E458">
        <v>0</v>
      </c>
      <c r="F458">
        <v>3966</v>
      </c>
      <c r="G458">
        <v>15600</v>
      </c>
      <c r="H458">
        <v>0</v>
      </c>
      <c r="I458">
        <v>27354</v>
      </c>
      <c r="J458">
        <v>0</v>
      </c>
      <c r="K458">
        <v>349</v>
      </c>
      <c r="L458">
        <v>1793</v>
      </c>
      <c r="M458">
        <v>7797</v>
      </c>
      <c r="N458">
        <v>56791</v>
      </c>
      <c r="O458">
        <v>1130.4749999999999</v>
      </c>
      <c r="P458" s="27">
        <v>33309</v>
      </c>
      <c r="Q458" s="27">
        <v>113650</v>
      </c>
    </row>
    <row r="459" spans="1:17" x14ac:dyDescent="0.3">
      <c r="A459">
        <v>6</v>
      </c>
      <c r="B459">
        <v>5</v>
      </c>
      <c r="C459">
        <v>9</v>
      </c>
      <c r="D459" s="27">
        <v>5000</v>
      </c>
      <c r="E459">
        <v>1969</v>
      </c>
      <c r="F459">
        <v>11648</v>
      </c>
      <c r="G459">
        <v>1468</v>
      </c>
      <c r="H459">
        <v>181</v>
      </c>
      <c r="I459">
        <v>7714</v>
      </c>
      <c r="J459">
        <v>0</v>
      </c>
      <c r="K459">
        <v>80165</v>
      </c>
      <c r="L459">
        <v>491</v>
      </c>
      <c r="M459">
        <v>3588</v>
      </c>
      <c r="N459">
        <v>16342</v>
      </c>
      <c r="O459">
        <v>1791.31</v>
      </c>
      <c r="P459" s="27">
        <v>36215</v>
      </c>
      <c r="Q459" s="27">
        <v>123566</v>
      </c>
    </row>
    <row r="460" spans="1:17" x14ac:dyDescent="0.3">
      <c r="A460">
        <v>9</v>
      </c>
      <c r="B460">
        <v>6</v>
      </c>
      <c r="C460">
        <v>14</v>
      </c>
      <c r="D460" s="27">
        <v>3600</v>
      </c>
      <c r="E460">
        <v>0</v>
      </c>
      <c r="F460">
        <v>0</v>
      </c>
      <c r="G460">
        <v>0</v>
      </c>
      <c r="H460">
        <v>0</v>
      </c>
      <c r="I460">
        <v>38500</v>
      </c>
      <c r="J460">
        <v>0</v>
      </c>
      <c r="K460">
        <v>358717</v>
      </c>
      <c r="L460">
        <v>6642</v>
      </c>
      <c r="M460">
        <v>0</v>
      </c>
      <c r="N460">
        <v>23699</v>
      </c>
      <c r="O460">
        <v>1667.7550000000001</v>
      </c>
      <c r="P460" s="27">
        <v>125310</v>
      </c>
      <c r="Q460" s="27">
        <v>427558</v>
      </c>
    </row>
    <row r="461" spans="1:17" x14ac:dyDescent="0.3">
      <c r="A461">
        <v>3</v>
      </c>
      <c r="B461">
        <v>2</v>
      </c>
      <c r="C461">
        <v>2</v>
      </c>
      <c r="D461" s="27">
        <v>300000</v>
      </c>
      <c r="E461">
        <v>895936</v>
      </c>
      <c r="F461">
        <v>2745495</v>
      </c>
      <c r="G461">
        <v>7905978</v>
      </c>
      <c r="H461">
        <v>0</v>
      </c>
      <c r="I461">
        <v>3231586</v>
      </c>
      <c r="J461">
        <v>0</v>
      </c>
      <c r="K461">
        <v>301636</v>
      </c>
      <c r="L461">
        <v>150994</v>
      </c>
      <c r="M461">
        <v>1932552</v>
      </c>
      <c r="N461">
        <v>3156279</v>
      </c>
      <c r="O461">
        <v>52.146230000000003</v>
      </c>
      <c r="P461" s="27">
        <v>5955585</v>
      </c>
      <c r="Q461" s="27">
        <v>20320456</v>
      </c>
    </row>
    <row r="462" spans="1:17" x14ac:dyDescent="0.3">
      <c r="A462">
        <v>8</v>
      </c>
      <c r="B462">
        <v>5</v>
      </c>
      <c r="C462">
        <v>9</v>
      </c>
      <c r="D462" s="27">
        <v>57000</v>
      </c>
      <c r="E462">
        <v>57720</v>
      </c>
      <c r="F462">
        <v>50896</v>
      </c>
      <c r="G462">
        <v>45918</v>
      </c>
      <c r="H462">
        <v>0</v>
      </c>
      <c r="I462">
        <v>233163</v>
      </c>
      <c r="J462">
        <v>0</v>
      </c>
      <c r="K462">
        <v>4204</v>
      </c>
      <c r="L462">
        <v>5939</v>
      </c>
      <c r="M462">
        <v>128477</v>
      </c>
      <c r="N462">
        <v>211552</v>
      </c>
      <c r="O462">
        <v>482.28519999999997</v>
      </c>
      <c r="P462" s="27">
        <v>216257</v>
      </c>
      <c r="Q462" s="27">
        <v>737869</v>
      </c>
    </row>
    <row r="463" spans="1:17" x14ac:dyDescent="0.3">
      <c r="A463">
        <v>4</v>
      </c>
      <c r="B463">
        <v>5</v>
      </c>
      <c r="C463">
        <v>9</v>
      </c>
      <c r="D463" s="27">
        <v>4400</v>
      </c>
      <c r="E463">
        <v>5549</v>
      </c>
      <c r="F463">
        <v>4105</v>
      </c>
      <c r="G463">
        <v>2622</v>
      </c>
      <c r="H463">
        <v>267</v>
      </c>
      <c r="I463">
        <v>42070</v>
      </c>
      <c r="J463">
        <v>287</v>
      </c>
      <c r="K463">
        <v>2294</v>
      </c>
      <c r="L463">
        <v>9574</v>
      </c>
      <c r="M463">
        <v>402</v>
      </c>
      <c r="N463">
        <v>15639</v>
      </c>
      <c r="O463">
        <v>1387.077</v>
      </c>
      <c r="P463" s="27">
        <v>24270</v>
      </c>
      <c r="Q463" s="27">
        <v>82809</v>
      </c>
    </row>
    <row r="464" spans="1:17" x14ac:dyDescent="0.3">
      <c r="A464">
        <v>5</v>
      </c>
      <c r="B464">
        <v>6</v>
      </c>
      <c r="C464">
        <v>13</v>
      </c>
      <c r="D464" s="27">
        <v>4800</v>
      </c>
      <c r="E464">
        <v>2057</v>
      </c>
      <c r="F464">
        <v>7444</v>
      </c>
      <c r="G464">
        <v>11404</v>
      </c>
      <c r="H464">
        <v>59</v>
      </c>
      <c r="I464">
        <v>16995</v>
      </c>
      <c r="J464">
        <v>0</v>
      </c>
      <c r="K464">
        <v>232182</v>
      </c>
      <c r="L464">
        <v>2233</v>
      </c>
      <c r="M464">
        <v>9235</v>
      </c>
      <c r="N464">
        <v>15839</v>
      </c>
      <c r="O464">
        <v>1522.982</v>
      </c>
      <c r="P464" s="27">
        <v>87177</v>
      </c>
      <c r="Q464" s="27">
        <v>297448</v>
      </c>
    </row>
    <row r="465" spans="1:17" x14ac:dyDescent="0.3">
      <c r="A465">
        <v>5</v>
      </c>
      <c r="B465">
        <v>14</v>
      </c>
      <c r="C465">
        <v>28</v>
      </c>
      <c r="D465" s="27">
        <v>84000</v>
      </c>
      <c r="E465">
        <v>0</v>
      </c>
      <c r="F465">
        <v>1134578</v>
      </c>
      <c r="G465">
        <v>428085</v>
      </c>
      <c r="H465">
        <v>0</v>
      </c>
      <c r="I465">
        <v>709010</v>
      </c>
      <c r="J465">
        <v>95568</v>
      </c>
      <c r="K465">
        <v>743814</v>
      </c>
      <c r="L465">
        <v>398714</v>
      </c>
      <c r="M465">
        <v>1039489</v>
      </c>
      <c r="N465">
        <v>577013</v>
      </c>
      <c r="O465">
        <v>316.08390000000003</v>
      </c>
      <c r="P465" s="27">
        <v>1502424</v>
      </c>
      <c r="Q465" s="27">
        <v>5126271</v>
      </c>
    </row>
    <row r="466" spans="1:17" x14ac:dyDescent="0.3">
      <c r="A466">
        <v>4</v>
      </c>
      <c r="B466">
        <v>14</v>
      </c>
      <c r="C466">
        <v>27</v>
      </c>
      <c r="D466" s="27">
        <v>250000</v>
      </c>
      <c r="E466">
        <v>0</v>
      </c>
      <c r="F466">
        <v>0</v>
      </c>
      <c r="G466">
        <v>5370050</v>
      </c>
      <c r="H466">
        <v>231247</v>
      </c>
      <c r="I466">
        <v>3827834</v>
      </c>
      <c r="J466">
        <v>0</v>
      </c>
      <c r="K466">
        <v>771848</v>
      </c>
      <c r="L466">
        <v>406495</v>
      </c>
      <c r="M466">
        <v>2535236</v>
      </c>
      <c r="N466">
        <v>3817994</v>
      </c>
      <c r="O466">
        <v>207.1317</v>
      </c>
      <c r="P466" s="27">
        <v>4970898</v>
      </c>
      <c r="Q466" s="27">
        <v>16960704</v>
      </c>
    </row>
    <row r="467" spans="1:17" x14ac:dyDescent="0.3">
      <c r="A467">
        <v>3</v>
      </c>
      <c r="B467">
        <v>13</v>
      </c>
      <c r="C467">
        <v>24</v>
      </c>
      <c r="D467" s="27">
        <v>285000</v>
      </c>
      <c r="E467">
        <v>0</v>
      </c>
      <c r="F467">
        <v>374080</v>
      </c>
      <c r="G467">
        <v>8145615</v>
      </c>
      <c r="H467">
        <v>0</v>
      </c>
      <c r="I467">
        <v>8806259</v>
      </c>
      <c r="J467">
        <v>3281265</v>
      </c>
      <c r="K467">
        <v>1048137</v>
      </c>
      <c r="L467">
        <v>2002191</v>
      </c>
      <c r="M467">
        <v>2515699</v>
      </c>
      <c r="N467">
        <v>17717398</v>
      </c>
      <c r="O467">
        <v>33.099510000000002</v>
      </c>
      <c r="P467" s="27">
        <v>12863612</v>
      </c>
      <c r="Q467" s="27">
        <v>43890644</v>
      </c>
    </row>
    <row r="468" spans="1:17" x14ac:dyDescent="0.3">
      <c r="A468">
        <v>5</v>
      </c>
      <c r="B468">
        <v>6</v>
      </c>
      <c r="C468">
        <v>13</v>
      </c>
      <c r="D468" s="27">
        <v>1800</v>
      </c>
      <c r="E468">
        <v>7773</v>
      </c>
      <c r="F468">
        <v>45340</v>
      </c>
      <c r="G468">
        <v>19416</v>
      </c>
      <c r="H468">
        <v>632</v>
      </c>
      <c r="I468">
        <v>41923</v>
      </c>
      <c r="J468">
        <v>0</v>
      </c>
      <c r="K468">
        <v>489460</v>
      </c>
      <c r="L468">
        <v>35237</v>
      </c>
      <c r="M468">
        <v>25862</v>
      </c>
      <c r="N468">
        <v>34970</v>
      </c>
      <c r="O468">
        <v>1807.463</v>
      </c>
      <c r="P468" s="27">
        <v>205338</v>
      </c>
      <c r="Q468" s="27">
        <v>700613</v>
      </c>
    </row>
    <row r="469" spans="1:17" x14ac:dyDescent="0.3">
      <c r="A469">
        <v>8</v>
      </c>
      <c r="B469">
        <v>5</v>
      </c>
      <c r="C469">
        <v>10</v>
      </c>
      <c r="D469" s="27">
        <v>5000</v>
      </c>
      <c r="E469">
        <v>0</v>
      </c>
      <c r="F469">
        <v>0</v>
      </c>
      <c r="G469">
        <v>0</v>
      </c>
      <c r="H469">
        <v>0</v>
      </c>
      <c r="I469">
        <v>9170</v>
      </c>
      <c r="J469">
        <v>0</v>
      </c>
      <c r="K469">
        <v>0</v>
      </c>
      <c r="L469">
        <v>0</v>
      </c>
      <c r="M469">
        <v>0</v>
      </c>
      <c r="N469">
        <v>21630</v>
      </c>
      <c r="O469">
        <v>445.92270000000002</v>
      </c>
      <c r="P469" s="27">
        <v>9027</v>
      </c>
      <c r="Q469" s="27">
        <v>30800</v>
      </c>
    </row>
    <row r="470" spans="1:17" x14ac:dyDescent="0.3">
      <c r="A470">
        <v>7</v>
      </c>
      <c r="B470">
        <v>2</v>
      </c>
      <c r="C470">
        <v>2</v>
      </c>
      <c r="D470" s="27">
        <v>2150</v>
      </c>
      <c r="E470">
        <v>0</v>
      </c>
      <c r="F470">
        <v>10797</v>
      </c>
      <c r="G470">
        <v>10025</v>
      </c>
      <c r="H470">
        <v>231</v>
      </c>
      <c r="I470">
        <v>6476</v>
      </c>
      <c r="J470">
        <v>0</v>
      </c>
      <c r="K470">
        <v>1775</v>
      </c>
      <c r="L470">
        <v>9931</v>
      </c>
      <c r="M470">
        <v>25769</v>
      </c>
      <c r="N470">
        <v>8088</v>
      </c>
      <c r="O470">
        <v>1868.403</v>
      </c>
      <c r="P470" s="27">
        <v>21422</v>
      </c>
      <c r="Q470" s="27">
        <v>73092</v>
      </c>
    </row>
    <row r="471" spans="1:17" x14ac:dyDescent="0.3">
      <c r="A471">
        <v>9</v>
      </c>
      <c r="B471">
        <v>5</v>
      </c>
      <c r="C471">
        <v>11</v>
      </c>
      <c r="D471" s="27">
        <v>55000</v>
      </c>
      <c r="E471">
        <v>0</v>
      </c>
      <c r="F471">
        <v>0</v>
      </c>
      <c r="G471">
        <v>0</v>
      </c>
      <c r="H471">
        <v>0</v>
      </c>
      <c r="I471">
        <v>108365</v>
      </c>
      <c r="J471">
        <v>0</v>
      </c>
      <c r="K471">
        <v>0</v>
      </c>
      <c r="L471">
        <v>0</v>
      </c>
      <c r="M471">
        <v>0</v>
      </c>
      <c r="N471">
        <v>483829</v>
      </c>
      <c r="O471">
        <v>2226.0970000000002</v>
      </c>
      <c r="P471" s="27">
        <v>173562</v>
      </c>
      <c r="Q471" s="27">
        <v>592194</v>
      </c>
    </row>
    <row r="472" spans="1:17" x14ac:dyDescent="0.3">
      <c r="A472">
        <v>8</v>
      </c>
      <c r="B472">
        <v>14</v>
      </c>
      <c r="C472">
        <v>28</v>
      </c>
      <c r="D472" s="27">
        <v>79000</v>
      </c>
      <c r="E472">
        <v>1260120</v>
      </c>
      <c r="F472">
        <v>193260</v>
      </c>
      <c r="G472">
        <v>125658</v>
      </c>
      <c r="H472">
        <v>19656</v>
      </c>
      <c r="I472">
        <v>477291</v>
      </c>
      <c r="J472">
        <v>61013</v>
      </c>
      <c r="K472">
        <v>435567</v>
      </c>
      <c r="L472">
        <v>228641</v>
      </c>
      <c r="M472">
        <v>386717</v>
      </c>
      <c r="N472">
        <v>326816</v>
      </c>
      <c r="O472">
        <v>201.21029999999999</v>
      </c>
      <c r="P472" s="27">
        <v>1030111</v>
      </c>
      <c r="Q472" s="27">
        <v>3514739</v>
      </c>
    </row>
    <row r="473" spans="1:17" x14ac:dyDescent="0.3">
      <c r="A473">
        <v>5</v>
      </c>
      <c r="B473">
        <v>16</v>
      </c>
      <c r="C473">
        <v>35</v>
      </c>
      <c r="D473" s="27">
        <v>390000</v>
      </c>
      <c r="E473">
        <v>0</v>
      </c>
      <c r="F473">
        <v>7544078</v>
      </c>
      <c r="G473">
        <v>5630231</v>
      </c>
      <c r="H473">
        <v>0</v>
      </c>
      <c r="I473">
        <v>6973360</v>
      </c>
      <c r="J473">
        <v>0</v>
      </c>
      <c r="K473">
        <v>2648995</v>
      </c>
      <c r="L473">
        <v>3662490</v>
      </c>
      <c r="M473">
        <v>3291216</v>
      </c>
      <c r="N473">
        <v>8629324</v>
      </c>
      <c r="O473">
        <v>9.2846069999999994</v>
      </c>
      <c r="P473" s="27">
        <v>11248445</v>
      </c>
      <c r="Q473" s="27">
        <v>38379694</v>
      </c>
    </row>
    <row r="474" spans="1:17" x14ac:dyDescent="0.3">
      <c r="A474">
        <v>4</v>
      </c>
      <c r="B474">
        <v>25</v>
      </c>
      <c r="C474">
        <v>42</v>
      </c>
      <c r="D474" s="27">
        <v>22500</v>
      </c>
      <c r="E474">
        <v>0</v>
      </c>
      <c r="F474">
        <v>81660</v>
      </c>
      <c r="G474">
        <v>243247</v>
      </c>
      <c r="H474">
        <v>1209</v>
      </c>
      <c r="I474">
        <v>281381</v>
      </c>
      <c r="J474">
        <v>0</v>
      </c>
      <c r="K474">
        <v>11775</v>
      </c>
      <c r="L474">
        <v>9384</v>
      </c>
      <c r="M474">
        <v>18553</v>
      </c>
      <c r="N474">
        <v>198339</v>
      </c>
      <c r="O474">
        <v>857.77359999999999</v>
      </c>
      <c r="P474" s="27">
        <v>247816</v>
      </c>
      <c r="Q474" s="27">
        <v>845548</v>
      </c>
    </row>
    <row r="475" spans="1:17" x14ac:dyDescent="0.3">
      <c r="A475">
        <v>6</v>
      </c>
      <c r="B475">
        <v>14</v>
      </c>
      <c r="C475">
        <v>27</v>
      </c>
      <c r="D475" s="27">
        <v>29500</v>
      </c>
      <c r="E475">
        <v>0</v>
      </c>
      <c r="F475">
        <v>0</v>
      </c>
      <c r="G475">
        <v>1526359</v>
      </c>
      <c r="H475">
        <v>0</v>
      </c>
      <c r="I475">
        <v>1924775</v>
      </c>
      <c r="J475">
        <v>0</v>
      </c>
      <c r="K475">
        <v>149900</v>
      </c>
      <c r="L475">
        <v>98103</v>
      </c>
      <c r="M475">
        <v>1681247</v>
      </c>
      <c r="N475">
        <v>1473577</v>
      </c>
      <c r="O475">
        <v>385.90780000000001</v>
      </c>
      <c r="P475" s="27">
        <v>2008781</v>
      </c>
      <c r="Q475" s="27">
        <v>6853961</v>
      </c>
    </row>
    <row r="476" spans="1:17" x14ac:dyDescent="0.3">
      <c r="A476">
        <v>7</v>
      </c>
      <c r="B476">
        <v>26</v>
      </c>
      <c r="C476">
        <v>48</v>
      </c>
      <c r="D476" s="27">
        <v>1200</v>
      </c>
      <c r="E476">
        <v>1627</v>
      </c>
      <c r="F476">
        <v>14496</v>
      </c>
      <c r="G476">
        <v>4039</v>
      </c>
      <c r="H476">
        <v>98</v>
      </c>
      <c r="I476">
        <v>4708</v>
      </c>
      <c r="J476">
        <v>0</v>
      </c>
      <c r="K476">
        <v>1731</v>
      </c>
      <c r="L476">
        <v>6091</v>
      </c>
      <c r="M476">
        <v>0</v>
      </c>
      <c r="N476">
        <v>7219</v>
      </c>
      <c r="O476">
        <v>1868.403</v>
      </c>
      <c r="P476" s="27">
        <v>11726</v>
      </c>
      <c r="Q476" s="27">
        <v>40009</v>
      </c>
    </row>
    <row r="477" spans="1:17" x14ac:dyDescent="0.3">
      <c r="A477">
        <v>2</v>
      </c>
      <c r="B477">
        <v>25</v>
      </c>
      <c r="C477">
        <v>42</v>
      </c>
      <c r="D477" s="27">
        <v>7500</v>
      </c>
      <c r="E477">
        <v>0</v>
      </c>
      <c r="F477">
        <v>17756</v>
      </c>
      <c r="G477">
        <v>87074</v>
      </c>
      <c r="H477">
        <v>2030</v>
      </c>
      <c r="I477">
        <v>67236</v>
      </c>
      <c r="J477">
        <v>0</v>
      </c>
      <c r="K477">
        <v>2872</v>
      </c>
      <c r="L477">
        <v>33952</v>
      </c>
      <c r="M477">
        <v>17777</v>
      </c>
      <c r="N477">
        <v>59027</v>
      </c>
      <c r="O477">
        <v>1851.67</v>
      </c>
      <c r="P477" s="27">
        <v>84327</v>
      </c>
      <c r="Q477" s="27">
        <v>287724</v>
      </c>
    </row>
    <row r="478" spans="1:17" x14ac:dyDescent="0.3">
      <c r="A478">
        <v>9</v>
      </c>
      <c r="B478">
        <v>13</v>
      </c>
      <c r="C478">
        <v>24</v>
      </c>
      <c r="D478" s="27">
        <v>11500</v>
      </c>
      <c r="E478">
        <v>0</v>
      </c>
      <c r="F478">
        <v>0</v>
      </c>
      <c r="G478">
        <v>183680</v>
      </c>
      <c r="H478">
        <v>0</v>
      </c>
      <c r="I478">
        <v>742208</v>
      </c>
      <c r="J478">
        <v>0</v>
      </c>
      <c r="K478">
        <v>0</v>
      </c>
      <c r="L478">
        <v>49741</v>
      </c>
      <c r="M478">
        <v>0</v>
      </c>
      <c r="N478">
        <v>1347813</v>
      </c>
      <c r="O478">
        <v>583.62670000000003</v>
      </c>
      <c r="P478" s="27">
        <v>680962</v>
      </c>
      <c r="Q478" s="27">
        <v>2323442</v>
      </c>
    </row>
    <row r="479" spans="1:17" x14ac:dyDescent="0.3">
      <c r="A479">
        <v>8</v>
      </c>
      <c r="B479">
        <v>2</v>
      </c>
      <c r="C479">
        <v>2</v>
      </c>
      <c r="D479" s="27">
        <v>3600</v>
      </c>
      <c r="E479">
        <v>0</v>
      </c>
      <c r="F479">
        <v>15207</v>
      </c>
      <c r="G479">
        <v>56234</v>
      </c>
      <c r="H479">
        <v>0</v>
      </c>
      <c r="I479">
        <v>40773</v>
      </c>
      <c r="J479">
        <v>0</v>
      </c>
      <c r="K479">
        <v>2315</v>
      </c>
      <c r="L479">
        <v>0</v>
      </c>
      <c r="M479">
        <v>0</v>
      </c>
      <c r="N479">
        <v>39175</v>
      </c>
      <c r="O479">
        <v>1667.7550000000001</v>
      </c>
      <c r="P479" s="27">
        <v>45048</v>
      </c>
      <c r="Q479" s="27">
        <v>153704</v>
      </c>
    </row>
    <row r="480" spans="1:17" x14ac:dyDescent="0.3">
      <c r="A480">
        <v>3</v>
      </c>
      <c r="B480">
        <v>2</v>
      </c>
      <c r="C480">
        <v>6</v>
      </c>
      <c r="D480" s="27">
        <v>9000</v>
      </c>
      <c r="E480">
        <v>0</v>
      </c>
      <c r="F480">
        <v>33676</v>
      </c>
      <c r="G480">
        <v>100373</v>
      </c>
      <c r="H480">
        <v>396</v>
      </c>
      <c r="I480">
        <v>31949</v>
      </c>
      <c r="J480">
        <v>0</v>
      </c>
      <c r="K480">
        <v>6911</v>
      </c>
      <c r="L480">
        <v>11837</v>
      </c>
      <c r="M480">
        <v>33069</v>
      </c>
      <c r="N480">
        <v>51521</v>
      </c>
      <c r="O480">
        <v>1807.463</v>
      </c>
      <c r="P480" s="27">
        <v>79054</v>
      </c>
      <c r="Q480" s="27">
        <v>269732</v>
      </c>
    </row>
    <row r="481" spans="1:17" x14ac:dyDescent="0.3">
      <c r="A481">
        <v>7</v>
      </c>
      <c r="B481">
        <v>15</v>
      </c>
      <c r="C481">
        <v>32</v>
      </c>
      <c r="D481" s="27">
        <v>2000</v>
      </c>
      <c r="E481">
        <v>2749</v>
      </c>
      <c r="F481">
        <v>84614</v>
      </c>
      <c r="G481">
        <v>43570</v>
      </c>
      <c r="H481">
        <v>14585</v>
      </c>
      <c r="I481">
        <v>33780</v>
      </c>
      <c r="J481">
        <v>0</v>
      </c>
      <c r="K481">
        <v>197537</v>
      </c>
      <c r="L481">
        <v>9352</v>
      </c>
      <c r="M481">
        <v>0</v>
      </c>
      <c r="N481">
        <v>35413</v>
      </c>
      <c r="O481">
        <v>1197.386</v>
      </c>
      <c r="P481" s="27">
        <v>123564</v>
      </c>
      <c r="Q481" s="27">
        <v>421600</v>
      </c>
    </row>
    <row r="482" spans="1:17" x14ac:dyDescent="0.3">
      <c r="A482">
        <v>5</v>
      </c>
      <c r="B482">
        <v>12</v>
      </c>
      <c r="C482">
        <v>21</v>
      </c>
      <c r="D482" s="27">
        <v>9200</v>
      </c>
      <c r="E482">
        <v>5955</v>
      </c>
      <c r="F482">
        <v>32663</v>
      </c>
      <c r="G482">
        <v>5859</v>
      </c>
      <c r="H482">
        <v>7252</v>
      </c>
      <c r="I482">
        <v>17623</v>
      </c>
      <c r="J482">
        <v>0</v>
      </c>
      <c r="K482">
        <v>2315</v>
      </c>
      <c r="L482">
        <v>15892</v>
      </c>
      <c r="M482">
        <v>0</v>
      </c>
      <c r="N482">
        <v>111238</v>
      </c>
      <c r="O482">
        <v>1522.982</v>
      </c>
      <c r="P482" s="27">
        <v>58264</v>
      </c>
      <c r="Q482" s="27">
        <v>198797</v>
      </c>
    </row>
    <row r="483" spans="1:17" x14ac:dyDescent="0.3">
      <c r="A483">
        <v>2</v>
      </c>
      <c r="B483">
        <v>26</v>
      </c>
      <c r="C483">
        <v>47</v>
      </c>
      <c r="D483" s="27">
        <v>18250</v>
      </c>
      <c r="E483">
        <v>191</v>
      </c>
      <c r="F483">
        <v>47374</v>
      </c>
      <c r="G483">
        <v>42327</v>
      </c>
      <c r="H483">
        <v>2236</v>
      </c>
      <c r="I483">
        <v>72456</v>
      </c>
      <c r="J483">
        <v>16961</v>
      </c>
      <c r="K483">
        <v>6391</v>
      </c>
      <c r="L483">
        <v>11154</v>
      </c>
      <c r="M483">
        <v>8301</v>
      </c>
      <c r="N483">
        <v>127913</v>
      </c>
      <c r="O483">
        <v>177.34460000000001</v>
      </c>
      <c r="P483" s="27">
        <v>98272</v>
      </c>
      <c r="Q483" s="27">
        <v>335304</v>
      </c>
    </row>
    <row r="484" spans="1:17" x14ac:dyDescent="0.3">
      <c r="A484">
        <v>5</v>
      </c>
      <c r="B484">
        <v>2</v>
      </c>
      <c r="C484">
        <v>3</v>
      </c>
      <c r="D484" s="27">
        <v>6300</v>
      </c>
      <c r="E484">
        <v>16</v>
      </c>
      <c r="F484">
        <v>197720</v>
      </c>
      <c r="G484">
        <v>191839</v>
      </c>
      <c r="H484">
        <v>693</v>
      </c>
      <c r="I484">
        <v>93547</v>
      </c>
      <c r="J484">
        <v>0</v>
      </c>
      <c r="K484">
        <v>25357</v>
      </c>
      <c r="L484">
        <v>17663</v>
      </c>
      <c r="M484">
        <v>61951</v>
      </c>
      <c r="N484">
        <v>81611</v>
      </c>
      <c r="O484">
        <v>1162.2629999999999</v>
      </c>
      <c r="P484" s="27">
        <v>196482</v>
      </c>
      <c r="Q484" s="27">
        <v>670397</v>
      </c>
    </row>
    <row r="485" spans="1:17" x14ac:dyDescent="0.3">
      <c r="A485">
        <v>4</v>
      </c>
      <c r="B485">
        <v>26</v>
      </c>
      <c r="C485">
        <v>47</v>
      </c>
      <c r="D485" s="27">
        <v>14500</v>
      </c>
      <c r="E485">
        <v>89473</v>
      </c>
      <c r="F485">
        <v>31839</v>
      </c>
      <c r="G485">
        <v>92423</v>
      </c>
      <c r="H485">
        <v>0</v>
      </c>
      <c r="I485">
        <v>166881</v>
      </c>
      <c r="J485">
        <v>32368</v>
      </c>
      <c r="K485">
        <v>82578</v>
      </c>
      <c r="L485">
        <v>11414</v>
      </c>
      <c r="M485">
        <v>34620</v>
      </c>
      <c r="N485">
        <v>256948</v>
      </c>
      <c r="O485">
        <v>904.0181</v>
      </c>
      <c r="P485" s="27">
        <v>234040</v>
      </c>
      <c r="Q485" s="27">
        <v>798544</v>
      </c>
    </row>
    <row r="486" spans="1:17" x14ac:dyDescent="0.3">
      <c r="A486">
        <v>3</v>
      </c>
      <c r="B486">
        <v>26</v>
      </c>
      <c r="C486">
        <v>46</v>
      </c>
      <c r="D486" s="27">
        <v>2000</v>
      </c>
      <c r="E486">
        <v>0</v>
      </c>
      <c r="F486">
        <v>0</v>
      </c>
      <c r="G486">
        <v>17466</v>
      </c>
      <c r="H486">
        <v>482</v>
      </c>
      <c r="I486">
        <v>30794</v>
      </c>
      <c r="J486">
        <v>0</v>
      </c>
      <c r="K486">
        <v>0</v>
      </c>
      <c r="L486">
        <v>0</v>
      </c>
      <c r="M486">
        <v>0</v>
      </c>
      <c r="N486">
        <v>43703</v>
      </c>
      <c r="O486">
        <v>1559.829</v>
      </c>
      <c r="P486" s="27">
        <v>27094</v>
      </c>
      <c r="Q486" s="27">
        <v>92445</v>
      </c>
    </row>
    <row r="487" spans="1:17" x14ac:dyDescent="0.3">
      <c r="A487">
        <v>7</v>
      </c>
      <c r="B487">
        <v>2</v>
      </c>
      <c r="C487">
        <v>4</v>
      </c>
      <c r="D487" s="27">
        <v>6000</v>
      </c>
      <c r="E487">
        <v>16076</v>
      </c>
      <c r="F487">
        <v>35264</v>
      </c>
      <c r="G487">
        <v>26598</v>
      </c>
      <c r="H487">
        <v>143</v>
      </c>
      <c r="I487">
        <v>29810</v>
      </c>
      <c r="J487">
        <v>0</v>
      </c>
      <c r="K487">
        <v>12818</v>
      </c>
      <c r="L487">
        <v>17863</v>
      </c>
      <c r="M487">
        <v>26822</v>
      </c>
      <c r="N487">
        <v>33300</v>
      </c>
      <c r="O487">
        <v>1849.1849999999999</v>
      </c>
      <c r="P487" s="27">
        <v>58234</v>
      </c>
      <c r="Q487" s="27">
        <v>198694</v>
      </c>
    </row>
    <row r="488" spans="1:17" x14ac:dyDescent="0.3">
      <c r="A488">
        <v>3</v>
      </c>
      <c r="B488">
        <v>25</v>
      </c>
      <c r="C488">
        <v>42</v>
      </c>
      <c r="D488" s="27">
        <v>3300</v>
      </c>
      <c r="E488">
        <v>1646</v>
      </c>
      <c r="F488">
        <v>3033</v>
      </c>
      <c r="G488">
        <v>8225</v>
      </c>
      <c r="H488">
        <v>0</v>
      </c>
      <c r="I488">
        <v>14228</v>
      </c>
      <c r="J488">
        <v>0</v>
      </c>
      <c r="K488">
        <v>0</v>
      </c>
      <c r="L488">
        <v>2457</v>
      </c>
      <c r="M488">
        <v>16862</v>
      </c>
      <c r="N488">
        <v>8643</v>
      </c>
      <c r="O488">
        <v>529.06870000000004</v>
      </c>
      <c r="P488" s="27">
        <v>16147</v>
      </c>
      <c r="Q488" s="27">
        <v>55094</v>
      </c>
    </row>
    <row r="489" spans="1:17" x14ac:dyDescent="0.3">
      <c r="A489">
        <v>2</v>
      </c>
      <c r="B489">
        <v>5</v>
      </c>
      <c r="C489">
        <v>10</v>
      </c>
      <c r="D489" s="27">
        <v>225000</v>
      </c>
      <c r="E489">
        <v>0</v>
      </c>
      <c r="F489">
        <v>0</v>
      </c>
      <c r="G489">
        <v>0</v>
      </c>
      <c r="H489">
        <v>0</v>
      </c>
      <c r="I489">
        <v>232738</v>
      </c>
      <c r="J489">
        <v>0</v>
      </c>
      <c r="K489">
        <v>0</v>
      </c>
      <c r="L489">
        <v>0</v>
      </c>
      <c r="M489">
        <v>0</v>
      </c>
      <c r="N489">
        <v>440426</v>
      </c>
      <c r="O489">
        <v>126.26690000000001</v>
      </c>
      <c r="P489" s="27">
        <v>197293</v>
      </c>
      <c r="Q489" s="27">
        <v>673164</v>
      </c>
    </row>
    <row r="490" spans="1:17" x14ac:dyDescent="0.3">
      <c r="A490">
        <v>3</v>
      </c>
      <c r="B490">
        <v>91</v>
      </c>
      <c r="C490">
        <v>49</v>
      </c>
      <c r="D490" s="27">
        <v>22000</v>
      </c>
      <c r="E490">
        <v>0</v>
      </c>
      <c r="F490">
        <v>60184</v>
      </c>
      <c r="G490">
        <v>158020</v>
      </c>
      <c r="H490">
        <v>0</v>
      </c>
      <c r="I490">
        <v>521865</v>
      </c>
      <c r="J490">
        <v>0</v>
      </c>
      <c r="K490">
        <v>262564</v>
      </c>
      <c r="L490">
        <v>57131</v>
      </c>
      <c r="M490">
        <v>38120</v>
      </c>
      <c r="N490">
        <v>387206</v>
      </c>
      <c r="O490">
        <v>156.2835</v>
      </c>
      <c r="P490" s="27">
        <v>435255</v>
      </c>
      <c r="Q490" s="27">
        <v>1485090</v>
      </c>
    </row>
    <row r="491" spans="1:17" x14ac:dyDescent="0.3">
      <c r="A491">
        <v>2</v>
      </c>
      <c r="B491">
        <v>14</v>
      </c>
      <c r="C491">
        <v>29</v>
      </c>
      <c r="D491" s="27">
        <v>500000</v>
      </c>
      <c r="E491">
        <v>70001</v>
      </c>
      <c r="F491">
        <v>646475</v>
      </c>
      <c r="G491">
        <v>2338869</v>
      </c>
      <c r="H491">
        <v>0</v>
      </c>
      <c r="I491">
        <v>697454</v>
      </c>
      <c r="J491">
        <v>208365</v>
      </c>
      <c r="K491">
        <v>1155136</v>
      </c>
      <c r="L491">
        <v>1099340</v>
      </c>
      <c r="M491">
        <v>1354053</v>
      </c>
      <c r="N491">
        <v>1525054</v>
      </c>
      <c r="O491">
        <v>84.055760000000006</v>
      </c>
      <c r="P491" s="27">
        <v>2665518</v>
      </c>
      <c r="Q491" s="27">
        <v>9094747</v>
      </c>
    </row>
    <row r="492" spans="1:17" x14ac:dyDescent="0.3">
      <c r="A492">
        <v>6</v>
      </c>
      <c r="B492">
        <v>12</v>
      </c>
      <c r="C492">
        <v>21</v>
      </c>
      <c r="D492" s="27">
        <v>2000</v>
      </c>
      <c r="E492">
        <v>0</v>
      </c>
      <c r="F492">
        <v>9894</v>
      </c>
      <c r="G492">
        <v>156</v>
      </c>
      <c r="H492">
        <v>172</v>
      </c>
      <c r="I492">
        <v>400</v>
      </c>
      <c r="J492">
        <v>0</v>
      </c>
      <c r="K492">
        <v>0</v>
      </c>
      <c r="L492">
        <v>0</v>
      </c>
      <c r="M492">
        <v>0</v>
      </c>
      <c r="N492">
        <v>3220</v>
      </c>
      <c r="O492">
        <v>1807.463</v>
      </c>
      <c r="P492" s="27">
        <v>4057</v>
      </c>
      <c r="Q492" s="27">
        <v>13842</v>
      </c>
    </row>
    <row r="493" spans="1:17" x14ac:dyDescent="0.3">
      <c r="A493">
        <v>9</v>
      </c>
      <c r="B493">
        <v>25</v>
      </c>
      <c r="C493">
        <v>42</v>
      </c>
      <c r="D493" s="27">
        <v>1800</v>
      </c>
      <c r="E493">
        <v>0</v>
      </c>
      <c r="F493">
        <v>0</v>
      </c>
      <c r="G493">
        <v>0</v>
      </c>
      <c r="H493">
        <v>0</v>
      </c>
      <c r="I493">
        <v>11393</v>
      </c>
      <c r="J493">
        <v>0</v>
      </c>
      <c r="K493">
        <v>0</v>
      </c>
      <c r="L493">
        <v>4443</v>
      </c>
      <c r="M493">
        <v>3029</v>
      </c>
      <c r="N493">
        <v>11529</v>
      </c>
      <c r="O493">
        <v>1667.7550000000001</v>
      </c>
      <c r="P493" s="27">
        <v>8908</v>
      </c>
      <c r="Q493" s="27">
        <v>30394</v>
      </c>
    </row>
    <row r="494" spans="1:17" x14ac:dyDescent="0.3">
      <c r="A494">
        <v>5</v>
      </c>
      <c r="B494">
        <v>13</v>
      </c>
      <c r="C494">
        <v>24</v>
      </c>
      <c r="D494" s="27">
        <v>4350</v>
      </c>
      <c r="E494">
        <v>1903</v>
      </c>
      <c r="F494">
        <v>63296</v>
      </c>
      <c r="G494">
        <v>7344</v>
      </c>
      <c r="H494">
        <v>325</v>
      </c>
      <c r="I494">
        <v>12174</v>
      </c>
      <c r="J494">
        <v>0</v>
      </c>
      <c r="K494">
        <v>1260</v>
      </c>
      <c r="L494">
        <v>4431</v>
      </c>
      <c r="M494">
        <v>0</v>
      </c>
      <c r="N494">
        <v>19062</v>
      </c>
      <c r="O494">
        <v>2293.59</v>
      </c>
      <c r="P494" s="27">
        <v>32179</v>
      </c>
      <c r="Q494" s="27">
        <v>109795</v>
      </c>
    </row>
    <row r="495" spans="1:17" x14ac:dyDescent="0.3">
      <c r="A495">
        <v>3</v>
      </c>
      <c r="B495">
        <v>12</v>
      </c>
      <c r="C495">
        <v>21</v>
      </c>
      <c r="D495" s="27">
        <v>13000</v>
      </c>
      <c r="E495">
        <v>0</v>
      </c>
      <c r="F495">
        <v>22043</v>
      </c>
      <c r="G495">
        <v>52336</v>
      </c>
      <c r="H495">
        <v>0</v>
      </c>
      <c r="I495">
        <v>11766</v>
      </c>
      <c r="J495">
        <v>0</v>
      </c>
      <c r="K495">
        <v>8065</v>
      </c>
      <c r="L495">
        <v>18920</v>
      </c>
      <c r="M495">
        <v>3174</v>
      </c>
      <c r="N495">
        <v>92548</v>
      </c>
      <c r="O495">
        <v>1162.2629999999999</v>
      </c>
      <c r="P495" s="27">
        <v>61211</v>
      </c>
      <c r="Q495" s="27">
        <v>208852</v>
      </c>
    </row>
    <row r="496" spans="1:17" x14ac:dyDescent="0.3">
      <c r="A496">
        <v>7</v>
      </c>
      <c r="B496">
        <v>26</v>
      </c>
      <c r="C496">
        <v>47</v>
      </c>
      <c r="D496" s="27">
        <v>1600</v>
      </c>
      <c r="E496">
        <v>0</v>
      </c>
      <c r="F496">
        <v>0</v>
      </c>
      <c r="G496">
        <v>0</v>
      </c>
      <c r="H496">
        <v>0</v>
      </c>
      <c r="I496">
        <v>14483</v>
      </c>
      <c r="J496">
        <v>0</v>
      </c>
      <c r="K496">
        <v>0</v>
      </c>
      <c r="L496">
        <v>0</v>
      </c>
      <c r="M496">
        <v>0</v>
      </c>
      <c r="N496">
        <v>18310</v>
      </c>
      <c r="O496">
        <v>3782.18</v>
      </c>
      <c r="P496" s="27">
        <v>9611</v>
      </c>
      <c r="Q496" s="27">
        <v>32793</v>
      </c>
    </row>
    <row r="497" spans="1:17" x14ac:dyDescent="0.3">
      <c r="A497">
        <v>2</v>
      </c>
      <c r="B497">
        <v>15</v>
      </c>
      <c r="C497">
        <v>33</v>
      </c>
      <c r="D497" s="27">
        <v>6900</v>
      </c>
      <c r="E497">
        <v>58531</v>
      </c>
      <c r="F497">
        <v>20236</v>
      </c>
      <c r="G497">
        <v>53852</v>
      </c>
      <c r="H497">
        <v>7781</v>
      </c>
      <c r="I497">
        <v>24017</v>
      </c>
      <c r="J497">
        <v>95653</v>
      </c>
      <c r="K497">
        <v>147679</v>
      </c>
      <c r="L497">
        <v>5832</v>
      </c>
      <c r="M497">
        <v>8137</v>
      </c>
      <c r="N497">
        <v>35135</v>
      </c>
      <c r="O497">
        <v>1381.421</v>
      </c>
      <c r="P497" s="27">
        <v>133896</v>
      </c>
      <c r="Q497" s="27">
        <v>456853</v>
      </c>
    </row>
    <row r="498" spans="1:17" x14ac:dyDescent="0.3">
      <c r="A498">
        <v>4</v>
      </c>
      <c r="B498">
        <v>25</v>
      </c>
      <c r="C498">
        <v>42</v>
      </c>
      <c r="D498" s="27">
        <v>2750</v>
      </c>
      <c r="E498">
        <v>18812</v>
      </c>
      <c r="F498">
        <v>4079</v>
      </c>
      <c r="G498">
        <v>9509</v>
      </c>
      <c r="H498">
        <v>0</v>
      </c>
      <c r="I498">
        <v>7722</v>
      </c>
      <c r="J498">
        <v>0</v>
      </c>
      <c r="K498">
        <v>0</v>
      </c>
      <c r="L498">
        <v>610</v>
      </c>
      <c r="M498">
        <v>2566</v>
      </c>
      <c r="N498">
        <v>11441</v>
      </c>
      <c r="O498">
        <v>1461.857</v>
      </c>
      <c r="P498" s="27">
        <v>16043</v>
      </c>
      <c r="Q498" s="27">
        <v>54739</v>
      </c>
    </row>
    <row r="499" spans="1:17" x14ac:dyDescent="0.3">
      <c r="A499">
        <v>7</v>
      </c>
      <c r="B499">
        <v>2</v>
      </c>
      <c r="C499">
        <v>7</v>
      </c>
      <c r="D499" s="27">
        <v>78000</v>
      </c>
      <c r="E499">
        <v>32976</v>
      </c>
      <c r="F499">
        <v>666310</v>
      </c>
      <c r="G499">
        <v>141177</v>
      </c>
      <c r="H499">
        <v>2339</v>
      </c>
      <c r="I499">
        <v>127073</v>
      </c>
      <c r="J499">
        <v>0</v>
      </c>
      <c r="K499">
        <v>19614</v>
      </c>
      <c r="L499">
        <v>122402</v>
      </c>
      <c r="M499">
        <v>330242</v>
      </c>
      <c r="N499">
        <v>99671</v>
      </c>
      <c r="O499">
        <v>178.3937</v>
      </c>
      <c r="P499" s="27">
        <v>451877</v>
      </c>
      <c r="Q499" s="27">
        <v>1541804</v>
      </c>
    </row>
    <row r="500" spans="1:17" x14ac:dyDescent="0.3">
      <c r="A500">
        <v>9</v>
      </c>
      <c r="B500">
        <v>5</v>
      </c>
      <c r="C500">
        <v>11</v>
      </c>
      <c r="D500" s="27">
        <v>1750</v>
      </c>
      <c r="O500">
        <v>4637.8509999999997</v>
      </c>
    </row>
    <row r="501" spans="1:17" x14ac:dyDescent="0.3">
      <c r="A501">
        <v>8</v>
      </c>
      <c r="B501">
        <v>16</v>
      </c>
      <c r="C501">
        <v>35</v>
      </c>
      <c r="D501" s="27">
        <v>1000000</v>
      </c>
      <c r="E501">
        <v>1620967</v>
      </c>
      <c r="F501">
        <v>12372537</v>
      </c>
      <c r="G501">
        <v>19911019</v>
      </c>
      <c r="H501">
        <v>0</v>
      </c>
      <c r="I501">
        <v>21145267</v>
      </c>
      <c r="J501">
        <v>4304408</v>
      </c>
      <c r="K501">
        <v>3498512</v>
      </c>
      <c r="L501">
        <v>1742522</v>
      </c>
      <c r="M501">
        <v>951569</v>
      </c>
      <c r="N501">
        <v>18996759</v>
      </c>
      <c r="O501">
        <v>13.2189</v>
      </c>
      <c r="P501" s="27">
        <v>24778300</v>
      </c>
      <c r="Q501" s="27">
        <v>84543560</v>
      </c>
    </row>
    <row r="502" spans="1:17" x14ac:dyDescent="0.3">
      <c r="A502">
        <v>2</v>
      </c>
      <c r="B502">
        <v>6</v>
      </c>
      <c r="C502">
        <v>12</v>
      </c>
      <c r="D502" s="27">
        <v>6000</v>
      </c>
      <c r="E502">
        <v>5331</v>
      </c>
      <c r="F502">
        <v>4121</v>
      </c>
      <c r="G502">
        <v>12371</v>
      </c>
      <c r="H502">
        <v>0</v>
      </c>
      <c r="I502">
        <v>32690</v>
      </c>
      <c r="J502">
        <v>0</v>
      </c>
      <c r="K502">
        <v>261647</v>
      </c>
      <c r="L502">
        <v>191</v>
      </c>
      <c r="M502">
        <v>3146</v>
      </c>
      <c r="N502">
        <v>17568</v>
      </c>
      <c r="O502">
        <v>1851.67</v>
      </c>
      <c r="P502" s="27">
        <v>98788</v>
      </c>
      <c r="Q502" s="27">
        <v>337065</v>
      </c>
    </row>
    <row r="503" spans="1:17" x14ac:dyDescent="0.3">
      <c r="A503">
        <v>3</v>
      </c>
      <c r="B503">
        <v>1</v>
      </c>
      <c r="C503">
        <v>1</v>
      </c>
      <c r="D503" s="27">
        <v>50000</v>
      </c>
      <c r="E503">
        <v>0</v>
      </c>
      <c r="F503">
        <v>0</v>
      </c>
      <c r="G503">
        <v>0</v>
      </c>
      <c r="H503">
        <v>0</v>
      </c>
      <c r="I503">
        <v>9922</v>
      </c>
      <c r="J503">
        <v>0</v>
      </c>
      <c r="K503">
        <v>0</v>
      </c>
      <c r="L503">
        <v>0</v>
      </c>
      <c r="M503">
        <v>0</v>
      </c>
      <c r="N503">
        <v>9844</v>
      </c>
      <c r="O503">
        <v>665.40890000000002</v>
      </c>
      <c r="P503" s="27">
        <v>5793</v>
      </c>
      <c r="Q503" s="27">
        <v>19766</v>
      </c>
    </row>
    <row r="504" spans="1:17" x14ac:dyDescent="0.3">
      <c r="A504">
        <v>7</v>
      </c>
      <c r="B504">
        <v>16</v>
      </c>
      <c r="C504">
        <v>35</v>
      </c>
      <c r="D504" s="27">
        <v>600000</v>
      </c>
      <c r="E504">
        <v>22357</v>
      </c>
      <c r="F504">
        <v>42040725</v>
      </c>
      <c r="G504">
        <v>8807773</v>
      </c>
      <c r="H504">
        <v>0</v>
      </c>
      <c r="I504">
        <v>9619611</v>
      </c>
      <c r="J504">
        <v>2256432</v>
      </c>
      <c r="K504">
        <v>2245801</v>
      </c>
      <c r="L504">
        <v>3925737</v>
      </c>
      <c r="M504">
        <v>5300107</v>
      </c>
      <c r="N504">
        <v>12613080</v>
      </c>
      <c r="O504">
        <v>7.1506299999999996</v>
      </c>
      <c r="P504" s="27">
        <v>25448893</v>
      </c>
      <c r="Q504" s="27">
        <v>86831623</v>
      </c>
    </row>
    <row r="505" spans="1:17" x14ac:dyDescent="0.3">
      <c r="A505">
        <v>2</v>
      </c>
      <c r="B505">
        <v>5</v>
      </c>
      <c r="C505">
        <v>10</v>
      </c>
      <c r="D505" s="27">
        <v>1200</v>
      </c>
      <c r="E505">
        <v>0</v>
      </c>
      <c r="F505">
        <v>0</v>
      </c>
      <c r="G505">
        <v>0</v>
      </c>
      <c r="H505">
        <v>0</v>
      </c>
      <c r="I505">
        <v>0</v>
      </c>
      <c r="J505">
        <v>0</v>
      </c>
      <c r="K505">
        <v>0</v>
      </c>
      <c r="L505">
        <v>0</v>
      </c>
      <c r="M505">
        <v>0</v>
      </c>
      <c r="N505">
        <v>14982</v>
      </c>
      <c r="O505">
        <v>1851.67</v>
      </c>
      <c r="P505" s="27">
        <v>4391</v>
      </c>
      <c r="Q505" s="27">
        <v>14982</v>
      </c>
    </row>
    <row r="506" spans="1:17" x14ac:dyDescent="0.3">
      <c r="A506">
        <v>5</v>
      </c>
      <c r="B506">
        <v>91</v>
      </c>
      <c r="C506">
        <v>49</v>
      </c>
      <c r="D506" s="27">
        <v>9000</v>
      </c>
      <c r="E506">
        <v>19046</v>
      </c>
      <c r="F506">
        <v>17187</v>
      </c>
      <c r="G506">
        <v>20040</v>
      </c>
      <c r="H506">
        <v>462</v>
      </c>
      <c r="I506">
        <v>92042</v>
      </c>
      <c r="J506">
        <v>0</v>
      </c>
      <c r="K506">
        <v>18415</v>
      </c>
      <c r="L506">
        <v>103242</v>
      </c>
      <c r="M506">
        <v>25016</v>
      </c>
      <c r="N506">
        <v>95896</v>
      </c>
      <c r="O506">
        <v>1117.742</v>
      </c>
      <c r="P506" s="27">
        <v>114697</v>
      </c>
      <c r="Q506" s="27">
        <v>391346</v>
      </c>
    </row>
    <row r="507" spans="1:17" x14ac:dyDescent="0.3">
      <c r="A507">
        <v>6</v>
      </c>
      <c r="B507">
        <v>15</v>
      </c>
      <c r="C507">
        <v>33</v>
      </c>
      <c r="D507" s="27">
        <v>13000</v>
      </c>
      <c r="E507">
        <v>2842</v>
      </c>
      <c r="F507">
        <v>26523</v>
      </c>
      <c r="G507">
        <v>77517</v>
      </c>
      <c r="H507">
        <v>0</v>
      </c>
      <c r="I507">
        <v>28385</v>
      </c>
      <c r="J507">
        <v>0</v>
      </c>
      <c r="K507">
        <v>354596</v>
      </c>
      <c r="L507">
        <v>5802</v>
      </c>
      <c r="M507">
        <v>3434</v>
      </c>
      <c r="N507">
        <v>49994</v>
      </c>
      <c r="O507">
        <v>1069.328</v>
      </c>
      <c r="P507" s="27">
        <v>160930</v>
      </c>
      <c r="Q507" s="27">
        <v>549093</v>
      </c>
    </row>
    <row r="508" spans="1:17" x14ac:dyDescent="0.3">
      <c r="A508">
        <v>3</v>
      </c>
      <c r="B508">
        <v>26</v>
      </c>
      <c r="C508">
        <v>46</v>
      </c>
      <c r="D508" s="27">
        <v>3000</v>
      </c>
      <c r="E508">
        <v>4914</v>
      </c>
      <c r="F508">
        <v>0</v>
      </c>
      <c r="G508">
        <v>3091</v>
      </c>
      <c r="H508">
        <v>0</v>
      </c>
      <c r="I508">
        <v>37965</v>
      </c>
      <c r="J508">
        <v>0</v>
      </c>
      <c r="K508">
        <v>3092</v>
      </c>
      <c r="L508">
        <v>10879</v>
      </c>
      <c r="M508">
        <v>3924</v>
      </c>
      <c r="N508">
        <v>31879</v>
      </c>
      <c r="O508">
        <v>1879.4559999999999</v>
      </c>
      <c r="P508" s="27">
        <v>28061</v>
      </c>
      <c r="Q508" s="27">
        <v>95744</v>
      </c>
    </row>
    <row r="509" spans="1:17" x14ac:dyDescent="0.3">
      <c r="A509">
        <v>5</v>
      </c>
      <c r="B509">
        <v>23</v>
      </c>
      <c r="C509">
        <v>50</v>
      </c>
      <c r="D509" s="27">
        <v>55000</v>
      </c>
      <c r="E509">
        <v>129448</v>
      </c>
      <c r="F509">
        <v>887561</v>
      </c>
      <c r="G509">
        <v>794533</v>
      </c>
      <c r="H509">
        <v>58802</v>
      </c>
      <c r="I509">
        <v>917409</v>
      </c>
      <c r="J509">
        <v>0</v>
      </c>
      <c r="K509">
        <v>3984153</v>
      </c>
      <c r="L509">
        <v>82265</v>
      </c>
      <c r="M509">
        <v>93004</v>
      </c>
      <c r="N509">
        <v>536808</v>
      </c>
      <c r="O509">
        <v>632.51710000000003</v>
      </c>
      <c r="P509" s="27">
        <v>2193430</v>
      </c>
      <c r="Q509" s="27">
        <v>7483983</v>
      </c>
    </row>
    <row r="510" spans="1:17" x14ac:dyDescent="0.3">
      <c r="A510">
        <v>5</v>
      </c>
      <c r="B510">
        <v>5</v>
      </c>
      <c r="C510">
        <v>9</v>
      </c>
      <c r="D510" s="27">
        <v>130000</v>
      </c>
      <c r="E510">
        <v>10748</v>
      </c>
      <c r="F510">
        <v>203906</v>
      </c>
      <c r="G510">
        <v>42019</v>
      </c>
      <c r="H510">
        <v>0</v>
      </c>
      <c r="I510">
        <v>232411</v>
      </c>
      <c r="J510">
        <v>0</v>
      </c>
      <c r="K510">
        <v>0</v>
      </c>
      <c r="L510">
        <v>1923</v>
      </c>
      <c r="M510">
        <v>7997</v>
      </c>
      <c r="N510">
        <v>249858</v>
      </c>
      <c r="O510">
        <v>190.3587</v>
      </c>
      <c r="P510" s="27">
        <v>219479</v>
      </c>
      <c r="Q510" s="27">
        <v>748862</v>
      </c>
    </row>
    <row r="511" spans="1:17" x14ac:dyDescent="0.3">
      <c r="A511">
        <v>4</v>
      </c>
      <c r="B511">
        <v>12</v>
      </c>
      <c r="C511">
        <v>21</v>
      </c>
      <c r="D511" s="27">
        <v>34000</v>
      </c>
      <c r="E511">
        <v>599</v>
      </c>
      <c r="F511">
        <v>2857</v>
      </c>
      <c r="G511">
        <v>32253</v>
      </c>
      <c r="H511">
        <v>0</v>
      </c>
      <c r="I511">
        <v>9668</v>
      </c>
      <c r="J511">
        <v>0</v>
      </c>
      <c r="K511">
        <v>1621</v>
      </c>
      <c r="L511">
        <v>1662</v>
      </c>
      <c r="M511">
        <v>6575</v>
      </c>
      <c r="N511">
        <v>65761</v>
      </c>
      <c r="O511">
        <v>499.12040000000002</v>
      </c>
      <c r="P511" s="27">
        <v>35462</v>
      </c>
      <c r="Q511" s="27">
        <v>120996</v>
      </c>
    </row>
    <row r="512" spans="1:17" x14ac:dyDescent="0.3">
      <c r="A512">
        <v>4</v>
      </c>
      <c r="B512">
        <v>26</v>
      </c>
      <c r="C512">
        <v>47</v>
      </c>
      <c r="D512" s="27">
        <v>2200</v>
      </c>
      <c r="E512">
        <v>0</v>
      </c>
      <c r="F512">
        <v>1476</v>
      </c>
      <c r="G512">
        <v>2665</v>
      </c>
      <c r="H512">
        <v>19</v>
      </c>
      <c r="I512">
        <v>8238</v>
      </c>
      <c r="J512">
        <v>0</v>
      </c>
      <c r="K512">
        <v>665</v>
      </c>
      <c r="L512">
        <v>62</v>
      </c>
      <c r="M512">
        <v>60</v>
      </c>
      <c r="N512">
        <v>5837</v>
      </c>
      <c r="O512">
        <v>3231.29</v>
      </c>
      <c r="P512" s="27">
        <v>5575</v>
      </c>
      <c r="Q512" s="27">
        <v>19022</v>
      </c>
    </row>
    <row r="513" spans="1:17" x14ac:dyDescent="0.3">
      <c r="A513">
        <v>9</v>
      </c>
      <c r="B513">
        <v>25</v>
      </c>
      <c r="C513">
        <v>42</v>
      </c>
      <c r="D513" s="27">
        <v>16000</v>
      </c>
      <c r="E513">
        <v>2991</v>
      </c>
      <c r="F513">
        <v>69393</v>
      </c>
      <c r="G513">
        <v>64181</v>
      </c>
      <c r="H513">
        <v>0</v>
      </c>
      <c r="I513">
        <v>120372</v>
      </c>
      <c r="J513">
        <v>0</v>
      </c>
      <c r="K513">
        <v>0</v>
      </c>
      <c r="L513">
        <v>664</v>
      </c>
      <c r="M513">
        <v>2666</v>
      </c>
      <c r="N513">
        <v>71929</v>
      </c>
      <c r="O513">
        <v>440.04610000000002</v>
      </c>
      <c r="P513" s="27">
        <v>97361</v>
      </c>
      <c r="Q513" s="27">
        <v>332196</v>
      </c>
    </row>
    <row r="514" spans="1:17" x14ac:dyDescent="0.3">
      <c r="A514">
        <v>5</v>
      </c>
      <c r="B514">
        <v>14</v>
      </c>
      <c r="C514">
        <v>28</v>
      </c>
      <c r="D514" s="27">
        <v>210000</v>
      </c>
      <c r="E514">
        <v>18811</v>
      </c>
      <c r="F514">
        <v>2440454</v>
      </c>
      <c r="G514">
        <v>1505693</v>
      </c>
      <c r="H514">
        <v>177500</v>
      </c>
      <c r="I514">
        <v>1606767</v>
      </c>
      <c r="J514">
        <v>190225</v>
      </c>
      <c r="K514">
        <v>1089386</v>
      </c>
      <c r="L514">
        <v>407880</v>
      </c>
      <c r="M514">
        <v>564885</v>
      </c>
      <c r="N514">
        <v>1411261</v>
      </c>
      <c r="O514">
        <v>84.055760000000006</v>
      </c>
      <c r="P514" s="27">
        <v>2758752</v>
      </c>
      <c r="Q514" s="27">
        <v>9412862</v>
      </c>
    </row>
    <row r="515" spans="1:17" x14ac:dyDescent="0.3">
      <c r="A515">
        <v>5</v>
      </c>
      <c r="B515">
        <v>7</v>
      </c>
      <c r="C515">
        <v>16</v>
      </c>
      <c r="D515" s="27">
        <v>11750</v>
      </c>
      <c r="E515">
        <v>9827</v>
      </c>
      <c r="F515">
        <v>52954</v>
      </c>
      <c r="G515">
        <v>32045</v>
      </c>
      <c r="H515">
        <v>0</v>
      </c>
      <c r="I515">
        <v>58114</v>
      </c>
      <c r="J515">
        <v>13459</v>
      </c>
      <c r="K515">
        <v>27775</v>
      </c>
      <c r="L515">
        <v>5950</v>
      </c>
      <c r="M515">
        <v>6087</v>
      </c>
      <c r="N515">
        <v>80745</v>
      </c>
      <c r="O515">
        <v>583.35119999999995</v>
      </c>
      <c r="P515" s="27">
        <v>84102</v>
      </c>
      <c r="Q515" s="27">
        <v>286956</v>
      </c>
    </row>
    <row r="516" spans="1:17" x14ac:dyDescent="0.3">
      <c r="A516">
        <v>2</v>
      </c>
      <c r="B516">
        <v>18</v>
      </c>
      <c r="C516">
        <v>40</v>
      </c>
      <c r="D516" s="27">
        <v>9300</v>
      </c>
      <c r="E516">
        <v>1935</v>
      </c>
      <c r="F516">
        <v>43340</v>
      </c>
      <c r="G516">
        <v>56500</v>
      </c>
      <c r="H516">
        <v>0</v>
      </c>
      <c r="I516">
        <v>28999</v>
      </c>
      <c r="J516">
        <v>0</v>
      </c>
      <c r="K516">
        <v>26225</v>
      </c>
      <c r="L516">
        <v>70262</v>
      </c>
      <c r="M516">
        <v>20803</v>
      </c>
      <c r="N516">
        <v>214689</v>
      </c>
      <c r="O516">
        <v>1155.4280000000001</v>
      </c>
      <c r="P516" s="27">
        <v>135625</v>
      </c>
      <c r="Q516" s="27">
        <v>462753</v>
      </c>
    </row>
    <row r="517" spans="1:17" x14ac:dyDescent="0.3">
      <c r="A517">
        <v>2</v>
      </c>
      <c r="B517">
        <v>15</v>
      </c>
      <c r="C517">
        <v>32</v>
      </c>
      <c r="D517" s="27">
        <v>1500</v>
      </c>
      <c r="E517">
        <v>3740</v>
      </c>
      <c r="F517">
        <v>6242</v>
      </c>
      <c r="G517">
        <v>7870</v>
      </c>
      <c r="H517">
        <v>1243</v>
      </c>
      <c r="I517">
        <v>5758</v>
      </c>
      <c r="J517">
        <v>0</v>
      </c>
      <c r="K517">
        <v>24026</v>
      </c>
      <c r="L517">
        <v>160</v>
      </c>
      <c r="M517">
        <v>987</v>
      </c>
      <c r="N517">
        <v>4522</v>
      </c>
      <c r="O517">
        <v>1851.67</v>
      </c>
      <c r="P517" s="27">
        <v>15987</v>
      </c>
      <c r="Q517" s="27">
        <v>54548</v>
      </c>
    </row>
    <row r="518" spans="1:17" x14ac:dyDescent="0.3">
      <c r="A518">
        <v>4</v>
      </c>
      <c r="B518">
        <v>26</v>
      </c>
      <c r="C518">
        <v>46</v>
      </c>
      <c r="D518" s="27">
        <v>4600</v>
      </c>
      <c r="E518">
        <v>0</v>
      </c>
      <c r="F518">
        <v>0</v>
      </c>
      <c r="G518">
        <v>1878</v>
      </c>
      <c r="H518">
        <v>12</v>
      </c>
      <c r="I518">
        <v>3541</v>
      </c>
      <c r="J518">
        <v>0</v>
      </c>
      <c r="K518">
        <v>0</v>
      </c>
      <c r="L518">
        <v>0</v>
      </c>
      <c r="M518">
        <v>0</v>
      </c>
      <c r="N518">
        <v>5552</v>
      </c>
      <c r="O518">
        <v>1559.829</v>
      </c>
      <c r="P518" s="27">
        <v>3219</v>
      </c>
      <c r="Q518" s="27">
        <v>10983</v>
      </c>
    </row>
    <row r="519" spans="1:17" x14ac:dyDescent="0.3">
      <c r="A519">
        <v>9</v>
      </c>
      <c r="B519">
        <v>14</v>
      </c>
      <c r="C519">
        <v>28</v>
      </c>
      <c r="D519" s="27">
        <v>16000</v>
      </c>
      <c r="E519">
        <v>0</v>
      </c>
      <c r="F519">
        <v>0</v>
      </c>
      <c r="G519">
        <v>0</v>
      </c>
      <c r="H519">
        <v>0</v>
      </c>
      <c r="I519">
        <v>445275</v>
      </c>
      <c r="J519">
        <v>0</v>
      </c>
      <c r="K519">
        <v>0</v>
      </c>
      <c r="L519">
        <v>25976</v>
      </c>
      <c r="M519">
        <v>759591</v>
      </c>
      <c r="N519">
        <v>440130</v>
      </c>
      <c r="O519">
        <v>503.86329999999998</v>
      </c>
      <c r="P519" s="27">
        <v>489734</v>
      </c>
      <c r="Q519" s="27">
        <v>1670972</v>
      </c>
    </row>
    <row r="520" spans="1:17" x14ac:dyDescent="0.3">
      <c r="A520">
        <v>9</v>
      </c>
      <c r="B520">
        <v>25</v>
      </c>
      <c r="C520">
        <v>42</v>
      </c>
      <c r="D520" s="27">
        <v>700000</v>
      </c>
      <c r="E520">
        <v>1684441</v>
      </c>
      <c r="F520">
        <v>1454816</v>
      </c>
      <c r="G520">
        <v>16006776</v>
      </c>
      <c r="H520">
        <v>288229</v>
      </c>
      <c r="I520">
        <v>5159341</v>
      </c>
      <c r="J520">
        <v>1187352</v>
      </c>
      <c r="K520">
        <v>1601998</v>
      </c>
      <c r="L520">
        <v>672532</v>
      </c>
      <c r="M520">
        <v>3501610</v>
      </c>
      <c r="N520">
        <v>9211115</v>
      </c>
      <c r="O520">
        <v>23.717549999999999</v>
      </c>
      <c r="P520" s="27">
        <v>11948479</v>
      </c>
      <c r="Q520" s="27">
        <v>40768210</v>
      </c>
    </row>
    <row r="521" spans="1:17" x14ac:dyDescent="0.3">
      <c r="A521">
        <v>3</v>
      </c>
      <c r="B521">
        <v>2</v>
      </c>
      <c r="C521">
        <v>2</v>
      </c>
      <c r="D521" s="27">
        <v>4000</v>
      </c>
      <c r="E521">
        <v>15161</v>
      </c>
      <c r="F521">
        <v>17941</v>
      </c>
      <c r="G521">
        <v>37456</v>
      </c>
      <c r="H521">
        <v>0</v>
      </c>
      <c r="I521">
        <v>28892</v>
      </c>
      <c r="J521">
        <v>0</v>
      </c>
      <c r="K521">
        <v>3267</v>
      </c>
      <c r="L521">
        <v>33788</v>
      </c>
      <c r="M521">
        <v>69745</v>
      </c>
      <c r="N521">
        <v>27694</v>
      </c>
      <c r="O521">
        <v>1879.4559999999999</v>
      </c>
      <c r="P521" s="27">
        <v>68565</v>
      </c>
      <c r="Q521" s="27">
        <v>233944</v>
      </c>
    </row>
    <row r="522" spans="1:17" x14ac:dyDescent="0.3">
      <c r="A522">
        <v>3</v>
      </c>
      <c r="B522">
        <v>16</v>
      </c>
      <c r="C522">
        <v>35</v>
      </c>
      <c r="D522" s="27">
        <v>198000</v>
      </c>
      <c r="E522">
        <v>73965</v>
      </c>
      <c r="F522">
        <v>3469023</v>
      </c>
      <c r="G522">
        <v>3828579</v>
      </c>
      <c r="H522">
        <v>0</v>
      </c>
      <c r="I522">
        <v>2308538</v>
      </c>
      <c r="J522">
        <v>743483</v>
      </c>
      <c r="K522">
        <v>1630338</v>
      </c>
      <c r="L522">
        <v>1589670</v>
      </c>
      <c r="M522">
        <v>1247786</v>
      </c>
      <c r="N522">
        <v>3459354</v>
      </c>
      <c r="O522">
        <v>19.690259999999999</v>
      </c>
      <c r="P522" s="27">
        <v>5378293</v>
      </c>
      <c r="Q522" s="27">
        <v>18350736</v>
      </c>
    </row>
    <row r="523" spans="1:17" x14ac:dyDescent="0.3">
      <c r="A523">
        <v>5</v>
      </c>
      <c r="B523">
        <v>2</v>
      </c>
      <c r="C523">
        <v>4</v>
      </c>
      <c r="D523" s="27">
        <v>700000</v>
      </c>
      <c r="E523">
        <v>13811</v>
      </c>
      <c r="F523">
        <v>8425573</v>
      </c>
      <c r="G523">
        <v>23431327</v>
      </c>
      <c r="H523">
        <v>0</v>
      </c>
      <c r="I523">
        <v>15284646</v>
      </c>
      <c r="J523">
        <v>0</v>
      </c>
      <c r="K523">
        <v>2424467</v>
      </c>
      <c r="L523">
        <v>1390101</v>
      </c>
      <c r="M523">
        <v>13672467</v>
      </c>
      <c r="N523">
        <v>10723075</v>
      </c>
      <c r="O523">
        <v>2.1867200000000002</v>
      </c>
      <c r="P523" s="27">
        <v>22088355</v>
      </c>
      <c r="Q523" s="27">
        <v>75365467</v>
      </c>
    </row>
    <row r="524" spans="1:17" x14ac:dyDescent="0.3">
      <c r="A524">
        <v>8</v>
      </c>
      <c r="B524">
        <v>14</v>
      </c>
      <c r="C524">
        <v>27</v>
      </c>
      <c r="D524" s="27">
        <v>6300</v>
      </c>
      <c r="E524">
        <v>0</v>
      </c>
      <c r="F524">
        <v>8736</v>
      </c>
      <c r="G524">
        <v>44592</v>
      </c>
      <c r="H524">
        <v>0</v>
      </c>
      <c r="I524">
        <v>25018</v>
      </c>
      <c r="J524">
        <v>0</v>
      </c>
      <c r="K524">
        <v>420048</v>
      </c>
      <c r="L524">
        <v>12761</v>
      </c>
      <c r="M524">
        <v>6827</v>
      </c>
      <c r="N524">
        <v>35765</v>
      </c>
      <c r="O524">
        <v>484.85169999999999</v>
      </c>
      <c r="P524" s="27">
        <v>162294</v>
      </c>
      <c r="Q524" s="27">
        <v>553747</v>
      </c>
    </row>
    <row r="525" spans="1:17" x14ac:dyDescent="0.3">
      <c r="A525">
        <v>5</v>
      </c>
      <c r="B525">
        <v>26</v>
      </c>
      <c r="C525">
        <v>46</v>
      </c>
      <c r="D525" s="27">
        <v>5300</v>
      </c>
      <c r="E525">
        <v>3028</v>
      </c>
      <c r="F525">
        <v>7624</v>
      </c>
      <c r="G525">
        <v>6949</v>
      </c>
      <c r="H525">
        <v>230</v>
      </c>
      <c r="I525">
        <v>39296</v>
      </c>
      <c r="J525">
        <v>3319</v>
      </c>
      <c r="K525">
        <v>1431</v>
      </c>
      <c r="L525">
        <v>315</v>
      </c>
      <c r="M525">
        <v>2200</v>
      </c>
      <c r="N525">
        <v>27070</v>
      </c>
      <c r="O525">
        <v>1807.463</v>
      </c>
      <c r="P525" s="27">
        <v>26806</v>
      </c>
      <c r="Q525" s="27">
        <v>91462</v>
      </c>
    </row>
    <row r="526" spans="1:17" x14ac:dyDescent="0.3">
      <c r="A526">
        <v>9</v>
      </c>
      <c r="B526">
        <v>2</v>
      </c>
      <c r="C526">
        <v>2</v>
      </c>
      <c r="D526" s="27">
        <v>44000</v>
      </c>
      <c r="E526">
        <v>27377</v>
      </c>
      <c r="F526">
        <v>399412</v>
      </c>
      <c r="G526">
        <v>508944</v>
      </c>
      <c r="H526">
        <v>6849</v>
      </c>
      <c r="I526">
        <v>118969</v>
      </c>
      <c r="J526">
        <v>0</v>
      </c>
      <c r="K526">
        <v>56918</v>
      </c>
      <c r="L526">
        <v>88571</v>
      </c>
      <c r="M526">
        <v>979086</v>
      </c>
      <c r="N526">
        <v>352873</v>
      </c>
      <c r="O526">
        <v>18.9773</v>
      </c>
      <c r="P526" s="27">
        <v>744138</v>
      </c>
      <c r="Q526" s="27">
        <v>2538999</v>
      </c>
    </row>
    <row r="527" spans="1:17" x14ac:dyDescent="0.3">
      <c r="A527">
        <v>5</v>
      </c>
      <c r="B527">
        <v>13</v>
      </c>
      <c r="C527">
        <v>26</v>
      </c>
      <c r="D527" s="27">
        <v>1400000</v>
      </c>
      <c r="E527">
        <v>0</v>
      </c>
      <c r="F527" s="8">
        <v>1100000000</v>
      </c>
      <c r="G527">
        <v>18376254</v>
      </c>
      <c r="H527">
        <v>35151</v>
      </c>
      <c r="I527">
        <v>48257356</v>
      </c>
      <c r="J527">
        <v>11002862</v>
      </c>
      <c r="K527">
        <v>23701226</v>
      </c>
      <c r="L527">
        <v>4164389</v>
      </c>
      <c r="M527">
        <v>9763641</v>
      </c>
      <c r="N527" s="8">
        <v>143000000</v>
      </c>
      <c r="O527">
        <v>5.0164340000000003</v>
      </c>
      <c r="P527" s="8">
        <v>399000000</v>
      </c>
      <c r="Q527" s="8">
        <v>1360000000</v>
      </c>
    </row>
    <row r="528" spans="1:17" x14ac:dyDescent="0.3">
      <c r="A528">
        <v>6</v>
      </c>
      <c r="B528">
        <v>13</v>
      </c>
      <c r="C528">
        <v>24</v>
      </c>
      <c r="D528" s="27">
        <v>21000</v>
      </c>
      <c r="E528">
        <v>0</v>
      </c>
      <c r="F528">
        <v>52873</v>
      </c>
      <c r="G528">
        <v>17542</v>
      </c>
      <c r="H528">
        <v>417</v>
      </c>
      <c r="I528">
        <v>21247</v>
      </c>
      <c r="J528">
        <v>6372</v>
      </c>
      <c r="K528">
        <v>39818</v>
      </c>
      <c r="L528">
        <v>25101</v>
      </c>
      <c r="M528">
        <v>4787</v>
      </c>
      <c r="N528">
        <v>87675</v>
      </c>
      <c r="O528">
        <v>1162.2629999999999</v>
      </c>
      <c r="P528" s="27">
        <v>74980</v>
      </c>
      <c r="Q528" s="27">
        <v>255832</v>
      </c>
    </row>
    <row r="529" spans="1:17" x14ac:dyDescent="0.3">
      <c r="A529">
        <v>9</v>
      </c>
      <c r="B529">
        <v>5</v>
      </c>
      <c r="C529">
        <v>9</v>
      </c>
      <c r="D529" s="27">
        <v>300000</v>
      </c>
      <c r="E529">
        <v>0</v>
      </c>
      <c r="F529">
        <v>541591</v>
      </c>
      <c r="G529">
        <v>281341</v>
      </c>
      <c r="H529">
        <v>0</v>
      </c>
      <c r="I529">
        <v>989948</v>
      </c>
      <c r="J529">
        <v>0</v>
      </c>
      <c r="K529">
        <v>72469</v>
      </c>
      <c r="L529">
        <v>697369</v>
      </c>
      <c r="M529">
        <v>1595300</v>
      </c>
      <c r="N529">
        <v>1098821</v>
      </c>
      <c r="O529">
        <v>74.84496</v>
      </c>
      <c r="P529" s="27">
        <v>1546553</v>
      </c>
      <c r="Q529" s="27">
        <v>5276839</v>
      </c>
    </row>
    <row r="530" spans="1:17" x14ac:dyDescent="0.3">
      <c r="A530">
        <v>5</v>
      </c>
      <c r="B530">
        <v>2</v>
      </c>
      <c r="C530">
        <v>3</v>
      </c>
      <c r="D530" s="27">
        <v>4000</v>
      </c>
      <c r="E530">
        <v>17841</v>
      </c>
      <c r="F530">
        <v>35603</v>
      </c>
      <c r="G530">
        <v>51515</v>
      </c>
      <c r="H530">
        <v>1333</v>
      </c>
      <c r="I530">
        <v>54383</v>
      </c>
      <c r="J530">
        <v>0</v>
      </c>
      <c r="K530">
        <v>0</v>
      </c>
      <c r="L530">
        <v>24559</v>
      </c>
      <c r="M530">
        <v>43014</v>
      </c>
      <c r="N530">
        <v>57135</v>
      </c>
      <c r="O530">
        <v>1807.463</v>
      </c>
      <c r="P530" s="27">
        <v>83641</v>
      </c>
      <c r="Q530" s="27">
        <v>285383</v>
      </c>
    </row>
    <row r="531" spans="1:17" x14ac:dyDescent="0.3">
      <c r="A531">
        <v>3</v>
      </c>
      <c r="B531">
        <v>25</v>
      </c>
      <c r="C531">
        <v>42</v>
      </c>
      <c r="D531" s="27">
        <v>350000</v>
      </c>
      <c r="E531">
        <v>359921</v>
      </c>
      <c r="F531">
        <v>1951215</v>
      </c>
      <c r="G531">
        <v>5411948</v>
      </c>
      <c r="H531">
        <v>0</v>
      </c>
      <c r="I531">
        <v>13099222</v>
      </c>
      <c r="J531">
        <v>0</v>
      </c>
      <c r="K531">
        <v>0</v>
      </c>
      <c r="L531">
        <v>208136</v>
      </c>
      <c r="M531">
        <v>100482</v>
      </c>
      <c r="N531">
        <v>4748086</v>
      </c>
      <c r="O531">
        <v>52.146230000000003</v>
      </c>
      <c r="P531" s="27">
        <v>7584704</v>
      </c>
      <c r="Q531" s="27">
        <v>25879010</v>
      </c>
    </row>
    <row r="532" spans="1:17" x14ac:dyDescent="0.3">
      <c r="A532">
        <v>5</v>
      </c>
      <c r="B532">
        <v>2</v>
      </c>
      <c r="C532">
        <v>2</v>
      </c>
      <c r="D532" s="27">
        <v>7000</v>
      </c>
      <c r="E532">
        <v>0</v>
      </c>
      <c r="F532">
        <v>70943</v>
      </c>
      <c r="G532">
        <v>237609</v>
      </c>
      <c r="H532">
        <v>0</v>
      </c>
      <c r="I532">
        <v>90059</v>
      </c>
      <c r="J532">
        <v>0</v>
      </c>
      <c r="K532">
        <v>17919</v>
      </c>
      <c r="L532">
        <v>102966</v>
      </c>
      <c r="M532">
        <v>104462</v>
      </c>
      <c r="N532">
        <v>70149</v>
      </c>
      <c r="O532">
        <v>624.95410000000004</v>
      </c>
      <c r="P532" s="27">
        <v>203431</v>
      </c>
      <c r="Q532" s="27">
        <v>694107</v>
      </c>
    </row>
    <row r="533" spans="1:17" x14ac:dyDescent="0.3">
      <c r="A533">
        <v>2</v>
      </c>
      <c r="B533">
        <v>17</v>
      </c>
      <c r="C533">
        <v>36</v>
      </c>
      <c r="D533" s="27">
        <v>70000</v>
      </c>
      <c r="E533">
        <v>80017</v>
      </c>
      <c r="F533">
        <v>1133608</v>
      </c>
      <c r="G533">
        <v>793726</v>
      </c>
      <c r="H533">
        <v>222091</v>
      </c>
      <c r="I533">
        <v>897623</v>
      </c>
      <c r="J533">
        <v>0</v>
      </c>
      <c r="K533">
        <v>99648</v>
      </c>
      <c r="L533">
        <v>356389</v>
      </c>
      <c r="M533">
        <v>38229</v>
      </c>
      <c r="N533">
        <v>833318</v>
      </c>
      <c r="O533">
        <v>139.16999999999999</v>
      </c>
      <c r="P533" s="27">
        <v>1305583</v>
      </c>
      <c r="Q533" s="27">
        <v>4454649</v>
      </c>
    </row>
    <row r="534" spans="1:17" x14ac:dyDescent="0.3">
      <c r="A534">
        <v>7</v>
      </c>
      <c r="B534">
        <v>25</v>
      </c>
      <c r="C534">
        <v>43</v>
      </c>
      <c r="D534" s="27">
        <v>116000</v>
      </c>
      <c r="E534">
        <v>308747</v>
      </c>
      <c r="F534">
        <v>3705497</v>
      </c>
      <c r="G534">
        <v>3022319</v>
      </c>
      <c r="H534">
        <v>25673</v>
      </c>
      <c r="I534">
        <v>3564838</v>
      </c>
      <c r="J534">
        <v>0</v>
      </c>
      <c r="K534">
        <v>86769</v>
      </c>
      <c r="L534">
        <v>222545</v>
      </c>
      <c r="M534">
        <v>613806</v>
      </c>
      <c r="N534">
        <v>2497204</v>
      </c>
      <c r="O534">
        <v>48.84104</v>
      </c>
      <c r="P534" s="27">
        <v>4117057</v>
      </c>
      <c r="Q534" s="27">
        <v>14047398</v>
      </c>
    </row>
    <row r="535" spans="1:17" x14ac:dyDescent="0.3">
      <c r="A535">
        <v>4</v>
      </c>
      <c r="B535">
        <v>17</v>
      </c>
      <c r="C535">
        <v>36</v>
      </c>
      <c r="D535" s="27">
        <v>40000</v>
      </c>
      <c r="E535">
        <v>266542</v>
      </c>
      <c r="F535">
        <v>917848</v>
      </c>
      <c r="G535">
        <v>303919</v>
      </c>
      <c r="H535">
        <v>0</v>
      </c>
      <c r="I535">
        <v>574344</v>
      </c>
      <c r="J535">
        <v>0</v>
      </c>
      <c r="K535">
        <v>406319</v>
      </c>
      <c r="L535">
        <v>245157</v>
      </c>
      <c r="M535">
        <v>139685</v>
      </c>
      <c r="N535">
        <v>476035</v>
      </c>
      <c r="O535">
        <v>583.35119999999995</v>
      </c>
      <c r="P535" s="27">
        <v>975923</v>
      </c>
      <c r="Q535" s="27">
        <v>3329849</v>
      </c>
    </row>
    <row r="536" spans="1:17" x14ac:dyDescent="0.3">
      <c r="A536">
        <v>6</v>
      </c>
      <c r="B536">
        <v>16</v>
      </c>
      <c r="C536">
        <v>35</v>
      </c>
      <c r="D536" s="27">
        <v>430000</v>
      </c>
      <c r="E536">
        <v>0</v>
      </c>
      <c r="F536">
        <v>12429355</v>
      </c>
      <c r="G536">
        <v>5623503</v>
      </c>
      <c r="H536">
        <v>0</v>
      </c>
      <c r="I536">
        <v>4879641</v>
      </c>
      <c r="J536">
        <v>1676326</v>
      </c>
      <c r="K536">
        <v>2229006</v>
      </c>
      <c r="L536">
        <v>2471877</v>
      </c>
      <c r="M536">
        <v>3066299</v>
      </c>
      <c r="N536">
        <v>8231467</v>
      </c>
      <c r="O536">
        <v>11.323370000000001</v>
      </c>
      <c r="P536" s="27">
        <v>11901370</v>
      </c>
      <c r="Q536" s="27">
        <v>40607474</v>
      </c>
    </row>
    <row r="537" spans="1:17" x14ac:dyDescent="0.3">
      <c r="A537">
        <v>5</v>
      </c>
      <c r="B537">
        <v>12</v>
      </c>
      <c r="C537">
        <v>21</v>
      </c>
      <c r="D537" s="27">
        <v>40000</v>
      </c>
      <c r="E537">
        <v>4897</v>
      </c>
      <c r="F537">
        <v>275922</v>
      </c>
      <c r="G537">
        <v>102667</v>
      </c>
      <c r="H537">
        <v>1869</v>
      </c>
      <c r="I537">
        <v>59118</v>
      </c>
      <c r="J537">
        <v>0</v>
      </c>
      <c r="K537">
        <v>157905</v>
      </c>
      <c r="L537">
        <v>18050</v>
      </c>
      <c r="M537">
        <v>52890</v>
      </c>
      <c r="N537">
        <v>225764</v>
      </c>
      <c r="O537">
        <v>281.10930000000002</v>
      </c>
      <c r="P537" s="27">
        <v>263506</v>
      </c>
      <c r="Q537" s="27">
        <v>899082</v>
      </c>
    </row>
    <row r="538" spans="1:17" x14ac:dyDescent="0.3">
      <c r="A538">
        <v>5</v>
      </c>
      <c r="B538">
        <v>2</v>
      </c>
      <c r="C538">
        <v>4</v>
      </c>
      <c r="D538" s="27">
        <v>405000</v>
      </c>
      <c r="E538">
        <v>1013611</v>
      </c>
      <c r="F538">
        <v>4699760</v>
      </c>
      <c r="G538">
        <v>8877951</v>
      </c>
      <c r="H538">
        <v>88605</v>
      </c>
      <c r="I538">
        <v>5202341</v>
      </c>
      <c r="J538">
        <v>219775</v>
      </c>
      <c r="K538">
        <v>505191</v>
      </c>
      <c r="L538">
        <v>283796</v>
      </c>
      <c r="M538">
        <v>303711</v>
      </c>
      <c r="N538">
        <v>3382117</v>
      </c>
      <c r="O538">
        <v>15.61904</v>
      </c>
      <c r="P538" s="27">
        <v>7203065</v>
      </c>
      <c r="Q538" s="27">
        <v>24576858</v>
      </c>
    </row>
    <row r="539" spans="1:17" x14ac:dyDescent="0.3">
      <c r="A539">
        <v>3</v>
      </c>
      <c r="B539">
        <v>5</v>
      </c>
      <c r="C539">
        <v>11</v>
      </c>
      <c r="D539" s="27">
        <v>1800</v>
      </c>
      <c r="O539">
        <v>3855.0839999999998</v>
      </c>
    </row>
    <row r="540" spans="1:17" x14ac:dyDescent="0.3">
      <c r="A540">
        <v>9</v>
      </c>
      <c r="B540">
        <v>23</v>
      </c>
      <c r="C540">
        <v>50</v>
      </c>
      <c r="D540" s="27">
        <v>110000</v>
      </c>
      <c r="E540">
        <v>0</v>
      </c>
      <c r="F540">
        <v>525728</v>
      </c>
      <c r="G540">
        <v>2829525</v>
      </c>
      <c r="H540">
        <v>303998</v>
      </c>
      <c r="I540">
        <v>322064</v>
      </c>
      <c r="J540">
        <v>0</v>
      </c>
      <c r="K540">
        <v>20005</v>
      </c>
      <c r="L540">
        <v>78326</v>
      </c>
      <c r="M540">
        <v>133897</v>
      </c>
      <c r="N540">
        <v>1299570</v>
      </c>
      <c r="O540">
        <v>48.84104</v>
      </c>
      <c r="P540" s="27">
        <v>1615801</v>
      </c>
      <c r="Q540" s="27">
        <v>5513113</v>
      </c>
    </row>
    <row r="541" spans="1:17" x14ac:dyDescent="0.3">
      <c r="A541">
        <v>9</v>
      </c>
      <c r="B541">
        <v>25</v>
      </c>
      <c r="C541">
        <v>42</v>
      </c>
      <c r="D541" s="27">
        <v>104000</v>
      </c>
      <c r="E541">
        <v>0</v>
      </c>
      <c r="F541">
        <v>234721</v>
      </c>
      <c r="G541">
        <v>769213</v>
      </c>
      <c r="H541">
        <v>9155</v>
      </c>
      <c r="I541">
        <v>864400</v>
      </c>
      <c r="J541">
        <v>0</v>
      </c>
      <c r="K541">
        <v>2549025</v>
      </c>
      <c r="L541">
        <v>75946</v>
      </c>
      <c r="M541">
        <v>55447</v>
      </c>
      <c r="N541">
        <v>616306</v>
      </c>
      <c r="O541">
        <v>158.2996</v>
      </c>
      <c r="P541" s="27">
        <v>1516475</v>
      </c>
      <c r="Q541" s="27">
        <v>5174213</v>
      </c>
    </row>
    <row r="542" spans="1:17" x14ac:dyDescent="0.3">
      <c r="A542">
        <v>5</v>
      </c>
      <c r="B542">
        <v>5</v>
      </c>
      <c r="C542">
        <v>10</v>
      </c>
      <c r="D542" s="27">
        <v>6500</v>
      </c>
      <c r="E542">
        <v>0</v>
      </c>
      <c r="F542">
        <v>24930</v>
      </c>
      <c r="G542">
        <v>11082</v>
      </c>
      <c r="H542">
        <v>833</v>
      </c>
      <c r="I542">
        <v>46025</v>
      </c>
      <c r="J542">
        <v>0</v>
      </c>
      <c r="K542">
        <v>0</v>
      </c>
      <c r="L542">
        <v>1353</v>
      </c>
      <c r="M542">
        <v>23968</v>
      </c>
      <c r="N542">
        <v>37174</v>
      </c>
      <c r="O542">
        <v>1807.463</v>
      </c>
      <c r="P542" s="27">
        <v>42604</v>
      </c>
      <c r="Q542" s="27">
        <v>145365</v>
      </c>
    </row>
    <row r="543" spans="1:17" x14ac:dyDescent="0.3">
      <c r="A543">
        <v>4</v>
      </c>
      <c r="B543">
        <v>18</v>
      </c>
      <c r="C543">
        <v>39</v>
      </c>
      <c r="D543" s="27">
        <v>4000</v>
      </c>
      <c r="E543">
        <v>16075</v>
      </c>
      <c r="F543">
        <v>7517</v>
      </c>
      <c r="G543">
        <v>16167</v>
      </c>
      <c r="H543">
        <v>0</v>
      </c>
      <c r="I543">
        <v>31154</v>
      </c>
      <c r="J543">
        <v>0</v>
      </c>
      <c r="K543">
        <v>37604</v>
      </c>
      <c r="L543">
        <v>110059</v>
      </c>
      <c r="M543">
        <v>1390</v>
      </c>
      <c r="N543">
        <v>54693</v>
      </c>
      <c r="O543">
        <v>2140.9059999999999</v>
      </c>
      <c r="P543" s="27">
        <v>80498</v>
      </c>
      <c r="Q543" s="27">
        <v>274659</v>
      </c>
    </row>
    <row r="544" spans="1:17" x14ac:dyDescent="0.3">
      <c r="A544">
        <v>3</v>
      </c>
      <c r="B544">
        <v>2</v>
      </c>
      <c r="C544">
        <v>2</v>
      </c>
      <c r="D544" s="27">
        <v>700000</v>
      </c>
      <c r="E544">
        <v>0</v>
      </c>
      <c r="F544">
        <v>9702722</v>
      </c>
      <c r="G544">
        <v>10513291</v>
      </c>
      <c r="H544">
        <v>176444</v>
      </c>
      <c r="I544">
        <v>10826825</v>
      </c>
      <c r="J544">
        <v>478260</v>
      </c>
      <c r="K544">
        <v>2473857</v>
      </c>
      <c r="L544">
        <v>250277</v>
      </c>
      <c r="M544">
        <v>6494258</v>
      </c>
      <c r="N544">
        <v>7515393</v>
      </c>
      <c r="O544">
        <v>25.322579999999999</v>
      </c>
      <c r="P544" s="27">
        <v>14194410</v>
      </c>
      <c r="Q544" s="27">
        <v>48431327</v>
      </c>
    </row>
    <row r="545" spans="1:17" x14ac:dyDescent="0.3">
      <c r="A545">
        <v>5</v>
      </c>
      <c r="B545">
        <v>15</v>
      </c>
      <c r="C545">
        <v>53</v>
      </c>
      <c r="D545" s="27">
        <v>9800</v>
      </c>
      <c r="E545">
        <v>15516</v>
      </c>
      <c r="F545">
        <v>117292</v>
      </c>
      <c r="G545">
        <v>143510</v>
      </c>
      <c r="H545">
        <v>15611</v>
      </c>
      <c r="I545">
        <v>49789</v>
      </c>
      <c r="J545">
        <v>0</v>
      </c>
      <c r="K545">
        <v>803505</v>
      </c>
      <c r="L545">
        <v>14038</v>
      </c>
      <c r="M545">
        <v>36567</v>
      </c>
      <c r="N545">
        <v>127683</v>
      </c>
      <c r="O545">
        <v>1522.982</v>
      </c>
      <c r="P545" s="27">
        <v>387899</v>
      </c>
      <c r="Q545" s="27">
        <v>1323511</v>
      </c>
    </row>
    <row r="546" spans="1:17" x14ac:dyDescent="0.3">
      <c r="A546">
        <v>5</v>
      </c>
      <c r="B546">
        <v>1</v>
      </c>
      <c r="C546">
        <v>1</v>
      </c>
      <c r="D546" s="27">
        <v>13000</v>
      </c>
      <c r="O546">
        <v>4637.8509999999997</v>
      </c>
    </row>
    <row r="547" spans="1:17" x14ac:dyDescent="0.3">
      <c r="A547">
        <v>9</v>
      </c>
      <c r="B547">
        <v>2</v>
      </c>
      <c r="C547">
        <v>6</v>
      </c>
      <c r="D547" s="27">
        <v>12500</v>
      </c>
      <c r="E547">
        <v>0</v>
      </c>
      <c r="F547">
        <v>42225</v>
      </c>
      <c r="G547">
        <v>68798</v>
      </c>
      <c r="H547">
        <v>0</v>
      </c>
      <c r="I547">
        <v>64740</v>
      </c>
      <c r="J547">
        <v>4383</v>
      </c>
      <c r="K547">
        <v>153267</v>
      </c>
      <c r="L547">
        <v>14318</v>
      </c>
      <c r="M547">
        <v>31904</v>
      </c>
      <c r="N547">
        <v>55941</v>
      </c>
      <c r="O547">
        <v>673.173</v>
      </c>
      <c r="P547" s="27">
        <v>127660</v>
      </c>
      <c r="Q547" s="27">
        <v>435576</v>
      </c>
    </row>
    <row r="548" spans="1:17" x14ac:dyDescent="0.3">
      <c r="A548">
        <v>4</v>
      </c>
      <c r="B548">
        <v>25</v>
      </c>
      <c r="C548">
        <v>42</v>
      </c>
      <c r="D548" s="27">
        <v>10500</v>
      </c>
      <c r="E548">
        <v>20853</v>
      </c>
      <c r="F548">
        <v>3000</v>
      </c>
      <c r="G548">
        <v>26286</v>
      </c>
      <c r="H548">
        <v>0</v>
      </c>
      <c r="I548">
        <v>42739</v>
      </c>
      <c r="J548">
        <v>0</v>
      </c>
      <c r="K548">
        <v>1958</v>
      </c>
      <c r="L548">
        <v>8449</v>
      </c>
      <c r="M548">
        <v>1992</v>
      </c>
      <c r="N548">
        <v>49382</v>
      </c>
      <c r="O548">
        <v>964.60410000000002</v>
      </c>
      <c r="P548" s="27">
        <v>45328</v>
      </c>
      <c r="Q548" s="27">
        <v>154659</v>
      </c>
    </row>
    <row r="549" spans="1:17" x14ac:dyDescent="0.3">
      <c r="A549">
        <v>7</v>
      </c>
      <c r="B549">
        <v>14</v>
      </c>
      <c r="C549">
        <v>28</v>
      </c>
      <c r="D549" s="27">
        <v>21000</v>
      </c>
      <c r="E549">
        <v>9133</v>
      </c>
      <c r="F549">
        <v>546093</v>
      </c>
      <c r="G549">
        <v>209043</v>
      </c>
      <c r="H549">
        <v>36385</v>
      </c>
      <c r="I549">
        <v>232358</v>
      </c>
      <c r="J549">
        <v>0</v>
      </c>
      <c r="K549">
        <v>203858</v>
      </c>
      <c r="L549">
        <v>25590</v>
      </c>
      <c r="M549">
        <v>134418</v>
      </c>
      <c r="N549">
        <v>175682</v>
      </c>
      <c r="O549">
        <v>1849.1849999999999</v>
      </c>
      <c r="P549" s="27">
        <v>460891</v>
      </c>
      <c r="Q549" s="27">
        <v>1572560</v>
      </c>
    </row>
    <row r="550" spans="1:17" x14ac:dyDescent="0.3">
      <c r="A550">
        <v>9</v>
      </c>
      <c r="B550">
        <v>23</v>
      </c>
      <c r="C550">
        <v>50</v>
      </c>
      <c r="D550" s="27">
        <v>126000</v>
      </c>
      <c r="E550">
        <v>425084</v>
      </c>
      <c r="F550">
        <v>395126</v>
      </c>
      <c r="G550">
        <v>2380413</v>
      </c>
      <c r="H550">
        <v>140939</v>
      </c>
      <c r="I550">
        <v>1292464</v>
      </c>
      <c r="J550">
        <v>142734</v>
      </c>
      <c r="K550">
        <v>3416657</v>
      </c>
      <c r="L550">
        <v>74416</v>
      </c>
      <c r="M550">
        <v>203108</v>
      </c>
      <c r="N550">
        <v>1006380</v>
      </c>
      <c r="O550">
        <v>164.1292</v>
      </c>
      <c r="P550" s="27">
        <v>2777644</v>
      </c>
      <c r="Q550" s="27">
        <v>9477321</v>
      </c>
    </row>
    <row r="551" spans="1:17" x14ac:dyDescent="0.3">
      <c r="A551">
        <v>4</v>
      </c>
      <c r="B551">
        <v>15</v>
      </c>
      <c r="C551">
        <v>33</v>
      </c>
      <c r="D551" s="27">
        <v>2500</v>
      </c>
      <c r="E551">
        <v>0</v>
      </c>
      <c r="F551">
        <v>26076</v>
      </c>
      <c r="G551">
        <v>5959</v>
      </c>
      <c r="H551">
        <v>0</v>
      </c>
      <c r="I551">
        <v>22042</v>
      </c>
      <c r="J551">
        <v>0</v>
      </c>
      <c r="K551">
        <v>81873</v>
      </c>
      <c r="L551">
        <v>5680</v>
      </c>
      <c r="M551">
        <v>1767</v>
      </c>
      <c r="N551">
        <v>21198</v>
      </c>
      <c r="O551">
        <v>789.9366</v>
      </c>
      <c r="P551" s="27">
        <v>48240</v>
      </c>
      <c r="Q551" s="27">
        <v>164595</v>
      </c>
    </row>
    <row r="552" spans="1:17" x14ac:dyDescent="0.3">
      <c r="A552">
        <v>3</v>
      </c>
      <c r="B552">
        <v>26</v>
      </c>
      <c r="C552">
        <v>46</v>
      </c>
      <c r="D552" s="27">
        <v>35000</v>
      </c>
      <c r="E552">
        <v>0</v>
      </c>
      <c r="F552">
        <v>222046</v>
      </c>
      <c r="G552">
        <v>241923</v>
      </c>
      <c r="H552">
        <v>0</v>
      </c>
      <c r="I552">
        <v>522963</v>
      </c>
      <c r="J552">
        <v>0</v>
      </c>
      <c r="K552">
        <v>20163</v>
      </c>
      <c r="L552">
        <v>103726</v>
      </c>
      <c r="M552">
        <v>292489</v>
      </c>
      <c r="N552">
        <v>420977</v>
      </c>
      <c r="O552">
        <v>657.71090000000004</v>
      </c>
      <c r="P552" s="27">
        <v>534668</v>
      </c>
      <c r="Q552" s="27">
        <v>1824287</v>
      </c>
    </row>
    <row r="553" spans="1:17" x14ac:dyDescent="0.3">
      <c r="A553">
        <v>7</v>
      </c>
      <c r="B553">
        <v>2</v>
      </c>
      <c r="C553">
        <v>7</v>
      </c>
      <c r="D553" s="27">
        <v>2500</v>
      </c>
      <c r="E553">
        <v>687</v>
      </c>
      <c r="F553">
        <v>2493</v>
      </c>
      <c r="G553">
        <v>4413</v>
      </c>
      <c r="H553">
        <v>37</v>
      </c>
      <c r="I553">
        <v>10402</v>
      </c>
      <c r="J553">
        <v>628</v>
      </c>
      <c r="K553">
        <v>1436</v>
      </c>
      <c r="L553">
        <v>2670</v>
      </c>
      <c r="M553">
        <v>1823</v>
      </c>
      <c r="N553">
        <v>7269</v>
      </c>
      <c r="O553">
        <v>1729.173</v>
      </c>
      <c r="P553" s="27">
        <v>9337</v>
      </c>
      <c r="Q553" s="27">
        <v>31858</v>
      </c>
    </row>
    <row r="554" spans="1:17" x14ac:dyDescent="0.3">
      <c r="A554">
        <v>6</v>
      </c>
      <c r="B554">
        <v>15</v>
      </c>
      <c r="C554">
        <v>33</v>
      </c>
      <c r="D554" s="27">
        <v>13000</v>
      </c>
      <c r="E554">
        <v>0</v>
      </c>
      <c r="F554">
        <v>46960</v>
      </c>
      <c r="G554">
        <v>98378</v>
      </c>
      <c r="H554">
        <v>14985</v>
      </c>
      <c r="I554">
        <v>28752</v>
      </c>
      <c r="J554">
        <v>236746</v>
      </c>
      <c r="K554">
        <v>365514</v>
      </c>
      <c r="L554">
        <v>18278</v>
      </c>
      <c r="M554">
        <v>1625</v>
      </c>
      <c r="N554">
        <v>55106</v>
      </c>
      <c r="O554">
        <v>961.78279999999995</v>
      </c>
      <c r="P554" s="27">
        <v>253911</v>
      </c>
      <c r="Q554" s="27">
        <v>866344</v>
      </c>
    </row>
    <row r="555" spans="1:17" x14ac:dyDescent="0.3">
      <c r="A555">
        <v>4</v>
      </c>
      <c r="B555">
        <v>26</v>
      </c>
      <c r="C555">
        <v>47</v>
      </c>
      <c r="D555" s="27">
        <v>3000</v>
      </c>
      <c r="E555">
        <v>0</v>
      </c>
      <c r="F555">
        <v>0</v>
      </c>
      <c r="G555">
        <v>0</v>
      </c>
      <c r="H555">
        <v>0</v>
      </c>
      <c r="I555">
        <v>10226</v>
      </c>
      <c r="J555">
        <v>0</v>
      </c>
      <c r="K555">
        <v>0</v>
      </c>
      <c r="L555">
        <v>0</v>
      </c>
      <c r="M555">
        <v>0</v>
      </c>
      <c r="N555">
        <v>5077</v>
      </c>
      <c r="O555">
        <v>3231.29</v>
      </c>
      <c r="P555" s="27">
        <v>4485</v>
      </c>
      <c r="Q555" s="27">
        <v>15303</v>
      </c>
    </row>
    <row r="556" spans="1:17" x14ac:dyDescent="0.3">
      <c r="A556">
        <v>1</v>
      </c>
      <c r="B556">
        <v>2</v>
      </c>
      <c r="C556">
        <v>2</v>
      </c>
      <c r="D556" s="27">
        <v>18500</v>
      </c>
      <c r="E556">
        <v>3392</v>
      </c>
      <c r="F556">
        <v>8527</v>
      </c>
      <c r="G556">
        <v>62543</v>
      </c>
      <c r="H556">
        <v>341</v>
      </c>
      <c r="I556">
        <v>42291</v>
      </c>
      <c r="J556">
        <v>0</v>
      </c>
      <c r="K556">
        <v>1488</v>
      </c>
      <c r="L556">
        <v>8532</v>
      </c>
      <c r="M556">
        <v>93691</v>
      </c>
      <c r="N556">
        <v>32638</v>
      </c>
      <c r="O556">
        <v>1145.08</v>
      </c>
      <c r="P556" s="27">
        <v>74280</v>
      </c>
      <c r="Q556" s="27">
        <v>253443</v>
      </c>
    </row>
    <row r="557" spans="1:17" x14ac:dyDescent="0.3">
      <c r="A557">
        <v>8</v>
      </c>
      <c r="B557">
        <v>2</v>
      </c>
      <c r="C557">
        <v>4</v>
      </c>
      <c r="D557" s="27">
        <v>90000</v>
      </c>
      <c r="E557">
        <v>9339</v>
      </c>
      <c r="F557">
        <v>92049</v>
      </c>
      <c r="G557">
        <v>451073</v>
      </c>
      <c r="H557">
        <v>1840</v>
      </c>
      <c r="I557">
        <v>376805</v>
      </c>
      <c r="J557">
        <v>24286</v>
      </c>
      <c r="K557">
        <v>15950</v>
      </c>
      <c r="L557">
        <v>53876</v>
      </c>
      <c r="M557">
        <v>133111</v>
      </c>
      <c r="N557">
        <v>321588</v>
      </c>
      <c r="O557">
        <v>190.5898</v>
      </c>
      <c r="P557" s="27">
        <v>433739</v>
      </c>
      <c r="Q557" s="27">
        <v>1479917</v>
      </c>
    </row>
    <row r="558" spans="1:17" x14ac:dyDescent="0.3">
      <c r="A558">
        <v>3</v>
      </c>
      <c r="B558">
        <v>2</v>
      </c>
      <c r="C558">
        <v>2</v>
      </c>
      <c r="D558" s="27">
        <v>210000</v>
      </c>
      <c r="E558">
        <v>292504</v>
      </c>
      <c r="F558">
        <v>1181299</v>
      </c>
      <c r="G558">
        <v>2964727</v>
      </c>
      <c r="H558">
        <v>0</v>
      </c>
      <c r="I558">
        <v>2372762</v>
      </c>
      <c r="J558">
        <v>0</v>
      </c>
      <c r="K558">
        <v>375644</v>
      </c>
      <c r="L558">
        <v>60452</v>
      </c>
      <c r="M558">
        <v>1131634</v>
      </c>
      <c r="N558">
        <v>1546135</v>
      </c>
      <c r="O558">
        <v>9.0929190000000002</v>
      </c>
      <c r="P558" s="27">
        <v>2908897</v>
      </c>
      <c r="Q558" s="27">
        <v>9925157</v>
      </c>
    </row>
    <row r="559" spans="1:17" x14ac:dyDescent="0.3">
      <c r="A559">
        <v>3</v>
      </c>
      <c r="B559">
        <v>15</v>
      </c>
      <c r="C559">
        <v>32</v>
      </c>
      <c r="D559" s="27">
        <v>3000</v>
      </c>
      <c r="E559">
        <v>0</v>
      </c>
      <c r="F559">
        <v>66348</v>
      </c>
      <c r="G559">
        <v>130942</v>
      </c>
      <c r="H559">
        <v>0</v>
      </c>
      <c r="I559">
        <v>95549</v>
      </c>
      <c r="J559">
        <v>484639</v>
      </c>
      <c r="K559">
        <v>342622</v>
      </c>
      <c r="L559">
        <v>23501</v>
      </c>
      <c r="M559">
        <v>12645</v>
      </c>
      <c r="N559">
        <v>69515</v>
      </c>
      <c r="O559">
        <v>1197.386</v>
      </c>
      <c r="P559" s="27">
        <v>359250</v>
      </c>
      <c r="Q559" s="27">
        <v>1225761</v>
      </c>
    </row>
    <row r="560" spans="1:17" x14ac:dyDescent="0.3">
      <c r="A560">
        <v>5</v>
      </c>
      <c r="B560">
        <v>12</v>
      </c>
      <c r="C560">
        <v>21</v>
      </c>
      <c r="D560" s="27">
        <v>66000</v>
      </c>
      <c r="E560">
        <v>0</v>
      </c>
      <c r="F560">
        <v>302974</v>
      </c>
      <c r="G560">
        <v>148468</v>
      </c>
      <c r="H560">
        <v>0</v>
      </c>
      <c r="I560">
        <v>53033</v>
      </c>
      <c r="J560">
        <v>0</v>
      </c>
      <c r="K560">
        <v>79915</v>
      </c>
      <c r="L560">
        <v>40091</v>
      </c>
      <c r="M560">
        <v>28443</v>
      </c>
      <c r="N560">
        <v>437033</v>
      </c>
      <c r="O560">
        <v>26.290299999999998</v>
      </c>
      <c r="P560" s="27">
        <v>319448</v>
      </c>
      <c r="Q560" s="27">
        <v>1089957</v>
      </c>
    </row>
    <row r="561" spans="1:17" x14ac:dyDescent="0.3">
      <c r="A561">
        <v>8</v>
      </c>
      <c r="B561">
        <v>23</v>
      </c>
      <c r="C561">
        <v>50</v>
      </c>
      <c r="D561" s="27">
        <v>10750</v>
      </c>
      <c r="E561">
        <v>3548</v>
      </c>
      <c r="F561">
        <v>104599</v>
      </c>
      <c r="G561">
        <v>157839</v>
      </c>
      <c r="H561">
        <v>17871</v>
      </c>
      <c r="I561">
        <v>59900</v>
      </c>
      <c r="J561">
        <v>12291</v>
      </c>
      <c r="K561">
        <v>755081</v>
      </c>
      <c r="L561">
        <v>62813</v>
      </c>
      <c r="M561">
        <v>82979</v>
      </c>
      <c r="N561">
        <v>91007</v>
      </c>
      <c r="O561">
        <v>48.84104</v>
      </c>
      <c r="P561" s="27">
        <v>395055</v>
      </c>
      <c r="Q561" s="27">
        <v>1347928</v>
      </c>
    </row>
    <row r="562" spans="1:17" x14ac:dyDescent="0.3">
      <c r="A562">
        <v>7</v>
      </c>
      <c r="B562">
        <v>2</v>
      </c>
      <c r="C562">
        <v>2</v>
      </c>
      <c r="D562" s="27">
        <v>100001</v>
      </c>
      <c r="E562">
        <v>28698</v>
      </c>
      <c r="F562">
        <v>1226413</v>
      </c>
      <c r="G562">
        <v>1576728</v>
      </c>
      <c r="H562">
        <v>5188</v>
      </c>
      <c r="I562">
        <v>729169</v>
      </c>
      <c r="J562">
        <v>0</v>
      </c>
      <c r="K562">
        <v>54362</v>
      </c>
      <c r="L562">
        <v>230156</v>
      </c>
      <c r="M562">
        <v>297481</v>
      </c>
      <c r="N562">
        <v>852207</v>
      </c>
      <c r="O562">
        <v>50.319159999999997</v>
      </c>
      <c r="P562" s="27">
        <v>1465534</v>
      </c>
      <c r="Q562" s="27">
        <v>5000402</v>
      </c>
    </row>
    <row r="563" spans="1:17" x14ac:dyDescent="0.3">
      <c r="A563">
        <v>6</v>
      </c>
      <c r="B563">
        <v>15</v>
      </c>
      <c r="C563">
        <v>32</v>
      </c>
      <c r="D563" s="27">
        <v>3000</v>
      </c>
      <c r="E563">
        <v>0</v>
      </c>
      <c r="F563">
        <v>129993</v>
      </c>
      <c r="G563">
        <v>131506</v>
      </c>
      <c r="H563">
        <v>36404</v>
      </c>
      <c r="I563">
        <v>79226</v>
      </c>
      <c r="J563">
        <v>0</v>
      </c>
      <c r="K563">
        <v>398598</v>
      </c>
      <c r="L563">
        <v>34596</v>
      </c>
      <c r="M563">
        <v>7229</v>
      </c>
      <c r="N563">
        <v>64638</v>
      </c>
      <c r="O563">
        <v>953.18780000000004</v>
      </c>
      <c r="P563" s="27">
        <v>258555</v>
      </c>
      <c r="Q563" s="27">
        <v>882190</v>
      </c>
    </row>
    <row r="564" spans="1:17" x14ac:dyDescent="0.3">
      <c r="A564">
        <v>7</v>
      </c>
      <c r="B564">
        <v>25</v>
      </c>
      <c r="C564">
        <v>42</v>
      </c>
      <c r="D564" s="27">
        <v>27000</v>
      </c>
      <c r="E564">
        <v>0</v>
      </c>
      <c r="F564">
        <v>157312</v>
      </c>
      <c r="G564">
        <v>55682</v>
      </c>
      <c r="H564">
        <v>0</v>
      </c>
      <c r="I564">
        <v>120685</v>
      </c>
      <c r="J564">
        <v>0</v>
      </c>
      <c r="K564">
        <v>0</v>
      </c>
      <c r="L564">
        <v>685</v>
      </c>
      <c r="M564">
        <v>2840</v>
      </c>
      <c r="N564">
        <v>113129</v>
      </c>
      <c r="O564">
        <v>1134.75</v>
      </c>
      <c r="P564" s="27">
        <v>131985</v>
      </c>
      <c r="Q564" s="27">
        <v>450333</v>
      </c>
    </row>
    <row r="565" spans="1:17" x14ac:dyDescent="0.3">
      <c r="A565">
        <v>9</v>
      </c>
      <c r="B565">
        <v>14</v>
      </c>
      <c r="C565">
        <v>31</v>
      </c>
      <c r="D565" s="27">
        <v>7000</v>
      </c>
      <c r="E565">
        <v>1958</v>
      </c>
      <c r="F565">
        <v>0</v>
      </c>
      <c r="G565">
        <v>8426</v>
      </c>
      <c r="H565">
        <v>0</v>
      </c>
      <c r="I565">
        <v>103314</v>
      </c>
      <c r="J565">
        <v>0</v>
      </c>
      <c r="K565">
        <v>8458</v>
      </c>
      <c r="L565">
        <v>12106</v>
      </c>
      <c r="M565">
        <v>7154</v>
      </c>
      <c r="N565">
        <v>43900</v>
      </c>
      <c r="O565">
        <v>15.94562</v>
      </c>
      <c r="P565" s="27">
        <v>54313</v>
      </c>
      <c r="Q565" s="27">
        <v>185316</v>
      </c>
    </row>
    <row r="566" spans="1:17" x14ac:dyDescent="0.3">
      <c r="A566">
        <v>3</v>
      </c>
      <c r="B566">
        <v>2</v>
      </c>
      <c r="C566">
        <v>2</v>
      </c>
      <c r="D566" s="27">
        <v>405000</v>
      </c>
      <c r="E566">
        <v>1803280</v>
      </c>
      <c r="F566">
        <v>3156152</v>
      </c>
      <c r="G566">
        <v>6613085</v>
      </c>
      <c r="H566">
        <v>40049</v>
      </c>
      <c r="I566">
        <v>2748087</v>
      </c>
      <c r="J566">
        <v>183295</v>
      </c>
      <c r="K566">
        <v>951694</v>
      </c>
      <c r="L566">
        <v>221300</v>
      </c>
      <c r="M566">
        <v>4241019</v>
      </c>
      <c r="N566">
        <v>3151808</v>
      </c>
      <c r="O566">
        <v>52.146230000000003</v>
      </c>
      <c r="P566" s="27">
        <v>6773086</v>
      </c>
      <c r="Q566" s="27">
        <v>23109769</v>
      </c>
    </row>
    <row r="567" spans="1:17" x14ac:dyDescent="0.3">
      <c r="A567">
        <v>5</v>
      </c>
      <c r="B567">
        <v>2</v>
      </c>
      <c r="C567">
        <v>2</v>
      </c>
      <c r="D567" s="27">
        <v>3000</v>
      </c>
      <c r="E567">
        <v>77</v>
      </c>
      <c r="F567">
        <v>22078</v>
      </c>
      <c r="G567">
        <v>6765</v>
      </c>
      <c r="H567">
        <v>110</v>
      </c>
      <c r="I567">
        <v>7032</v>
      </c>
      <c r="J567">
        <v>0</v>
      </c>
      <c r="K567">
        <v>585</v>
      </c>
      <c r="L567">
        <v>1862</v>
      </c>
      <c r="M567">
        <v>7737</v>
      </c>
      <c r="N567">
        <v>6930</v>
      </c>
      <c r="O567">
        <v>1879.4559999999999</v>
      </c>
      <c r="P567" s="27">
        <v>15585</v>
      </c>
      <c r="Q567" s="27">
        <v>53176</v>
      </c>
    </row>
    <row r="568" spans="1:17" x14ac:dyDescent="0.3">
      <c r="A568">
        <v>4</v>
      </c>
      <c r="B568">
        <v>5</v>
      </c>
      <c r="C568">
        <v>9</v>
      </c>
      <c r="D568" s="27">
        <v>142000</v>
      </c>
      <c r="E568">
        <v>24701</v>
      </c>
      <c r="F568">
        <v>53894</v>
      </c>
      <c r="G568">
        <v>186797</v>
      </c>
      <c r="H568">
        <v>8410</v>
      </c>
      <c r="I568">
        <v>1309989</v>
      </c>
      <c r="J568">
        <v>0</v>
      </c>
      <c r="K568">
        <v>27478</v>
      </c>
      <c r="L568">
        <v>59893</v>
      </c>
      <c r="M568">
        <v>110832</v>
      </c>
      <c r="N568">
        <v>1160542</v>
      </c>
      <c r="O568">
        <v>105.8355</v>
      </c>
      <c r="P568" s="27">
        <v>862408</v>
      </c>
      <c r="Q568" s="27">
        <v>2942536</v>
      </c>
    </row>
    <row r="569" spans="1:17" x14ac:dyDescent="0.3">
      <c r="A569">
        <v>5</v>
      </c>
      <c r="B569">
        <v>2</v>
      </c>
      <c r="C569">
        <v>2</v>
      </c>
      <c r="D569" s="27">
        <v>17250</v>
      </c>
      <c r="E569">
        <v>14595</v>
      </c>
      <c r="F569">
        <v>19291</v>
      </c>
      <c r="G569">
        <v>58248</v>
      </c>
      <c r="H569">
        <v>1527</v>
      </c>
      <c r="I569">
        <v>20330</v>
      </c>
      <c r="J569">
        <v>0</v>
      </c>
      <c r="K569">
        <v>10879</v>
      </c>
      <c r="L569">
        <v>13270</v>
      </c>
      <c r="M569">
        <v>30623</v>
      </c>
      <c r="N569">
        <v>40191</v>
      </c>
      <c r="O569">
        <v>1117.742</v>
      </c>
      <c r="P569" s="27">
        <v>61241</v>
      </c>
      <c r="Q569" s="27">
        <v>208954</v>
      </c>
    </row>
    <row r="570" spans="1:17" x14ac:dyDescent="0.3">
      <c r="A570">
        <v>9</v>
      </c>
      <c r="B570">
        <v>2</v>
      </c>
      <c r="C570">
        <v>2</v>
      </c>
      <c r="D570" s="27">
        <v>1400</v>
      </c>
      <c r="E570">
        <v>175</v>
      </c>
      <c r="F570">
        <v>6212</v>
      </c>
      <c r="G570">
        <v>10101</v>
      </c>
      <c r="H570">
        <v>0</v>
      </c>
      <c r="I570">
        <v>5213</v>
      </c>
      <c r="J570">
        <v>0</v>
      </c>
      <c r="K570">
        <v>0</v>
      </c>
      <c r="L570">
        <v>4588</v>
      </c>
      <c r="M570">
        <v>10202</v>
      </c>
      <c r="N570">
        <v>4859</v>
      </c>
      <c r="O570">
        <v>1667.7550000000001</v>
      </c>
      <c r="P570" s="27">
        <v>12119</v>
      </c>
      <c r="Q570" s="27">
        <v>41350</v>
      </c>
    </row>
    <row r="571" spans="1:17" x14ac:dyDescent="0.3">
      <c r="A571">
        <v>3</v>
      </c>
      <c r="B571">
        <v>1</v>
      </c>
      <c r="C571">
        <v>1</v>
      </c>
      <c r="D571" s="27">
        <v>124000</v>
      </c>
      <c r="E571">
        <v>0</v>
      </c>
      <c r="F571">
        <v>0</v>
      </c>
      <c r="G571">
        <v>1837476</v>
      </c>
      <c r="H571">
        <v>0</v>
      </c>
      <c r="I571">
        <v>4629456</v>
      </c>
      <c r="J571">
        <v>0</v>
      </c>
      <c r="K571">
        <v>12573</v>
      </c>
      <c r="L571">
        <v>994</v>
      </c>
      <c r="M571">
        <v>74109</v>
      </c>
      <c r="N571">
        <v>3368965</v>
      </c>
      <c r="O571">
        <v>9.2846069999999994</v>
      </c>
      <c r="P571" s="27">
        <v>2908433</v>
      </c>
      <c r="Q571" s="27">
        <v>9923573</v>
      </c>
    </row>
    <row r="572" spans="1:17" x14ac:dyDescent="0.3">
      <c r="A572">
        <v>7</v>
      </c>
      <c r="B572">
        <v>2</v>
      </c>
      <c r="C572">
        <v>3</v>
      </c>
      <c r="D572" s="27">
        <v>3300</v>
      </c>
      <c r="E572">
        <v>4060</v>
      </c>
      <c r="F572">
        <v>120437</v>
      </c>
      <c r="G572">
        <v>95509</v>
      </c>
      <c r="H572">
        <v>623</v>
      </c>
      <c r="I572">
        <v>60575</v>
      </c>
      <c r="J572">
        <v>0</v>
      </c>
      <c r="K572">
        <v>4385</v>
      </c>
      <c r="L572">
        <v>21004</v>
      </c>
      <c r="M572">
        <v>33380</v>
      </c>
      <c r="N572">
        <v>37599</v>
      </c>
      <c r="O572">
        <v>1879.4559999999999</v>
      </c>
      <c r="P572" s="27">
        <v>110660</v>
      </c>
      <c r="Q572" s="27">
        <v>377572</v>
      </c>
    </row>
    <row r="573" spans="1:17" x14ac:dyDescent="0.3">
      <c r="A573">
        <v>5</v>
      </c>
      <c r="B573">
        <v>23</v>
      </c>
      <c r="C573">
        <v>50</v>
      </c>
      <c r="D573" s="27">
        <v>3600</v>
      </c>
      <c r="E573">
        <v>11003</v>
      </c>
      <c r="F573">
        <v>91923</v>
      </c>
      <c r="G573">
        <v>111812</v>
      </c>
      <c r="H573">
        <v>5204</v>
      </c>
      <c r="I573">
        <v>98743</v>
      </c>
      <c r="J573">
        <v>0</v>
      </c>
      <c r="K573">
        <v>1898269</v>
      </c>
      <c r="L573">
        <v>27966</v>
      </c>
      <c r="M573">
        <v>80421</v>
      </c>
      <c r="N573">
        <v>45631</v>
      </c>
      <c r="O573">
        <v>1807.463</v>
      </c>
      <c r="P573" s="27">
        <v>694892</v>
      </c>
      <c r="Q573" s="27">
        <v>2370972</v>
      </c>
    </row>
    <row r="574" spans="1:17" x14ac:dyDescent="0.3">
      <c r="A574">
        <v>9</v>
      </c>
      <c r="B574">
        <v>12</v>
      </c>
      <c r="C574">
        <v>21</v>
      </c>
      <c r="D574" s="27">
        <v>13250</v>
      </c>
      <c r="E574">
        <v>12857</v>
      </c>
      <c r="F574">
        <v>10290</v>
      </c>
      <c r="G574">
        <v>11492</v>
      </c>
      <c r="H574">
        <v>0</v>
      </c>
      <c r="I574">
        <v>25733</v>
      </c>
      <c r="J574">
        <v>9466</v>
      </c>
      <c r="K574">
        <v>1627</v>
      </c>
      <c r="L574">
        <v>13886</v>
      </c>
      <c r="M574">
        <v>4569</v>
      </c>
      <c r="N574">
        <v>60235</v>
      </c>
      <c r="O574">
        <v>1031.346</v>
      </c>
      <c r="P574" s="27">
        <v>44008</v>
      </c>
      <c r="Q574" s="27">
        <v>150155</v>
      </c>
    </row>
    <row r="575" spans="1:17" x14ac:dyDescent="0.3">
      <c r="A575">
        <v>5</v>
      </c>
      <c r="B575">
        <v>2</v>
      </c>
      <c r="C575">
        <v>6</v>
      </c>
      <c r="D575" s="27">
        <v>172000</v>
      </c>
      <c r="E575">
        <v>205305</v>
      </c>
      <c r="F575">
        <v>1463250</v>
      </c>
      <c r="G575">
        <v>1733177</v>
      </c>
      <c r="H575">
        <v>20263</v>
      </c>
      <c r="I575">
        <v>1107463</v>
      </c>
      <c r="J575">
        <v>96542</v>
      </c>
      <c r="K575">
        <v>744652</v>
      </c>
      <c r="L575">
        <v>872789</v>
      </c>
      <c r="M575">
        <v>4815141</v>
      </c>
      <c r="N575">
        <v>1189822</v>
      </c>
      <c r="O575">
        <v>50.319159999999997</v>
      </c>
      <c r="P575" s="27">
        <v>3589802</v>
      </c>
      <c r="Q575" s="27">
        <v>12248404</v>
      </c>
    </row>
    <row r="576" spans="1:17" x14ac:dyDescent="0.3">
      <c r="A576">
        <v>5</v>
      </c>
      <c r="B576">
        <v>18</v>
      </c>
      <c r="C576">
        <v>38</v>
      </c>
      <c r="D576" s="27">
        <v>1000000</v>
      </c>
      <c r="E576">
        <v>87352</v>
      </c>
      <c r="F576">
        <v>30488943</v>
      </c>
      <c r="G576">
        <v>5902867</v>
      </c>
      <c r="H576">
        <v>0</v>
      </c>
      <c r="I576">
        <v>2859171</v>
      </c>
      <c r="J576">
        <v>0</v>
      </c>
      <c r="K576">
        <v>3928120</v>
      </c>
      <c r="L576">
        <v>3517224</v>
      </c>
      <c r="M576">
        <v>588924</v>
      </c>
      <c r="N576">
        <v>6444698</v>
      </c>
      <c r="O576">
        <v>17.19126</v>
      </c>
      <c r="P576" s="27">
        <v>15772948</v>
      </c>
      <c r="Q576" s="27">
        <v>53817299</v>
      </c>
    </row>
    <row r="577" spans="1:17" x14ac:dyDescent="0.3">
      <c r="A577">
        <v>5</v>
      </c>
      <c r="B577">
        <v>26</v>
      </c>
      <c r="C577">
        <v>47</v>
      </c>
      <c r="D577" s="27">
        <v>1100</v>
      </c>
      <c r="E577">
        <v>2449</v>
      </c>
      <c r="F577">
        <v>2409</v>
      </c>
      <c r="G577">
        <v>1530</v>
      </c>
      <c r="H577">
        <v>0</v>
      </c>
      <c r="I577">
        <v>2271</v>
      </c>
      <c r="J577">
        <v>0</v>
      </c>
      <c r="K577">
        <v>892</v>
      </c>
      <c r="L577">
        <v>3936</v>
      </c>
      <c r="M577">
        <v>6620</v>
      </c>
      <c r="N577">
        <v>6575</v>
      </c>
      <c r="O577">
        <v>1807.463</v>
      </c>
      <c r="P577" s="27">
        <v>7820</v>
      </c>
      <c r="Q577" s="27">
        <v>26682</v>
      </c>
    </row>
    <row r="578" spans="1:17" x14ac:dyDescent="0.3">
      <c r="A578">
        <v>2</v>
      </c>
      <c r="B578">
        <v>14</v>
      </c>
      <c r="C578">
        <v>29</v>
      </c>
      <c r="D578" s="27">
        <v>51000</v>
      </c>
      <c r="E578">
        <v>0</v>
      </c>
      <c r="F578">
        <v>31564</v>
      </c>
      <c r="G578">
        <v>109653</v>
      </c>
      <c r="H578">
        <v>0</v>
      </c>
      <c r="I578">
        <v>172185</v>
      </c>
      <c r="J578">
        <v>16860</v>
      </c>
      <c r="K578">
        <v>236887</v>
      </c>
      <c r="L578">
        <v>28980</v>
      </c>
      <c r="M578">
        <v>380587</v>
      </c>
      <c r="N578">
        <v>114042</v>
      </c>
      <c r="O578">
        <v>511.87860000000001</v>
      </c>
      <c r="P578" s="27">
        <v>319683</v>
      </c>
      <c r="Q578" s="27">
        <v>1090758</v>
      </c>
    </row>
    <row r="579" spans="1:17" x14ac:dyDescent="0.3">
      <c r="A579">
        <v>9</v>
      </c>
      <c r="B579">
        <v>15</v>
      </c>
      <c r="C579">
        <v>33</v>
      </c>
      <c r="D579" s="27">
        <v>4500</v>
      </c>
      <c r="E579">
        <v>0</v>
      </c>
      <c r="F579">
        <v>68895</v>
      </c>
      <c r="G579">
        <v>120001</v>
      </c>
      <c r="H579">
        <v>0</v>
      </c>
      <c r="I579">
        <v>31212</v>
      </c>
      <c r="J579">
        <v>255781</v>
      </c>
      <c r="K579">
        <v>394904</v>
      </c>
      <c r="L579">
        <v>3918</v>
      </c>
      <c r="M579">
        <v>4735</v>
      </c>
      <c r="N579">
        <v>62109</v>
      </c>
      <c r="O579">
        <v>810.40539999999999</v>
      </c>
      <c r="P579" s="27">
        <v>275954</v>
      </c>
      <c r="Q579" s="27">
        <v>941555</v>
      </c>
    </row>
    <row r="580" spans="1:17" x14ac:dyDescent="0.3">
      <c r="A580">
        <v>8</v>
      </c>
      <c r="B580">
        <v>2</v>
      </c>
      <c r="C580">
        <v>2</v>
      </c>
      <c r="D580" s="27">
        <v>225000</v>
      </c>
      <c r="E580">
        <v>7208</v>
      </c>
      <c r="F580">
        <v>4302068</v>
      </c>
      <c r="G580">
        <v>1577142</v>
      </c>
      <c r="H580">
        <v>17321</v>
      </c>
      <c r="I580">
        <v>1118210</v>
      </c>
      <c r="J580">
        <v>61853</v>
      </c>
      <c r="K580">
        <v>236412</v>
      </c>
      <c r="L580">
        <v>391201</v>
      </c>
      <c r="M580">
        <v>1452647</v>
      </c>
      <c r="N580">
        <v>1164130</v>
      </c>
      <c r="O580">
        <v>55.969329999999999</v>
      </c>
      <c r="P580" s="27">
        <v>3027020</v>
      </c>
      <c r="Q580" s="27">
        <v>10328192</v>
      </c>
    </row>
    <row r="581" spans="1:17" x14ac:dyDescent="0.3">
      <c r="A581">
        <v>3</v>
      </c>
      <c r="B581">
        <v>15</v>
      </c>
      <c r="C581">
        <v>33</v>
      </c>
      <c r="D581" s="27">
        <v>3400</v>
      </c>
      <c r="E581">
        <v>0</v>
      </c>
      <c r="F581">
        <v>28089</v>
      </c>
      <c r="G581">
        <v>101531</v>
      </c>
      <c r="H581">
        <v>0</v>
      </c>
      <c r="I581">
        <v>16101</v>
      </c>
      <c r="J581">
        <v>0</v>
      </c>
      <c r="K581">
        <v>417646</v>
      </c>
      <c r="L581">
        <v>27896</v>
      </c>
      <c r="M581">
        <v>54210</v>
      </c>
      <c r="N581">
        <v>65687</v>
      </c>
      <c r="O581">
        <v>908.28279999999995</v>
      </c>
      <c r="P581" s="27">
        <v>208429</v>
      </c>
      <c r="Q581" s="27">
        <v>711160</v>
      </c>
    </row>
    <row r="582" spans="1:17" x14ac:dyDescent="0.3">
      <c r="A582">
        <v>9</v>
      </c>
      <c r="B582">
        <v>5</v>
      </c>
      <c r="C582">
        <v>9</v>
      </c>
      <c r="D582" s="27">
        <v>42000</v>
      </c>
      <c r="E582">
        <v>124</v>
      </c>
      <c r="F582">
        <v>143548</v>
      </c>
      <c r="G582">
        <v>100288</v>
      </c>
      <c r="H582">
        <v>7062</v>
      </c>
      <c r="I582">
        <v>409338</v>
      </c>
      <c r="J582">
        <v>6428</v>
      </c>
      <c r="K582">
        <v>331105</v>
      </c>
      <c r="L582">
        <v>23418</v>
      </c>
      <c r="M582">
        <v>75718</v>
      </c>
      <c r="N582">
        <v>353375</v>
      </c>
      <c r="O582">
        <v>692.22119999999995</v>
      </c>
      <c r="P582" s="27">
        <v>425089</v>
      </c>
      <c r="Q582" s="27">
        <v>1450404</v>
      </c>
    </row>
    <row r="583" spans="1:17" x14ac:dyDescent="0.3">
      <c r="A583">
        <v>1</v>
      </c>
      <c r="B583">
        <v>2</v>
      </c>
      <c r="C583">
        <v>2</v>
      </c>
      <c r="D583" s="27">
        <v>1600</v>
      </c>
      <c r="E583">
        <v>0</v>
      </c>
      <c r="F583">
        <v>692</v>
      </c>
      <c r="G583">
        <v>4552</v>
      </c>
      <c r="H583">
        <v>61</v>
      </c>
      <c r="I583">
        <v>4193</v>
      </c>
      <c r="J583">
        <v>0</v>
      </c>
      <c r="K583">
        <v>0</v>
      </c>
      <c r="L583">
        <v>1670</v>
      </c>
      <c r="M583">
        <v>2389</v>
      </c>
      <c r="N583">
        <v>3080</v>
      </c>
      <c r="O583">
        <v>1461.857</v>
      </c>
      <c r="P583" s="27">
        <v>4876</v>
      </c>
      <c r="Q583" s="27">
        <v>16637</v>
      </c>
    </row>
    <row r="584" spans="1:17" x14ac:dyDescent="0.3">
      <c r="A584">
        <v>2</v>
      </c>
      <c r="B584">
        <v>16</v>
      </c>
      <c r="C584">
        <v>35</v>
      </c>
      <c r="D584" s="27">
        <v>160000</v>
      </c>
      <c r="E584">
        <v>0</v>
      </c>
      <c r="F584">
        <v>18469</v>
      </c>
      <c r="G584">
        <v>4134797</v>
      </c>
      <c r="H584">
        <v>614855</v>
      </c>
      <c r="I584">
        <v>3477486</v>
      </c>
      <c r="J584">
        <v>0</v>
      </c>
      <c r="K584">
        <v>102127</v>
      </c>
      <c r="L584">
        <v>127877</v>
      </c>
      <c r="M584">
        <v>855721</v>
      </c>
      <c r="N584">
        <v>3089750</v>
      </c>
      <c r="O584">
        <v>115.00320000000001</v>
      </c>
      <c r="P584" s="27">
        <v>3640411</v>
      </c>
      <c r="Q584" s="27">
        <v>12421082</v>
      </c>
    </row>
    <row r="585" spans="1:17" x14ac:dyDescent="0.3">
      <c r="A585">
        <v>5</v>
      </c>
      <c r="B585">
        <v>2</v>
      </c>
      <c r="C585">
        <v>2</v>
      </c>
      <c r="D585" s="27">
        <v>290000</v>
      </c>
      <c r="E585">
        <v>969955</v>
      </c>
      <c r="F585">
        <v>5344646</v>
      </c>
      <c r="G585">
        <v>6645554</v>
      </c>
      <c r="H585">
        <v>52643</v>
      </c>
      <c r="I585">
        <v>4546506</v>
      </c>
      <c r="J585">
        <v>0</v>
      </c>
      <c r="K585">
        <v>0</v>
      </c>
      <c r="L585">
        <v>100147</v>
      </c>
      <c r="M585">
        <v>3495168</v>
      </c>
      <c r="N585">
        <v>3698751</v>
      </c>
      <c r="O585">
        <v>48.84104</v>
      </c>
      <c r="P585" s="27">
        <v>7284106</v>
      </c>
      <c r="Q585" s="27">
        <v>24853370</v>
      </c>
    </row>
    <row r="586" spans="1:17" x14ac:dyDescent="0.3">
      <c r="A586">
        <v>2</v>
      </c>
      <c r="B586">
        <v>18</v>
      </c>
      <c r="C586">
        <v>38</v>
      </c>
      <c r="D586" s="27">
        <v>400000</v>
      </c>
      <c r="E586">
        <v>615487</v>
      </c>
      <c r="F586">
        <v>1268409</v>
      </c>
      <c r="G586">
        <v>2410093</v>
      </c>
      <c r="H586">
        <v>0</v>
      </c>
      <c r="I586">
        <v>3437908</v>
      </c>
      <c r="J586">
        <v>2668050</v>
      </c>
      <c r="K586">
        <v>440226</v>
      </c>
      <c r="L586">
        <v>944031</v>
      </c>
      <c r="M586">
        <v>29652</v>
      </c>
      <c r="N586">
        <v>5132845</v>
      </c>
      <c r="O586">
        <v>36.189300000000003</v>
      </c>
      <c r="P586" s="27">
        <v>4966794</v>
      </c>
      <c r="Q586" s="27">
        <v>16946701</v>
      </c>
    </row>
    <row r="587" spans="1:17" x14ac:dyDescent="0.3">
      <c r="A587">
        <v>8</v>
      </c>
      <c r="B587">
        <v>18</v>
      </c>
      <c r="C587">
        <v>37</v>
      </c>
      <c r="D587" s="27">
        <v>10250</v>
      </c>
      <c r="E587">
        <v>0</v>
      </c>
      <c r="F587">
        <v>29842</v>
      </c>
      <c r="G587">
        <v>74195</v>
      </c>
      <c r="H587">
        <v>0</v>
      </c>
      <c r="I587">
        <v>48629</v>
      </c>
      <c r="J587">
        <v>0</v>
      </c>
      <c r="K587">
        <v>26266</v>
      </c>
      <c r="L587">
        <v>44815</v>
      </c>
      <c r="M587">
        <v>21629</v>
      </c>
      <c r="N587">
        <v>133066</v>
      </c>
      <c r="O587">
        <v>499.12040000000002</v>
      </c>
      <c r="P587" s="27">
        <v>110915</v>
      </c>
      <c r="Q587" s="27">
        <v>378442</v>
      </c>
    </row>
    <row r="588" spans="1:17" x14ac:dyDescent="0.3">
      <c r="A588">
        <v>9</v>
      </c>
      <c r="B588">
        <v>2</v>
      </c>
      <c r="C588">
        <v>6</v>
      </c>
      <c r="D588" s="27">
        <v>215000</v>
      </c>
      <c r="E588">
        <v>100438</v>
      </c>
      <c r="F588">
        <v>53266</v>
      </c>
      <c r="G588">
        <v>3743302</v>
      </c>
      <c r="H588">
        <v>51923</v>
      </c>
      <c r="I588">
        <v>2235301</v>
      </c>
      <c r="J588">
        <v>0</v>
      </c>
      <c r="K588">
        <v>351496</v>
      </c>
      <c r="L588">
        <v>911392</v>
      </c>
      <c r="M588">
        <v>2817739</v>
      </c>
      <c r="N588">
        <v>2455495</v>
      </c>
      <c r="O588">
        <v>48.84104</v>
      </c>
      <c r="P588" s="27">
        <v>3728122</v>
      </c>
      <c r="Q588" s="27">
        <v>12720352</v>
      </c>
    </row>
    <row r="589" spans="1:17" x14ac:dyDescent="0.3">
      <c r="A589">
        <v>2</v>
      </c>
      <c r="B589">
        <v>2</v>
      </c>
      <c r="C589">
        <v>2</v>
      </c>
      <c r="D589" s="27">
        <v>78000</v>
      </c>
      <c r="E589">
        <v>123495</v>
      </c>
      <c r="F589">
        <v>152759</v>
      </c>
      <c r="G589">
        <v>562305</v>
      </c>
      <c r="H589">
        <v>6806</v>
      </c>
      <c r="I589">
        <v>479002</v>
      </c>
      <c r="J589">
        <v>0</v>
      </c>
      <c r="K589">
        <v>0</v>
      </c>
      <c r="L589">
        <v>85853</v>
      </c>
      <c r="M589">
        <v>377781</v>
      </c>
      <c r="N589">
        <v>291279</v>
      </c>
      <c r="O589">
        <v>19.690259999999999</v>
      </c>
      <c r="P589" s="27">
        <v>609402</v>
      </c>
      <c r="Q589" s="27">
        <v>2079280</v>
      </c>
    </row>
    <row r="590" spans="1:17" x14ac:dyDescent="0.3">
      <c r="A590">
        <v>8</v>
      </c>
      <c r="B590">
        <v>14</v>
      </c>
      <c r="C590">
        <v>28</v>
      </c>
      <c r="D590" s="27">
        <v>7000</v>
      </c>
      <c r="E590">
        <v>1225</v>
      </c>
      <c r="F590">
        <v>66451</v>
      </c>
      <c r="G590">
        <v>13232</v>
      </c>
      <c r="H590">
        <v>0</v>
      </c>
      <c r="I590">
        <v>30517</v>
      </c>
      <c r="J590">
        <v>0</v>
      </c>
      <c r="K590">
        <v>0</v>
      </c>
      <c r="L590">
        <v>39590</v>
      </c>
      <c r="M590">
        <v>40675</v>
      </c>
      <c r="N590">
        <v>21420</v>
      </c>
      <c r="O590">
        <v>583.35119999999995</v>
      </c>
      <c r="P590" s="27">
        <v>62459</v>
      </c>
      <c r="Q590" s="27">
        <v>213110</v>
      </c>
    </row>
    <row r="591" spans="1:17" x14ac:dyDescent="0.3">
      <c r="A591">
        <v>4</v>
      </c>
      <c r="B591">
        <v>14</v>
      </c>
      <c r="C591">
        <v>28</v>
      </c>
      <c r="D591" s="27">
        <v>67000</v>
      </c>
      <c r="E591">
        <v>0</v>
      </c>
      <c r="F591">
        <v>724514</v>
      </c>
      <c r="G591">
        <v>449598</v>
      </c>
      <c r="H591">
        <v>0</v>
      </c>
      <c r="I591">
        <v>508645</v>
      </c>
      <c r="J591">
        <v>0</v>
      </c>
      <c r="K591">
        <v>82263</v>
      </c>
      <c r="L591">
        <v>85291</v>
      </c>
      <c r="M591">
        <v>282468</v>
      </c>
      <c r="N591">
        <v>319279</v>
      </c>
      <c r="O591">
        <v>484.85169999999999</v>
      </c>
      <c r="P591" s="27">
        <v>718657</v>
      </c>
      <c r="Q591" s="27">
        <v>2452058</v>
      </c>
    </row>
    <row r="592" spans="1:17" x14ac:dyDescent="0.3">
      <c r="A592">
        <v>7</v>
      </c>
      <c r="B592">
        <v>16</v>
      </c>
      <c r="C592">
        <v>35</v>
      </c>
      <c r="D592" s="27">
        <v>700000</v>
      </c>
      <c r="E592">
        <v>0</v>
      </c>
      <c r="F592">
        <v>22694562</v>
      </c>
      <c r="G592">
        <v>10857416</v>
      </c>
      <c r="H592">
        <v>0</v>
      </c>
      <c r="I592">
        <v>8935843</v>
      </c>
      <c r="J592">
        <v>0</v>
      </c>
      <c r="K592">
        <v>4794994</v>
      </c>
      <c r="L592">
        <v>2944078</v>
      </c>
      <c r="M592">
        <v>8975092</v>
      </c>
      <c r="N592">
        <v>13253118</v>
      </c>
      <c r="O592">
        <v>7.1506299999999996</v>
      </c>
      <c r="P592" s="27">
        <v>21235376</v>
      </c>
      <c r="Q592" s="27">
        <v>72455103</v>
      </c>
    </row>
    <row r="593" spans="1:17" x14ac:dyDescent="0.3">
      <c r="A593">
        <v>9</v>
      </c>
      <c r="B593">
        <v>14</v>
      </c>
      <c r="C593">
        <v>27</v>
      </c>
      <c r="D593" s="27">
        <v>78000</v>
      </c>
      <c r="E593">
        <v>0</v>
      </c>
      <c r="F593">
        <v>1564076</v>
      </c>
      <c r="G593">
        <v>223232</v>
      </c>
      <c r="H593">
        <v>48804</v>
      </c>
      <c r="I593">
        <v>227441</v>
      </c>
      <c r="J593">
        <v>0</v>
      </c>
      <c r="K593">
        <v>28312</v>
      </c>
      <c r="L593">
        <v>135336</v>
      </c>
      <c r="M593">
        <v>1158963</v>
      </c>
      <c r="N593">
        <v>421304</v>
      </c>
      <c r="O593">
        <v>171.86699999999999</v>
      </c>
      <c r="P593" s="27">
        <v>1115905</v>
      </c>
      <c r="Q593" s="27">
        <v>3807468</v>
      </c>
    </row>
    <row r="594" spans="1:17" x14ac:dyDescent="0.3">
      <c r="A594">
        <v>3</v>
      </c>
      <c r="B594">
        <v>26</v>
      </c>
      <c r="C594">
        <v>46</v>
      </c>
      <c r="D594" s="27">
        <v>2400</v>
      </c>
      <c r="E594">
        <v>0</v>
      </c>
      <c r="F594">
        <v>1101</v>
      </c>
      <c r="G594">
        <v>5361</v>
      </c>
      <c r="H594">
        <v>0</v>
      </c>
      <c r="I594">
        <v>14550</v>
      </c>
      <c r="J594">
        <v>0</v>
      </c>
      <c r="K594">
        <v>1091</v>
      </c>
      <c r="L594">
        <v>1815</v>
      </c>
      <c r="M594">
        <v>5591</v>
      </c>
      <c r="N594">
        <v>17259</v>
      </c>
      <c r="O594">
        <v>1879.4559999999999</v>
      </c>
      <c r="P594" s="27">
        <v>13707</v>
      </c>
      <c r="Q594" s="27">
        <v>46768</v>
      </c>
    </row>
    <row r="595" spans="1:17" x14ac:dyDescent="0.3">
      <c r="A595">
        <v>5</v>
      </c>
      <c r="B595">
        <v>25</v>
      </c>
      <c r="C595">
        <v>42</v>
      </c>
      <c r="D595" s="27">
        <v>72000</v>
      </c>
      <c r="E595">
        <v>0</v>
      </c>
      <c r="F595">
        <v>50418</v>
      </c>
      <c r="G595">
        <v>99700</v>
      </c>
      <c r="H595">
        <v>424</v>
      </c>
      <c r="I595">
        <v>89276</v>
      </c>
      <c r="J595">
        <v>0</v>
      </c>
      <c r="K595">
        <v>69266</v>
      </c>
      <c r="L595">
        <v>17891</v>
      </c>
      <c r="M595">
        <v>36464</v>
      </c>
      <c r="N595">
        <v>76682</v>
      </c>
      <c r="O595">
        <v>1117.742</v>
      </c>
      <c r="P595" s="27">
        <v>128992</v>
      </c>
      <c r="Q595" s="27">
        <v>440121</v>
      </c>
    </row>
    <row r="596" spans="1:17" x14ac:dyDescent="0.3">
      <c r="A596">
        <v>7</v>
      </c>
      <c r="B596">
        <v>8</v>
      </c>
      <c r="C596">
        <v>19</v>
      </c>
      <c r="D596" s="27">
        <v>60000</v>
      </c>
      <c r="E596">
        <v>49913</v>
      </c>
      <c r="F596">
        <v>1675238</v>
      </c>
      <c r="G596">
        <v>2338658</v>
      </c>
      <c r="H596">
        <v>0</v>
      </c>
      <c r="I596">
        <v>1120985</v>
      </c>
      <c r="J596">
        <v>242129</v>
      </c>
      <c r="K596">
        <v>364721</v>
      </c>
      <c r="L596">
        <v>277561</v>
      </c>
      <c r="M596">
        <v>254403</v>
      </c>
      <c r="N596">
        <v>1070585</v>
      </c>
      <c r="O596">
        <v>196.322</v>
      </c>
      <c r="P596" s="27">
        <v>2167114</v>
      </c>
      <c r="Q596" s="27">
        <v>7394193</v>
      </c>
    </row>
    <row r="597" spans="1:17" x14ac:dyDescent="0.3">
      <c r="A597">
        <v>2</v>
      </c>
      <c r="B597">
        <v>15</v>
      </c>
      <c r="C597">
        <v>33</v>
      </c>
      <c r="D597" s="27">
        <v>1050</v>
      </c>
      <c r="E597">
        <v>0</v>
      </c>
      <c r="F597">
        <v>15518</v>
      </c>
      <c r="G597">
        <v>34721</v>
      </c>
      <c r="H597">
        <v>0</v>
      </c>
      <c r="I597">
        <v>40971</v>
      </c>
      <c r="J597">
        <v>0</v>
      </c>
      <c r="K597">
        <v>141534</v>
      </c>
      <c r="L597">
        <v>32995</v>
      </c>
      <c r="M597">
        <v>0</v>
      </c>
      <c r="N597">
        <v>43528</v>
      </c>
      <c r="O597">
        <v>1276.539</v>
      </c>
      <c r="P597" s="27">
        <v>90641</v>
      </c>
      <c r="Q597" s="27">
        <v>309267</v>
      </c>
    </row>
    <row r="598" spans="1:17" x14ac:dyDescent="0.3">
      <c r="A598">
        <v>5</v>
      </c>
      <c r="B598">
        <v>2</v>
      </c>
      <c r="C598">
        <v>4</v>
      </c>
      <c r="D598" s="27">
        <v>60000</v>
      </c>
      <c r="E598">
        <v>12120</v>
      </c>
      <c r="F598">
        <v>137203</v>
      </c>
      <c r="G598">
        <v>82070</v>
      </c>
      <c r="H598">
        <v>1925</v>
      </c>
      <c r="I598">
        <v>113249</v>
      </c>
      <c r="J598">
        <v>0</v>
      </c>
      <c r="K598">
        <v>4252</v>
      </c>
      <c r="L598">
        <v>37438</v>
      </c>
      <c r="M598">
        <v>94251</v>
      </c>
      <c r="N598">
        <v>102749</v>
      </c>
      <c r="O598">
        <v>1117.742</v>
      </c>
      <c r="P598" s="27">
        <v>171529</v>
      </c>
      <c r="Q598" s="27">
        <v>585257</v>
      </c>
    </row>
    <row r="599" spans="1:17" x14ac:dyDescent="0.3">
      <c r="A599">
        <v>8</v>
      </c>
      <c r="B599">
        <v>91</v>
      </c>
      <c r="C599">
        <v>49</v>
      </c>
      <c r="D599" s="27">
        <v>1300</v>
      </c>
      <c r="E599">
        <v>1379</v>
      </c>
      <c r="F599">
        <v>29612</v>
      </c>
      <c r="G599">
        <v>17614</v>
      </c>
      <c r="H599">
        <v>0</v>
      </c>
      <c r="I599">
        <v>74998</v>
      </c>
      <c r="J599">
        <v>0</v>
      </c>
      <c r="K599">
        <v>0</v>
      </c>
      <c r="L599">
        <v>3512</v>
      </c>
      <c r="M599">
        <v>0</v>
      </c>
      <c r="N599">
        <v>71801</v>
      </c>
      <c r="O599">
        <v>887.44190000000003</v>
      </c>
      <c r="P599" s="27">
        <v>58299</v>
      </c>
      <c r="Q599" s="27">
        <v>198916</v>
      </c>
    </row>
    <row r="600" spans="1:17" x14ac:dyDescent="0.3">
      <c r="A600">
        <v>1</v>
      </c>
      <c r="B600">
        <v>13</v>
      </c>
      <c r="C600">
        <v>25</v>
      </c>
      <c r="D600" s="27">
        <v>2500</v>
      </c>
      <c r="E600">
        <v>0</v>
      </c>
      <c r="F600">
        <v>0</v>
      </c>
      <c r="G600">
        <v>0</v>
      </c>
      <c r="H600">
        <v>0</v>
      </c>
      <c r="I600">
        <v>55864</v>
      </c>
      <c r="J600">
        <v>0</v>
      </c>
      <c r="K600">
        <v>0</v>
      </c>
      <c r="L600">
        <v>0</v>
      </c>
      <c r="M600">
        <v>0</v>
      </c>
      <c r="N600">
        <v>252414</v>
      </c>
      <c r="O600">
        <v>1387.077</v>
      </c>
      <c r="P600" s="27">
        <v>90351</v>
      </c>
      <c r="Q600" s="27">
        <v>308278</v>
      </c>
    </row>
    <row r="601" spans="1:17" x14ac:dyDescent="0.3">
      <c r="A601">
        <v>3</v>
      </c>
      <c r="B601">
        <v>26</v>
      </c>
      <c r="C601">
        <v>44</v>
      </c>
      <c r="D601" s="27">
        <v>2100</v>
      </c>
      <c r="E601">
        <v>3478</v>
      </c>
      <c r="F601">
        <v>11173</v>
      </c>
      <c r="G601">
        <v>10103</v>
      </c>
      <c r="H601">
        <v>366</v>
      </c>
      <c r="I601">
        <v>5994</v>
      </c>
      <c r="J601">
        <v>0</v>
      </c>
      <c r="K601">
        <v>0</v>
      </c>
      <c r="L601">
        <v>1916</v>
      </c>
      <c r="M601">
        <v>3249</v>
      </c>
      <c r="N601">
        <v>18439</v>
      </c>
      <c r="O601">
        <v>1729.173</v>
      </c>
      <c r="P601" s="27">
        <v>16037</v>
      </c>
      <c r="Q601" s="27">
        <v>54718</v>
      </c>
    </row>
    <row r="602" spans="1:17" x14ac:dyDescent="0.3">
      <c r="A602">
        <v>3</v>
      </c>
      <c r="B602">
        <v>2</v>
      </c>
      <c r="C602">
        <v>2</v>
      </c>
      <c r="D602" s="27">
        <v>1050</v>
      </c>
      <c r="E602">
        <v>0</v>
      </c>
      <c r="F602">
        <v>3010</v>
      </c>
      <c r="G602">
        <v>10699</v>
      </c>
      <c r="H602">
        <v>249</v>
      </c>
      <c r="I602">
        <v>3252</v>
      </c>
      <c r="J602">
        <v>0</v>
      </c>
      <c r="K602">
        <v>0</v>
      </c>
      <c r="L602">
        <v>15857</v>
      </c>
      <c r="M602">
        <v>16834</v>
      </c>
      <c r="N602">
        <v>9273</v>
      </c>
      <c r="O602">
        <v>1868.403</v>
      </c>
      <c r="P602" s="27">
        <v>17343</v>
      </c>
      <c r="Q602" s="27">
        <v>59174</v>
      </c>
    </row>
    <row r="603" spans="1:17" x14ac:dyDescent="0.3">
      <c r="A603">
        <v>7</v>
      </c>
      <c r="B603">
        <v>23</v>
      </c>
      <c r="C603">
        <v>50</v>
      </c>
      <c r="D603" s="27">
        <v>178000</v>
      </c>
      <c r="E603">
        <v>14965</v>
      </c>
      <c r="F603">
        <v>3206911</v>
      </c>
      <c r="G603">
        <v>1599492</v>
      </c>
      <c r="H603">
        <v>232867</v>
      </c>
      <c r="I603">
        <v>1778868</v>
      </c>
      <c r="J603">
        <v>0</v>
      </c>
      <c r="K603">
        <v>2413669</v>
      </c>
      <c r="L603">
        <v>169361</v>
      </c>
      <c r="M603">
        <v>290195</v>
      </c>
      <c r="N603">
        <v>1112605</v>
      </c>
      <c r="O603">
        <v>48.84104</v>
      </c>
      <c r="P603" s="27">
        <v>3170848</v>
      </c>
      <c r="Q603" s="27">
        <v>10818933</v>
      </c>
    </row>
    <row r="604" spans="1:17" x14ac:dyDescent="0.3">
      <c r="A604">
        <v>9</v>
      </c>
      <c r="B604">
        <v>5</v>
      </c>
      <c r="C604">
        <v>9</v>
      </c>
      <c r="D604" s="27">
        <v>460000</v>
      </c>
      <c r="E604">
        <v>365</v>
      </c>
      <c r="F604">
        <v>201137</v>
      </c>
      <c r="G604">
        <v>328586</v>
      </c>
      <c r="H604">
        <v>0</v>
      </c>
      <c r="I604">
        <v>974682</v>
      </c>
      <c r="J604">
        <v>0</v>
      </c>
      <c r="K604">
        <v>19959</v>
      </c>
      <c r="L604">
        <v>11796</v>
      </c>
      <c r="M604">
        <v>100982</v>
      </c>
      <c r="N604">
        <v>1582984</v>
      </c>
      <c r="O604">
        <v>31.847190000000001</v>
      </c>
      <c r="P604" s="27">
        <v>943872</v>
      </c>
      <c r="Q604" s="27">
        <v>3220491</v>
      </c>
    </row>
    <row r="605" spans="1:17" x14ac:dyDescent="0.3">
      <c r="A605">
        <v>2</v>
      </c>
      <c r="B605">
        <v>2</v>
      </c>
      <c r="C605">
        <v>2</v>
      </c>
      <c r="D605" s="27">
        <v>58000</v>
      </c>
      <c r="E605">
        <v>27608</v>
      </c>
      <c r="F605">
        <v>596193</v>
      </c>
      <c r="G605">
        <v>927739</v>
      </c>
      <c r="H605">
        <v>4487</v>
      </c>
      <c r="I605">
        <v>437338</v>
      </c>
      <c r="J605">
        <v>0</v>
      </c>
      <c r="K605">
        <v>0</v>
      </c>
      <c r="L605">
        <v>94813</v>
      </c>
      <c r="M605">
        <v>317510</v>
      </c>
      <c r="N605">
        <v>460119</v>
      </c>
      <c r="O605">
        <v>665.40890000000002</v>
      </c>
      <c r="P605" s="27">
        <v>839920</v>
      </c>
      <c r="Q605" s="27">
        <v>2865807</v>
      </c>
    </row>
    <row r="606" spans="1:17" x14ac:dyDescent="0.3">
      <c r="A606">
        <v>9</v>
      </c>
      <c r="B606">
        <v>25</v>
      </c>
      <c r="C606">
        <v>41</v>
      </c>
      <c r="D606" s="27">
        <v>43500</v>
      </c>
      <c r="E606">
        <v>0</v>
      </c>
      <c r="F606">
        <v>43538</v>
      </c>
      <c r="G606">
        <v>310123</v>
      </c>
      <c r="H606">
        <v>2621</v>
      </c>
      <c r="I606">
        <v>377176</v>
      </c>
      <c r="J606">
        <v>0</v>
      </c>
      <c r="K606">
        <v>7432</v>
      </c>
      <c r="L606">
        <v>11767</v>
      </c>
      <c r="M606">
        <v>31089</v>
      </c>
      <c r="N606">
        <v>318030</v>
      </c>
      <c r="O606">
        <v>583.62670000000003</v>
      </c>
      <c r="P606" s="27">
        <v>322912</v>
      </c>
      <c r="Q606" s="27">
        <v>1101776</v>
      </c>
    </row>
    <row r="607" spans="1:17" x14ac:dyDescent="0.3">
      <c r="A607">
        <v>3</v>
      </c>
      <c r="B607">
        <v>1</v>
      </c>
      <c r="C607">
        <v>1</v>
      </c>
      <c r="D607" s="27">
        <v>1600</v>
      </c>
      <c r="O607">
        <v>1868.403</v>
      </c>
    </row>
    <row r="608" spans="1:17" x14ac:dyDescent="0.3">
      <c r="A608">
        <v>5</v>
      </c>
      <c r="B608">
        <v>2</v>
      </c>
      <c r="C608">
        <v>2</v>
      </c>
      <c r="D608" s="27">
        <v>73000</v>
      </c>
      <c r="E608">
        <v>0</v>
      </c>
      <c r="F608">
        <v>1413258</v>
      </c>
      <c r="G608">
        <v>417039</v>
      </c>
      <c r="H608">
        <v>23909</v>
      </c>
      <c r="I608">
        <v>401500</v>
      </c>
      <c r="J608">
        <v>0</v>
      </c>
      <c r="K608">
        <v>41951</v>
      </c>
      <c r="L608">
        <v>285317</v>
      </c>
      <c r="M608">
        <v>694078</v>
      </c>
      <c r="N608">
        <v>453499</v>
      </c>
      <c r="O608">
        <v>48.84104</v>
      </c>
      <c r="P608" s="27">
        <v>1093362</v>
      </c>
      <c r="Q608" s="27">
        <v>3730551</v>
      </c>
    </row>
    <row r="609" spans="1:17" x14ac:dyDescent="0.3">
      <c r="A609">
        <v>3</v>
      </c>
      <c r="B609">
        <v>8</v>
      </c>
      <c r="C609">
        <v>19</v>
      </c>
      <c r="D609" s="27">
        <v>9000</v>
      </c>
      <c r="E609">
        <v>3378</v>
      </c>
      <c r="F609">
        <v>9658</v>
      </c>
      <c r="G609">
        <v>44175</v>
      </c>
      <c r="H609">
        <v>0</v>
      </c>
      <c r="I609">
        <v>29990</v>
      </c>
      <c r="J609">
        <v>0</v>
      </c>
      <c r="K609">
        <v>2265</v>
      </c>
      <c r="L609">
        <v>6039</v>
      </c>
      <c r="M609">
        <v>14444</v>
      </c>
      <c r="N609">
        <v>38145</v>
      </c>
      <c r="O609">
        <v>1879.4559999999999</v>
      </c>
      <c r="P609" s="27">
        <v>43404</v>
      </c>
      <c r="Q609" s="27">
        <v>148094</v>
      </c>
    </row>
    <row r="610" spans="1:17" x14ac:dyDescent="0.3">
      <c r="A610">
        <v>8</v>
      </c>
      <c r="B610">
        <v>18</v>
      </c>
      <c r="C610">
        <v>38</v>
      </c>
      <c r="D610" s="27">
        <v>134000</v>
      </c>
      <c r="E610">
        <v>154703</v>
      </c>
      <c r="F610">
        <v>36692</v>
      </c>
      <c r="G610">
        <v>128077</v>
      </c>
      <c r="H610">
        <v>0</v>
      </c>
      <c r="I610">
        <v>178303</v>
      </c>
      <c r="J610">
        <v>165993</v>
      </c>
      <c r="K610">
        <v>76126</v>
      </c>
      <c r="L610">
        <v>91182</v>
      </c>
      <c r="M610">
        <v>2822</v>
      </c>
      <c r="N610">
        <v>436454</v>
      </c>
      <c r="O610">
        <v>313.28620000000001</v>
      </c>
      <c r="P610" s="27">
        <v>372319</v>
      </c>
      <c r="Q610" s="27">
        <v>1270352</v>
      </c>
    </row>
    <row r="611" spans="1:17" x14ac:dyDescent="0.3">
      <c r="A611">
        <v>9</v>
      </c>
      <c r="B611">
        <v>2</v>
      </c>
      <c r="C611">
        <v>2</v>
      </c>
      <c r="D611" s="27">
        <v>9300</v>
      </c>
      <c r="E611">
        <v>797</v>
      </c>
      <c r="F611">
        <v>74786</v>
      </c>
      <c r="G611">
        <v>32254</v>
      </c>
      <c r="H611">
        <v>1256</v>
      </c>
      <c r="I611">
        <v>26274</v>
      </c>
      <c r="J611">
        <v>0</v>
      </c>
      <c r="K611">
        <v>3212</v>
      </c>
      <c r="L611">
        <v>13145</v>
      </c>
      <c r="M611">
        <v>68028</v>
      </c>
      <c r="N611">
        <v>30286</v>
      </c>
      <c r="O611">
        <v>1031.346</v>
      </c>
      <c r="P611" s="27">
        <v>73282</v>
      </c>
      <c r="Q611" s="27">
        <v>250038</v>
      </c>
    </row>
    <row r="612" spans="1:17" x14ac:dyDescent="0.3">
      <c r="A612">
        <v>2</v>
      </c>
      <c r="B612">
        <v>16</v>
      </c>
      <c r="C612">
        <v>35</v>
      </c>
      <c r="D612" s="27">
        <v>1500000</v>
      </c>
      <c r="E612">
        <v>1481686</v>
      </c>
      <c r="F612" s="8">
        <v>128000000</v>
      </c>
      <c r="G612">
        <v>68186644</v>
      </c>
      <c r="H612">
        <v>0</v>
      </c>
      <c r="I612">
        <v>93777565</v>
      </c>
      <c r="J612">
        <v>22540366</v>
      </c>
      <c r="K612">
        <v>75580376</v>
      </c>
      <c r="L612">
        <v>21446497</v>
      </c>
      <c r="M612">
        <v>28982240</v>
      </c>
      <c r="N612" s="8">
        <v>103000000</v>
      </c>
      <c r="O612">
        <v>2.6527449999999999</v>
      </c>
      <c r="P612" s="8">
        <v>159000000</v>
      </c>
      <c r="Q612" s="8">
        <v>543000000</v>
      </c>
    </row>
    <row r="613" spans="1:17" x14ac:dyDescent="0.3">
      <c r="A613">
        <v>3</v>
      </c>
      <c r="B613">
        <v>16</v>
      </c>
      <c r="C613">
        <v>35</v>
      </c>
      <c r="D613" s="27">
        <v>600000</v>
      </c>
      <c r="E613">
        <v>0</v>
      </c>
      <c r="F613">
        <v>0</v>
      </c>
      <c r="G613">
        <v>5646658</v>
      </c>
      <c r="H613">
        <v>0</v>
      </c>
      <c r="I613">
        <v>4122014</v>
      </c>
      <c r="J613">
        <v>1042591</v>
      </c>
      <c r="K613">
        <v>525838</v>
      </c>
      <c r="L613">
        <v>630934</v>
      </c>
      <c r="M613">
        <v>884669</v>
      </c>
      <c r="N613">
        <v>4553106</v>
      </c>
      <c r="O613">
        <v>10.01088</v>
      </c>
      <c r="P613" s="27">
        <v>5101351</v>
      </c>
      <c r="Q613" s="27">
        <v>17405810</v>
      </c>
    </row>
    <row r="614" spans="1:17" x14ac:dyDescent="0.3">
      <c r="A614">
        <v>7</v>
      </c>
      <c r="B614">
        <v>8</v>
      </c>
      <c r="C614">
        <v>19</v>
      </c>
      <c r="D614" s="27">
        <v>150000</v>
      </c>
      <c r="E614">
        <v>0</v>
      </c>
      <c r="F614">
        <v>3544550</v>
      </c>
      <c r="G614">
        <v>4455974</v>
      </c>
      <c r="H614">
        <v>0</v>
      </c>
      <c r="I614">
        <v>3869301</v>
      </c>
      <c r="J614">
        <v>0</v>
      </c>
      <c r="K614">
        <v>573440</v>
      </c>
      <c r="L614">
        <v>79698</v>
      </c>
      <c r="M614">
        <v>4864121</v>
      </c>
      <c r="N614">
        <v>2655318</v>
      </c>
      <c r="O614">
        <v>19.690259999999999</v>
      </c>
      <c r="P614" s="27">
        <v>5874092</v>
      </c>
      <c r="Q614" s="27">
        <v>20042402</v>
      </c>
    </row>
    <row r="615" spans="1:17" x14ac:dyDescent="0.3">
      <c r="A615">
        <v>3</v>
      </c>
      <c r="B615">
        <v>14</v>
      </c>
      <c r="C615">
        <v>27</v>
      </c>
      <c r="D615" s="27">
        <v>160000</v>
      </c>
      <c r="E615">
        <v>0</v>
      </c>
      <c r="F615">
        <v>2653669</v>
      </c>
      <c r="G615">
        <v>1625928</v>
      </c>
      <c r="H615">
        <v>0</v>
      </c>
      <c r="I615">
        <v>1823277</v>
      </c>
      <c r="J615">
        <v>0</v>
      </c>
      <c r="K615">
        <v>3335748</v>
      </c>
      <c r="L615">
        <v>277734</v>
      </c>
      <c r="M615">
        <v>2345271</v>
      </c>
      <c r="N615">
        <v>3670525</v>
      </c>
      <c r="O615">
        <v>72.700389999999999</v>
      </c>
      <c r="P615" s="27">
        <v>4610830</v>
      </c>
      <c r="Q615" s="27">
        <v>15732152</v>
      </c>
    </row>
    <row r="616" spans="1:17" x14ac:dyDescent="0.3">
      <c r="A616">
        <v>1</v>
      </c>
      <c r="B616">
        <v>1</v>
      </c>
      <c r="C616">
        <v>1</v>
      </c>
      <c r="D616" s="27">
        <v>8000</v>
      </c>
      <c r="O616">
        <v>1851.67</v>
      </c>
    </row>
    <row r="617" spans="1:17" x14ac:dyDescent="0.3">
      <c r="A617">
        <v>5</v>
      </c>
      <c r="B617">
        <v>26</v>
      </c>
      <c r="C617">
        <v>47</v>
      </c>
      <c r="D617" s="27">
        <v>160000</v>
      </c>
      <c r="E617">
        <v>0</v>
      </c>
      <c r="F617">
        <v>1017294</v>
      </c>
      <c r="G617">
        <v>1364860</v>
      </c>
      <c r="H617">
        <v>0</v>
      </c>
      <c r="I617">
        <v>2754226</v>
      </c>
      <c r="J617">
        <v>0</v>
      </c>
      <c r="K617">
        <v>28055</v>
      </c>
      <c r="L617">
        <v>41932</v>
      </c>
      <c r="M617">
        <v>163380</v>
      </c>
      <c r="N617">
        <v>2586280</v>
      </c>
      <c r="O617">
        <v>55.549390000000002</v>
      </c>
      <c r="P617" s="27">
        <v>2331778</v>
      </c>
      <c r="Q617" s="27">
        <v>7956027</v>
      </c>
    </row>
    <row r="618" spans="1:17" x14ac:dyDescent="0.3">
      <c r="A618">
        <v>4</v>
      </c>
      <c r="B618">
        <v>91</v>
      </c>
      <c r="C618">
        <v>49</v>
      </c>
      <c r="D618" s="27">
        <v>33500</v>
      </c>
      <c r="E618">
        <v>0</v>
      </c>
      <c r="F618">
        <v>25428</v>
      </c>
      <c r="G618">
        <v>84130</v>
      </c>
      <c r="H618">
        <v>0</v>
      </c>
      <c r="I618">
        <v>197813</v>
      </c>
      <c r="J618">
        <v>0</v>
      </c>
      <c r="K618">
        <v>1515</v>
      </c>
      <c r="L618">
        <v>8036</v>
      </c>
      <c r="M618">
        <v>19780</v>
      </c>
      <c r="N618">
        <v>298619</v>
      </c>
      <c r="O618">
        <v>1484.5150000000001</v>
      </c>
      <c r="P618" s="27">
        <v>186202</v>
      </c>
      <c r="Q618" s="27">
        <v>635321</v>
      </c>
    </row>
    <row r="619" spans="1:17" x14ac:dyDescent="0.3">
      <c r="A619">
        <v>8</v>
      </c>
      <c r="B619">
        <v>6</v>
      </c>
      <c r="C619">
        <v>13</v>
      </c>
      <c r="D619" s="27">
        <v>2050</v>
      </c>
      <c r="E619">
        <v>0</v>
      </c>
      <c r="F619">
        <v>14197</v>
      </c>
      <c r="G619">
        <v>49530</v>
      </c>
      <c r="H619">
        <v>0</v>
      </c>
      <c r="I619">
        <v>60845</v>
      </c>
      <c r="J619">
        <v>51945</v>
      </c>
      <c r="K619">
        <v>401327</v>
      </c>
      <c r="L619">
        <v>4503</v>
      </c>
      <c r="M619">
        <v>4985</v>
      </c>
      <c r="N619">
        <v>34717</v>
      </c>
      <c r="O619">
        <v>1667.7550000000001</v>
      </c>
      <c r="P619" s="27">
        <v>182312</v>
      </c>
      <c r="Q619" s="27">
        <v>622049</v>
      </c>
    </row>
    <row r="620" spans="1:17" x14ac:dyDescent="0.3">
      <c r="A620">
        <v>1</v>
      </c>
      <c r="B620">
        <v>15</v>
      </c>
      <c r="C620">
        <v>33</v>
      </c>
      <c r="D620" s="27">
        <v>80000</v>
      </c>
      <c r="E620">
        <v>0</v>
      </c>
      <c r="F620">
        <v>0</v>
      </c>
      <c r="G620">
        <v>678351</v>
      </c>
      <c r="H620">
        <v>66695</v>
      </c>
      <c r="I620">
        <v>393897</v>
      </c>
      <c r="J620">
        <v>0</v>
      </c>
      <c r="K620">
        <v>2456647</v>
      </c>
      <c r="L620">
        <v>60276</v>
      </c>
      <c r="M620">
        <v>31585</v>
      </c>
      <c r="N620">
        <v>525206</v>
      </c>
      <c r="O620">
        <v>300.45979999999997</v>
      </c>
      <c r="P620" s="27">
        <v>1234659</v>
      </c>
      <c r="Q620" s="27">
        <v>4212657</v>
      </c>
    </row>
    <row r="621" spans="1:17" x14ac:dyDescent="0.3">
      <c r="A621">
        <v>5</v>
      </c>
      <c r="B621">
        <v>5</v>
      </c>
      <c r="C621">
        <v>10</v>
      </c>
      <c r="D621" s="27">
        <v>20000</v>
      </c>
      <c r="E621">
        <v>7420</v>
      </c>
      <c r="F621">
        <v>0</v>
      </c>
      <c r="G621">
        <v>1295</v>
      </c>
      <c r="H621">
        <v>0</v>
      </c>
      <c r="I621">
        <v>12513</v>
      </c>
      <c r="J621">
        <v>0</v>
      </c>
      <c r="K621">
        <v>0</v>
      </c>
      <c r="L621">
        <v>0</v>
      </c>
      <c r="M621">
        <v>0</v>
      </c>
      <c r="N621">
        <v>20241</v>
      </c>
      <c r="O621">
        <v>941.81790000000001</v>
      </c>
      <c r="P621" s="27">
        <v>12154</v>
      </c>
      <c r="Q621" s="27">
        <v>41469</v>
      </c>
    </row>
    <row r="622" spans="1:17" x14ac:dyDescent="0.3">
      <c r="A622">
        <v>7</v>
      </c>
      <c r="B622">
        <v>26</v>
      </c>
      <c r="C622">
        <v>45</v>
      </c>
      <c r="D622" s="27">
        <v>5000</v>
      </c>
      <c r="E622">
        <v>655</v>
      </c>
      <c r="F622">
        <v>8668</v>
      </c>
      <c r="G622">
        <v>4973</v>
      </c>
      <c r="H622">
        <v>96</v>
      </c>
      <c r="I622">
        <v>16803</v>
      </c>
      <c r="J622">
        <v>0</v>
      </c>
      <c r="K622">
        <v>0</v>
      </c>
      <c r="L622">
        <v>2041</v>
      </c>
      <c r="M622">
        <v>4242</v>
      </c>
      <c r="N622">
        <v>14917</v>
      </c>
      <c r="O622">
        <v>3782.18</v>
      </c>
      <c r="P622" s="27">
        <v>15356</v>
      </c>
      <c r="Q622" s="27">
        <v>52395</v>
      </c>
    </row>
    <row r="623" spans="1:17" x14ac:dyDescent="0.3">
      <c r="A623">
        <v>2</v>
      </c>
      <c r="B623">
        <v>14</v>
      </c>
      <c r="C623">
        <v>28</v>
      </c>
      <c r="D623" s="27">
        <v>73000</v>
      </c>
      <c r="E623">
        <v>0</v>
      </c>
      <c r="F623">
        <v>442461</v>
      </c>
      <c r="G623">
        <v>200459</v>
      </c>
      <c r="H623">
        <v>0</v>
      </c>
      <c r="I623">
        <v>710402</v>
      </c>
      <c r="J623">
        <v>0</v>
      </c>
      <c r="K623">
        <v>193903</v>
      </c>
      <c r="L623">
        <v>67372</v>
      </c>
      <c r="M623">
        <v>336909</v>
      </c>
      <c r="N623">
        <v>374444</v>
      </c>
      <c r="O623">
        <v>356.19830000000002</v>
      </c>
      <c r="P623" s="27">
        <v>681697</v>
      </c>
      <c r="Q623" s="27">
        <v>2325950</v>
      </c>
    </row>
    <row r="624" spans="1:17" x14ac:dyDescent="0.3">
      <c r="A624">
        <v>7</v>
      </c>
      <c r="B624">
        <v>16</v>
      </c>
      <c r="C624">
        <v>35</v>
      </c>
      <c r="D624" s="27">
        <v>66000</v>
      </c>
      <c r="E624">
        <v>133774</v>
      </c>
      <c r="F624">
        <v>6762277</v>
      </c>
      <c r="G624">
        <v>3186042</v>
      </c>
      <c r="H624">
        <v>1366982</v>
      </c>
      <c r="I624">
        <v>3671700</v>
      </c>
      <c r="J624">
        <v>0</v>
      </c>
      <c r="K624">
        <v>834097</v>
      </c>
      <c r="L624">
        <v>199504</v>
      </c>
      <c r="M624">
        <v>459471</v>
      </c>
      <c r="N624">
        <v>3519457</v>
      </c>
      <c r="O624">
        <v>292.10939999999999</v>
      </c>
      <c r="P624" s="27">
        <v>5900734</v>
      </c>
      <c r="Q624" s="27">
        <v>20133304</v>
      </c>
    </row>
    <row r="625" spans="1:17" x14ac:dyDescent="0.3">
      <c r="A625">
        <v>8</v>
      </c>
      <c r="B625">
        <v>23</v>
      </c>
      <c r="C625">
        <v>50</v>
      </c>
      <c r="D625" s="27">
        <v>156000</v>
      </c>
      <c r="E625">
        <v>254154</v>
      </c>
      <c r="F625">
        <v>559566</v>
      </c>
      <c r="G625">
        <v>2608813</v>
      </c>
      <c r="H625">
        <v>174588</v>
      </c>
      <c r="I625">
        <v>1682467</v>
      </c>
      <c r="J625">
        <v>178776</v>
      </c>
      <c r="K625">
        <v>1615330</v>
      </c>
      <c r="L625">
        <v>283182</v>
      </c>
      <c r="M625">
        <v>370730</v>
      </c>
      <c r="N625">
        <v>1260506</v>
      </c>
      <c r="O625">
        <v>55.969329999999999</v>
      </c>
      <c r="P625" s="27">
        <v>2634265</v>
      </c>
      <c r="Q625" s="27">
        <v>8988112</v>
      </c>
    </row>
    <row r="626" spans="1:17" x14ac:dyDescent="0.3">
      <c r="A626">
        <v>6</v>
      </c>
      <c r="B626">
        <v>7</v>
      </c>
      <c r="C626">
        <v>52</v>
      </c>
      <c r="D626" s="27">
        <v>160000</v>
      </c>
      <c r="E626">
        <v>0</v>
      </c>
      <c r="F626">
        <v>1048411</v>
      </c>
      <c r="G626">
        <v>269019</v>
      </c>
      <c r="H626">
        <v>0</v>
      </c>
      <c r="I626">
        <v>1225364</v>
      </c>
      <c r="J626">
        <v>0</v>
      </c>
      <c r="K626">
        <v>109839</v>
      </c>
      <c r="L626">
        <v>349317</v>
      </c>
      <c r="M626">
        <v>1088466</v>
      </c>
      <c r="N626">
        <v>1380166</v>
      </c>
      <c r="O626">
        <v>139.16999999999999</v>
      </c>
      <c r="P626" s="27">
        <v>1603336</v>
      </c>
      <c r="Q626" s="27">
        <v>5470582</v>
      </c>
    </row>
    <row r="627" spans="1:17" x14ac:dyDescent="0.3">
      <c r="A627">
        <v>6</v>
      </c>
      <c r="B627">
        <v>16</v>
      </c>
      <c r="C627">
        <v>35</v>
      </c>
      <c r="D627" s="27">
        <v>315000</v>
      </c>
      <c r="E627">
        <v>0</v>
      </c>
      <c r="F627">
        <v>9559641</v>
      </c>
      <c r="G627">
        <v>6954991</v>
      </c>
      <c r="H627">
        <v>190204</v>
      </c>
      <c r="I627">
        <v>3882421</v>
      </c>
      <c r="J627">
        <v>963216</v>
      </c>
      <c r="K627">
        <v>1280361</v>
      </c>
      <c r="L627">
        <v>954492</v>
      </c>
      <c r="M627">
        <v>1058094</v>
      </c>
      <c r="N627">
        <v>4425248</v>
      </c>
      <c r="O627">
        <v>19.690259999999999</v>
      </c>
      <c r="P627" s="27">
        <v>8578156</v>
      </c>
      <c r="Q627" s="27">
        <v>29268668</v>
      </c>
    </row>
    <row r="628" spans="1:17" x14ac:dyDescent="0.3">
      <c r="A628">
        <v>7</v>
      </c>
      <c r="B628">
        <v>5</v>
      </c>
      <c r="C628">
        <v>9</v>
      </c>
      <c r="D628" s="27">
        <v>116000</v>
      </c>
      <c r="E628">
        <v>2182</v>
      </c>
      <c r="F628">
        <v>272150</v>
      </c>
      <c r="G628">
        <v>31762</v>
      </c>
      <c r="H628">
        <v>407</v>
      </c>
      <c r="I628">
        <v>193457</v>
      </c>
      <c r="J628">
        <v>0</v>
      </c>
      <c r="K628">
        <v>3218</v>
      </c>
      <c r="L628">
        <v>2219</v>
      </c>
      <c r="M628">
        <v>11875</v>
      </c>
      <c r="N628">
        <v>153843</v>
      </c>
      <c r="O628">
        <v>265.00040000000001</v>
      </c>
      <c r="P628" s="27">
        <v>196692</v>
      </c>
      <c r="Q628" s="27">
        <v>671113</v>
      </c>
    </row>
    <row r="629" spans="1:17" x14ac:dyDescent="0.3">
      <c r="A629">
        <v>6</v>
      </c>
      <c r="B629">
        <v>15</v>
      </c>
      <c r="C629">
        <v>33</v>
      </c>
      <c r="D629" s="27">
        <v>3000</v>
      </c>
      <c r="E629">
        <v>13687</v>
      </c>
      <c r="F629">
        <v>23030</v>
      </c>
      <c r="G629">
        <v>10914</v>
      </c>
      <c r="H629">
        <v>5238</v>
      </c>
      <c r="I629">
        <v>12561</v>
      </c>
      <c r="J629">
        <v>57685</v>
      </c>
      <c r="K629">
        <v>58043</v>
      </c>
      <c r="L629">
        <v>435</v>
      </c>
      <c r="M629">
        <v>6581</v>
      </c>
      <c r="N629">
        <v>15495</v>
      </c>
      <c r="O629">
        <v>961.78279999999995</v>
      </c>
      <c r="P629" s="27">
        <v>59692</v>
      </c>
      <c r="Q629" s="27">
        <v>203669</v>
      </c>
    </row>
    <row r="630" spans="1:17" x14ac:dyDescent="0.3">
      <c r="A630">
        <v>7</v>
      </c>
      <c r="B630">
        <v>5</v>
      </c>
      <c r="C630">
        <v>9</v>
      </c>
      <c r="D630" s="27">
        <v>205000</v>
      </c>
      <c r="E630">
        <v>51280</v>
      </c>
      <c r="F630">
        <v>126411</v>
      </c>
      <c r="G630">
        <v>189609</v>
      </c>
      <c r="H630">
        <v>0</v>
      </c>
      <c r="I630">
        <v>1085701</v>
      </c>
      <c r="J630">
        <v>0</v>
      </c>
      <c r="K630">
        <v>4749</v>
      </c>
      <c r="L630">
        <v>13972</v>
      </c>
      <c r="M630">
        <v>104768</v>
      </c>
      <c r="N630">
        <v>844843</v>
      </c>
      <c r="O630">
        <v>48.84104</v>
      </c>
      <c r="P630" s="27">
        <v>709652</v>
      </c>
      <c r="Q630" s="27">
        <v>2421333</v>
      </c>
    </row>
    <row r="631" spans="1:17" x14ac:dyDescent="0.3">
      <c r="A631">
        <v>9</v>
      </c>
      <c r="B631">
        <v>18</v>
      </c>
      <c r="C631">
        <v>40</v>
      </c>
      <c r="D631" s="27">
        <v>400000</v>
      </c>
      <c r="E631">
        <v>26541</v>
      </c>
      <c r="F631">
        <v>1953834</v>
      </c>
      <c r="G631">
        <v>4155394</v>
      </c>
      <c r="H631">
        <v>0</v>
      </c>
      <c r="I631">
        <v>1898045</v>
      </c>
      <c r="J631">
        <v>0</v>
      </c>
      <c r="K631">
        <v>2579841</v>
      </c>
      <c r="L631">
        <v>988547</v>
      </c>
      <c r="M631">
        <v>554773</v>
      </c>
      <c r="N631">
        <v>4178197</v>
      </c>
      <c r="O631">
        <v>23.717549999999999</v>
      </c>
      <c r="P631" s="27">
        <v>4787565</v>
      </c>
      <c r="Q631" s="27">
        <v>16335172</v>
      </c>
    </row>
    <row r="632" spans="1:17" x14ac:dyDescent="0.3">
      <c r="A632">
        <v>2</v>
      </c>
      <c r="B632">
        <v>14</v>
      </c>
      <c r="C632">
        <v>28</v>
      </c>
      <c r="D632" s="27">
        <v>142000</v>
      </c>
      <c r="E632">
        <v>115996</v>
      </c>
      <c r="F632">
        <v>213675</v>
      </c>
      <c r="G632">
        <v>745248</v>
      </c>
      <c r="H632">
        <v>30121</v>
      </c>
      <c r="I632">
        <v>518370</v>
      </c>
      <c r="J632">
        <v>64602</v>
      </c>
      <c r="K632">
        <v>213311</v>
      </c>
      <c r="L632">
        <v>173041</v>
      </c>
      <c r="M632">
        <v>514568</v>
      </c>
      <c r="N632">
        <v>379105</v>
      </c>
      <c r="O632">
        <v>160.42580000000001</v>
      </c>
      <c r="P632" s="27">
        <v>869882</v>
      </c>
      <c r="Q632" s="27">
        <v>2968037</v>
      </c>
    </row>
    <row r="633" spans="1:17" x14ac:dyDescent="0.3">
      <c r="A633">
        <v>3</v>
      </c>
      <c r="B633">
        <v>2</v>
      </c>
      <c r="C633">
        <v>5</v>
      </c>
      <c r="D633" s="27">
        <v>3200</v>
      </c>
      <c r="E633">
        <v>9853</v>
      </c>
      <c r="F633">
        <v>11208</v>
      </c>
      <c r="G633">
        <v>24398</v>
      </c>
      <c r="H633">
        <v>0</v>
      </c>
      <c r="I633">
        <v>30287</v>
      </c>
      <c r="J633">
        <v>0</v>
      </c>
      <c r="K633">
        <v>3033</v>
      </c>
      <c r="L633">
        <v>9741</v>
      </c>
      <c r="M633">
        <v>19306</v>
      </c>
      <c r="N633">
        <v>20073</v>
      </c>
      <c r="O633">
        <v>1879.4559999999999</v>
      </c>
      <c r="P633" s="27">
        <v>37485</v>
      </c>
      <c r="Q633" s="27">
        <v>127899</v>
      </c>
    </row>
    <row r="634" spans="1:17" x14ac:dyDescent="0.3">
      <c r="A634">
        <v>5</v>
      </c>
      <c r="B634">
        <v>5</v>
      </c>
      <c r="C634">
        <v>10</v>
      </c>
      <c r="D634" s="27">
        <v>20250</v>
      </c>
      <c r="E634">
        <v>0</v>
      </c>
      <c r="F634">
        <v>19538</v>
      </c>
      <c r="G634">
        <v>1028</v>
      </c>
      <c r="H634">
        <v>0</v>
      </c>
      <c r="I634">
        <v>0</v>
      </c>
      <c r="J634">
        <v>0</v>
      </c>
      <c r="K634">
        <v>0</v>
      </c>
      <c r="L634">
        <v>940</v>
      </c>
      <c r="M634">
        <v>19093</v>
      </c>
      <c r="N634">
        <v>44213</v>
      </c>
      <c r="O634">
        <v>1170.3019999999999</v>
      </c>
      <c r="P634" s="27">
        <v>24857</v>
      </c>
      <c r="Q634" s="27">
        <v>84812</v>
      </c>
    </row>
    <row r="635" spans="1:17" x14ac:dyDescent="0.3">
      <c r="A635">
        <v>8</v>
      </c>
      <c r="B635">
        <v>23</v>
      </c>
      <c r="C635">
        <v>50</v>
      </c>
      <c r="D635" s="27">
        <v>300000</v>
      </c>
      <c r="E635">
        <v>670078</v>
      </c>
      <c r="F635">
        <v>1442577</v>
      </c>
      <c r="G635">
        <v>4173909</v>
      </c>
      <c r="H635">
        <v>246418</v>
      </c>
      <c r="I635">
        <v>3182980</v>
      </c>
      <c r="J635">
        <v>0</v>
      </c>
      <c r="K635">
        <v>8473752</v>
      </c>
      <c r="L635">
        <v>383649</v>
      </c>
      <c r="M635">
        <v>217900</v>
      </c>
      <c r="N635">
        <v>2024984</v>
      </c>
      <c r="O635">
        <v>19.690259999999999</v>
      </c>
      <c r="P635" s="27">
        <v>6100893</v>
      </c>
      <c r="Q635" s="27">
        <v>20816247</v>
      </c>
    </row>
    <row r="636" spans="1:17" x14ac:dyDescent="0.3">
      <c r="A636">
        <v>7</v>
      </c>
      <c r="B636">
        <v>8</v>
      </c>
      <c r="C636">
        <v>19</v>
      </c>
      <c r="D636" s="27">
        <v>10000</v>
      </c>
      <c r="E636">
        <v>63478</v>
      </c>
      <c r="F636">
        <v>391659</v>
      </c>
      <c r="G636">
        <v>264627</v>
      </c>
      <c r="H636">
        <v>4998</v>
      </c>
      <c r="I636">
        <v>211012</v>
      </c>
      <c r="J636">
        <v>0</v>
      </c>
      <c r="K636">
        <v>15642</v>
      </c>
      <c r="L636">
        <v>118476</v>
      </c>
      <c r="M636">
        <v>251650</v>
      </c>
      <c r="N636">
        <v>300867</v>
      </c>
      <c r="O636">
        <v>968.32410000000004</v>
      </c>
      <c r="P636" s="27">
        <v>475501</v>
      </c>
      <c r="Q636" s="27">
        <v>1622409</v>
      </c>
    </row>
    <row r="637" spans="1:17" x14ac:dyDescent="0.3">
      <c r="A637">
        <v>5</v>
      </c>
      <c r="B637">
        <v>26</v>
      </c>
      <c r="C637">
        <v>47</v>
      </c>
      <c r="D637" s="27">
        <v>4500</v>
      </c>
      <c r="E637">
        <v>700</v>
      </c>
      <c r="F637">
        <v>18740</v>
      </c>
      <c r="G637">
        <v>7794</v>
      </c>
      <c r="H637">
        <v>294</v>
      </c>
      <c r="I637">
        <v>19318</v>
      </c>
      <c r="J637">
        <v>0</v>
      </c>
      <c r="K637">
        <v>1256</v>
      </c>
      <c r="L637">
        <v>3755</v>
      </c>
      <c r="M637">
        <v>5020</v>
      </c>
      <c r="N637">
        <v>31095</v>
      </c>
      <c r="O637">
        <v>1807.463</v>
      </c>
      <c r="P637" s="27">
        <v>25783</v>
      </c>
      <c r="Q637" s="27">
        <v>87972</v>
      </c>
    </row>
    <row r="638" spans="1:17" x14ac:dyDescent="0.3">
      <c r="A638">
        <v>3</v>
      </c>
      <c r="B638">
        <v>25</v>
      </c>
      <c r="C638">
        <v>42</v>
      </c>
      <c r="D638" s="27">
        <v>112000</v>
      </c>
      <c r="E638">
        <v>412462</v>
      </c>
      <c r="F638">
        <v>1718210</v>
      </c>
      <c r="G638">
        <v>1038803</v>
      </c>
      <c r="H638">
        <v>0</v>
      </c>
      <c r="I638">
        <v>2634321</v>
      </c>
      <c r="J638">
        <v>226230</v>
      </c>
      <c r="K638">
        <v>2434</v>
      </c>
      <c r="L638">
        <v>55134</v>
      </c>
      <c r="M638">
        <v>125176</v>
      </c>
      <c r="N638">
        <v>892560</v>
      </c>
      <c r="O638">
        <v>52.146230000000003</v>
      </c>
      <c r="P638" s="27">
        <v>2082453</v>
      </c>
      <c r="Q638" s="27">
        <v>7105330</v>
      </c>
    </row>
    <row r="639" spans="1:17" x14ac:dyDescent="0.3">
      <c r="A639">
        <v>6</v>
      </c>
      <c r="B639">
        <v>15</v>
      </c>
      <c r="C639">
        <v>33</v>
      </c>
      <c r="D639" s="27">
        <v>1800</v>
      </c>
      <c r="E639">
        <v>8692</v>
      </c>
      <c r="F639">
        <v>25887</v>
      </c>
      <c r="G639">
        <v>10197</v>
      </c>
      <c r="H639">
        <v>7942</v>
      </c>
      <c r="I639">
        <v>10973</v>
      </c>
      <c r="J639">
        <v>77844</v>
      </c>
      <c r="K639">
        <v>78330</v>
      </c>
      <c r="L639">
        <v>5722</v>
      </c>
      <c r="M639">
        <v>0</v>
      </c>
      <c r="N639">
        <v>17924</v>
      </c>
      <c r="O639">
        <v>961.78279999999995</v>
      </c>
      <c r="P639" s="27">
        <v>71369</v>
      </c>
      <c r="Q639" s="27">
        <v>243511</v>
      </c>
    </row>
    <row r="640" spans="1:17" x14ac:dyDescent="0.3">
      <c r="A640">
        <v>3</v>
      </c>
      <c r="B640">
        <v>5</v>
      </c>
      <c r="C640">
        <v>9</v>
      </c>
      <c r="D640" s="27">
        <v>285000</v>
      </c>
      <c r="E640">
        <v>0</v>
      </c>
      <c r="F640">
        <v>2958119</v>
      </c>
      <c r="G640">
        <v>2753213</v>
      </c>
      <c r="H640">
        <v>0</v>
      </c>
      <c r="I640">
        <v>4959957</v>
      </c>
      <c r="J640">
        <v>0</v>
      </c>
      <c r="K640">
        <v>1003457</v>
      </c>
      <c r="L640">
        <v>359591</v>
      </c>
      <c r="M640">
        <v>933484</v>
      </c>
      <c r="N640">
        <v>10414567</v>
      </c>
      <c r="O640">
        <v>25.322579999999999</v>
      </c>
      <c r="P640" s="27">
        <v>6852986</v>
      </c>
      <c r="Q640" s="27">
        <v>23382388</v>
      </c>
    </row>
    <row r="641" spans="1:17" x14ac:dyDescent="0.3">
      <c r="A641">
        <v>3</v>
      </c>
      <c r="B641">
        <v>23</v>
      </c>
      <c r="C641">
        <v>50</v>
      </c>
      <c r="D641" s="27">
        <v>124000</v>
      </c>
      <c r="E641">
        <v>215642</v>
      </c>
      <c r="F641">
        <v>309470</v>
      </c>
      <c r="G641">
        <v>2073631</v>
      </c>
      <c r="H641">
        <v>0</v>
      </c>
      <c r="I641">
        <v>1449105</v>
      </c>
      <c r="J641">
        <v>0</v>
      </c>
      <c r="K641">
        <v>7057777</v>
      </c>
      <c r="L641">
        <v>162508</v>
      </c>
      <c r="M641">
        <v>101172</v>
      </c>
      <c r="N641">
        <v>1337932</v>
      </c>
      <c r="O641">
        <v>452.41989999999998</v>
      </c>
      <c r="P641" s="27">
        <v>3724278</v>
      </c>
      <c r="Q641" s="27">
        <v>12707237</v>
      </c>
    </row>
    <row r="642" spans="1:17" x14ac:dyDescent="0.3">
      <c r="A642">
        <v>2</v>
      </c>
      <c r="B642">
        <v>18</v>
      </c>
      <c r="C642">
        <v>38</v>
      </c>
      <c r="D642" s="27">
        <v>430000</v>
      </c>
      <c r="E642">
        <v>0</v>
      </c>
      <c r="F642">
        <v>0</v>
      </c>
      <c r="G642">
        <v>4263902</v>
      </c>
      <c r="H642">
        <v>0</v>
      </c>
      <c r="I642">
        <v>2885056</v>
      </c>
      <c r="J642">
        <v>0</v>
      </c>
      <c r="K642">
        <v>1996111</v>
      </c>
      <c r="L642">
        <v>3627763</v>
      </c>
      <c r="M642">
        <v>125025</v>
      </c>
      <c r="N642">
        <v>5311799</v>
      </c>
      <c r="O642">
        <v>25.322579999999999</v>
      </c>
      <c r="P642" s="27">
        <v>5336945</v>
      </c>
      <c r="Q642" s="27">
        <v>18209656</v>
      </c>
    </row>
    <row r="643" spans="1:17" x14ac:dyDescent="0.3">
      <c r="A643">
        <v>2</v>
      </c>
      <c r="B643">
        <v>2</v>
      </c>
      <c r="C643">
        <v>2</v>
      </c>
      <c r="D643" s="27">
        <v>4900</v>
      </c>
      <c r="E643">
        <v>10135</v>
      </c>
      <c r="F643">
        <v>5461</v>
      </c>
      <c r="G643">
        <v>28898</v>
      </c>
      <c r="H643">
        <v>0</v>
      </c>
      <c r="I643">
        <v>17825</v>
      </c>
      <c r="J643">
        <v>0</v>
      </c>
      <c r="K643">
        <v>0</v>
      </c>
      <c r="L643">
        <v>1671</v>
      </c>
      <c r="M643">
        <v>8463</v>
      </c>
      <c r="N643">
        <v>9803</v>
      </c>
      <c r="O643">
        <v>1145.08</v>
      </c>
      <c r="P643" s="27">
        <v>24108</v>
      </c>
      <c r="Q643" s="27">
        <v>82256</v>
      </c>
    </row>
    <row r="644" spans="1:17" x14ac:dyDescent="0.3">
      <c r="A644">
        <v>9</v>
      </c>
      <c r="B644">
        <v>14</v>
      </c>
      <c r="C644">
        <v>29</v>
      </c>
      <c r="D644" s="27">
        <v>79000</v>
      </c>
      <c r="E644">
        <v>154517</v>
      </c>
      <c r="F644">
        <v>116520</v>
      </c>
      <c r="G644">
        <v>216459</v>
      </c>
      <c r="H644">
        <v>48322</v>
      </c>
      <c r="I644">
        <v>387410</v>
      </c>
      <c r="J644">
        <v>44699</v>
      </c>
      <c r="K644">
        <v>418457</v>
      </c>
      <c r="L644">
        <v>114848</v>
      </c>
      <c r="M644">
        <v>803630</v>
      </c>
      <c r="N644">
        <v>196687</v>
      </c>
      <c r="O644">
        <v>239.3854</v>
      </c>
      <c r="P644" s="27">
        <v>733162</v>
      </c>
      <c r="Q644" s="27">
        <v>2501549</v>
      </c>
    </row>
    <row r="645" spans="1:17" x14ac:dyDescent="0.3">
      <c r="A645">
        <v>5</v>
      </c>
      <c r="B645">
        <v>12</v>
      </c>
      <c r="C645">
        <v>21</v>
      </c>
      <c r="D645" s="27">
        <v>5000</v>
      </c>
      <c r="E645">
        <v>9175</v>
      </c>
      <c r="F645">
        <v>16050</v>
      </c>
      <c r="G645">
        <v>1238</v>
      </c>
      <c r="H645">
        <v>1859</v>
      </c>
      <c r="I645">
        <v>2871</v>
      </c>
      <c r="J645">
        <v>0</v>
      </c>
      <c r="K645">
        <v>0</v>
      </c>
      <c r="L645">
        <v>3973</v>
      </c>
      <c r="M645">
        <v>0</v>
      </c>
      <c r="N645">
        <v>28857</v>
      </c>
      <c r="O645">
        <v>1807.463</v>
      </c>
      <c r="P645" s="27">
        <v>18764</v>
      </c>
      <c r="Q645" s="27">
        <v>64023</v>
      </c>
    </row>
    <row r="646" spans="1:17" x14ac:dyDescent="0.3">
      <c r="A646">
        <v>5</v>
      </c>
      <c r="B646">
        <v>14</v>
      </c>
      <c r="C646">
        <v>30</v>
      </c>
      <c r="D646" s="27">
        <v>6300</v>
      </c>
      <c r="E646">
        <v>55524</v>
      </c>
      <c r="F646">
        <v>50208</v>
      </c>
      <c r="G646">
        <v>42752</v>
      </c>
      <c r="H646">
        <v>0</v>
      </c>
      <c r="I646">
        <v>59289</v>
      </c>
      <c r="J646">
        <v>4508</v>
      </c>
      <c r="K646">
        <v>83121</v>
      </c>
      <c r="L646">
        <v>16709</v>
      </c>
      <c r="M646">
        <v>34713</v>
      </c>
      <c r="N646">
        <v>26350</v>
      </c>
      <c r="O646">
        <v>2140.9059999999999</v>
      </c>
      <c r="P646" s="27">
        <v>109371</v>
      </c>
      <c r="Q646" s="27">
        <v>373174</v>
      </c>
    </row>
    <row r="647" spans="1:17" x14ac:dyDescent="0.3">
      <c r="A647">
        <v>6</v>
      </c>
      <c r="B647">
        <v>12</v>
      </c>
      <c r="C647">
        <v>21</v>
      </c>
      <c r="D647" s="27">
        <v>9100</v>
      </c>
      <c r="E647">
        <v>0</v>
      </c>
      <c r="F647">
        <v>67089</v>
      </c>
      <c r="G647">
        <v>14246</v>
      </c>
      <c r="H647">
        <v>0</v>
      </c>
      <c r="I647">
        <v>14752</v>
      </c>
      <c r="J647">
        <v>10857</v>
      </c>
      <c r="K647">
        <v>2715</v>
      </c>
      <c r="L647">
        <v>12448</v>
      </c>
      <c r="M647">
        <v>7249</v>
      </c>
      <c r="N647">
        <v>71938</v>
      </c>
      <c r="O647">
        <v>626.8646</v>
      </c>
      <c r="P647" s="27">
        <v>58996</v>
      </c>
      <c r="Q647" s="27">
        <v>201294</v>
      </c>
    </row>
    <row r="648" spans="1:17" x14ac:dyDescent="0.3">
      <c r="A648">
        <v>3</v>
      </c>
      <c r="B648">
        <v>25</v>
      </c>
      <c r="C648">
        <v>41</v>
      </c>
      <c r="D648" s="27">
        <v>2050</v>
      </c>
      <c r="E648">
        <v>0</v>
      </c>
      <c r="F648">
        <v>0</v>
      </c>
      <c r="G648">
        <v>10632</v>
      </c>
      <c r="H648">
        <v>0</v>
      </c>
      <c r="I648">
        <v>24494</v>
      </c>
      <c r="J648">
        <v>0</v>
      </c>
      <c r="K648">
        <v>0</v>
      </c>
      <c r="L648">
        <v>32</v>
      </c>
      <c r="M648">
        <v>0</v>
      </c>
      <c r="N648">
        <v>24897</v>
      </c>
      <c r="O648">
        <v>1729.173</v>
      </c>
      <c r="P648" s="27">
        <v>17601</v>
      </c>
      <c r="Q648" s="27">
        <v>60055</v>
      </c>
    </row>
    <row r="649" spans="1:17" x14ac:dyDescent="0.3">
      <c r="A649">
        <v>8</v>
      </c>
      <c r="B649">
        <v>16</v>
      </c>
      <c r="C649">
        <v>35</v>
      </c>
      <c r="D649" s="27">
        <v>245000</v>
      </c>
      <c r="E649">
        <v>0</v>
      </c>
      <c r="F649">
        <v>3044196</v>
      </c>
      <c r="G649">
        <v>2926828</v>
      </c>
      <c r="H649">
        <v>0</v>
      </c>
      <c r="I649">
        <v>3296030</v>
      </c>
      <c r="J649">
        <v>901216</v>
      </c>
      <c r="K649">
        <v>2542324</v>
      </c>
      <c r="L649">
        <v>984037</v>
      </c>
      <c r="M649">
        <v>2202236</v>
      </c>
      <c r="N649">
        <v>4064206</v>
      </c>
      <c r="O649">
        <v>16.670349999999999</v>
      </c>
      <c r="P649" s="27">
        <v>5850256</v>
      </c>
      <c r="Q649" s="27">
        <v>19961073</v>
      </c>
    </row>
    <row r="650" spans="1:17" x14ac:dyDescent="0.3">
      <c r="A650">
        <v>2</v>
      </c>
      <c r="B650">
        <v>14</v>
      </c>
      <c r="C650">
        <v>28</v>
      </c>
      <c r="D650" s="27">
        <v>198000</v>
      </c>
      <c r="E650">
        <v>1180645</v>
      </c>
      <c r="F650">
        <v>167543</v>
      </c>
      <c r="G650">
        <v>1226859</v>
      </c>
      <c r="H650">
        <v>0</v>
      </c>
      <c r="I650">
        <v>782070</v>
      </c>
      <c r="J650">
        <v>134698</v>
      </c>
      <c r="K650">
        <v>682609</v>
      </c>
      <c r="L650">
        <v>107818</v>
      </c>
      <c r="M650">
        <v>101551</v>
      </c>
      <c r="N650">
        <v>792938</v>
      </c>
      <c r="O650">
        <v>84.055760000000006</v>
      </c>
      <c r="P650" s="27">
        <v>1517213</v>
      </c>
      <c r="Q650" s="27">
        <v>5176731</v>
      </c>
    </row>
    <row r="651" spans="1:17" x14ac:dyDescent="0.3">
      <c r="A651">
        <v>9</v>
      </c>
      <c r="B651">
        <v>23</v>
      </c>
      <c r="C651">
        <v>50</v>
      </c>
      <c r="D651" s="27">
        <v>34500</v>
      </c>
      <c r="E651">
        <v>1360</v>
      </c>
      <c r="F651">
        <v>189599</v>
      </c>
      <c r="G651">
        <v>563025</v>
      </c>
      <c r="H651">
        <v>32908</v>
      </c>
      <c r="I651">
        <v>421357</v>
      </c>
      <c r="J651">
        <v>0</v>
      </c>
      <c r="K651">
        <v>914265</v>
      </c>
      <c r="L651">
        <v>32085</v>
      </c>
      <c r="M651">
        <v>49557</v>
      </c>
      <c r="N651">
        <v>248642</v>
      </c>
      <c r="O651">
        <v>249.4453</v>
      </c>
      <c r="P651" s="27">
        <v>718874</v>
      </c>
      <c r="Q651" s="27">
        <v>2452798</v>
      </c>
    </row>
    <row r="652" spans="1:17" x14ac:dyDescent="0.3">
      <c r="A652">
        <v>9</v>
      </c>
      <c r="B652">
        <v>24</v>
      </c>
      <c r="C652">
        <v>51</v>
      </c>
      <c r="D652" s="27">
        <v>1500000</v>
      </c>
      <c r="E652">
        <v>11556</v>
      </c>
      <c r="F652">
        <v>4160596</v>
      </c>
      <c r="G652">
        <v>15131994</v>
      </c>
      <c r="H652">
        <v>1360839</v>
      </c>
      <c r="I652">
        <v>27570206</v>
      </c>
      <c r="J652">
        <v>0</v>
      </c>
      <c r="K652">
        <v>2552526</v>
      </c>
      <c r="L652">
        <v>874788</v>
      </c>
      <c r="M652">
        <v>4282917</v>
      </c>
      <c r="N652">
        <v>11884930</v>
      </c>
      <c r="O652">
        <v>55.969329999999999</v>
      </c>
      <c r="P652" s="27">
        <v>19879939</v>
      </c>
      <c r="Q652" s="27">
        <v>67830352</v>
      </c>
    </row>
    <row r="653" spans="1:17" x14ac:dyDescent="0.3">
      <c r="A653">
        <v>7</v>
      </c>
      <c r="B653">
        <v>16</v>
      </c>
      <c r="C653">
        <v>35</v>
      </c>
      <c r="D653" s="27">
        <v>1400000</v>
      </c>
      <c r="E653">
        <v>1478679</v>
      </c>
      <c r="F653">
        <v>13300463</v>
      </c>
      <c r="G653">
        <v>43545218</v>
      </c>
      <c r="H653">
        <v>0</v>
      </c>
      <c r="I653">
        <v>39313497</v>
      </c>
      <c r="J653">
        <v>10665188</v>
      </c>
      <c r="K653">
        <v>10691871</v>
      </c>
      <c r="L653">
        <v>12523340</v>
      </c>
      <c r="M653">
        <v>16267191</v>
      </c>
      <c r="N653">
        <v>48539481</v>
      </c>
      <c r="O653">
        <v>4.9020999999999999</v>
      </c>
      <c r="P653" s="27">
        <v>57539545</v>
      </c>
      <c r="Q653" s="8">
        <v>196000000</v>
      </c>
    </row>
    <row r="654" spans="1:17" x14ac:dyDescent="0.3">
      <c r="A654">
        <v>4</v>
      </c>
      <c r="B654">
        <v>14</v>
      </c>
      <c r="C654">
        <v>31</v>
      </c>
      <c r="D654" s="27">
        <v>5700</v>
      </c>
      <c r="E654">
        <v>0</v>
      </c>
      <c r="F654">
        <v>9740</v>
      </c>
      <c r="G654">
        <v>11035</v>
      </c>
      <c r="H654">
        <v>0</v>
      </c>
      <c r="I654">
        <v>9330</v>
      </c>
      <c r="J654">
        <v>1837</v>
      </c>
      <c r="K654">
        <v>1231</v>
      </c>
      <c r="L654">
        <v>2166</v>
      </c>
      <c r="M654">
        <v>0</v>
      </c>
      <c r="N654">
        <v>9399</v>
      </c>
      <c r="O654">
        <v>499.12040000000002</v>
      </c>
      <c r="P654" s="27">
        <v>13112</v>
      </c>
      <c r="Q654" s="27">
        <v>44738</v>
      </c>
    </row>
    <row r="655" spans="1:17" x14ac:dyDescent="0.3">
      <c r="A655">
        <v>5</v>
      </c>
      <c r="B655">
        <v>2</v>
      </c>
      <c r="C655">
        <v>2</v>
      </c>
      <c r="D655" s="27">
        <v>2000</v>
      </c>
      <c r="E655">
        <v>1893</v>
      </c>
      <c r="F655">
        <v>3309</v>
      </c>
      <c r="G655">
        <v>2946</v>
      </c>
      <c r="H655">
        <v>156</v>
      </c>
      <c r="I655">
        <v>8757</v>
      </c>
      <c r="J655">
        <v>0</v>
      </c>
      <c r="K655">
        <v>0</v>
      </c>
      <c r="L655">
        <v>1821</v>
      </c>
      <c r="M655">
        <v>3149</v>
      </c>
      <c r="N655">
        <v>4852</v>
      </c>
      <c r="O655">
        <v>1069.328</v>
      </c>
      <c r="P655" s="27">
        <v>7879</v>
      </c>
      <c r="Q655" s="27">
        <v>26883</v>
      </c>
    </row>
    <row r="656" spans="1:17" x14ac:dyDescent="0.3">
      <c r="A656">
        <v>6</v>
      </c>
      <c r="B656">
        <v>16</v>
      </c>
      <c r="C656">
        <v>35</v>
      </c>
      <c r="D656" s="27">
        <v>405000</v>
      </c>
      <c r="E656">
        <v>0</v>
      </c>
      <c r="F656">
        <v>0</v>
      </c>
      <c r="G656">
        <v>9039569</v>
      </c>
      <c r="H656">
        <v>0</v>
      </c>
      <c r="I656">
        <v>7226622</v>
      </c>
      <c r="J656">
        <v>0</v>
      </c>
      <c r="K656">
        <v>370151</v>
      </c>
      <c r="L656">
        <v>256289</v>
      </c>
      <c r="M656">
        <v>862806</v>
      </c>
      <c r="N656">
        <v>8355180</v>
      </c>
      <c r="O656">
        <v>5.548648</v>
      </c>
      <c r="P656" s="27">
        <v>7652584</v>
      </c>
      <c r="Q656" s="27">
        <v>26110617</v>
      </c>
    </row>
    <row r="657" spans="1:17" x14ac:dyDescent="0.3">
      <c r="A657">
        <v>9</v>
      </c>
      <c r="B657">
        <v>23</v>
      </c>
      <c r="C657">
        <v>50</v>
      </c>
      <c r="D657" s="27">
        <v>9000</v>
      </c>
      <c r="E657">
        <v>5591</v>
      </c>
      <c r="F657">
        <v>49666</v>
      </c>
      <c r="G657">
        <v>89608</v>
      </c>
      <c r="H657">
        <v>8061</v>
      </c>
      <c r="I657">
        <v>90222</v>
      </c>
      <c r="J657">
        <v>0</v>
      </c>
      <c r="K657">
        <v>119478</v>
      </c>
      <c r="L657">
        <v>37728</v>
      </c>
      <c r="M657">
        <v>177885</v>
      </c>
      <c r="N657">
        <v>66612</v>
      </c>
      <c r="O657">
        <v>23.717549999999999</v>
      </c>
      <c r="P657" s="27">
        <v>188995</v>
      </c>
      <c r="Q657" s="27">
        <v>644851</v>
      </c>
    </row>
    <row r="658" spans="1:17" x14ac:dyDescent="0.3">
      <c r="A658">
        <v>3</v>
      </c>
      <c r="B658">
        <v>5</v>
      </c>
      <c r="C658">
        <v>10</v>
      </c>
      <c r="D658" s="27">
        <v>5000</v>
      </c>
      <c r="E658">
        <v>0</v>
      </c>
      <c r="F658">
        <v>0</v>
      </c>
      <c r="G658">
        <v>0</v>
      </c>
      <c r="H658">
        <v>0</v>
      </c>
      <c r="I658">
        <v>9332</v>
      </c>
      <c r="J658">
        <v>0</v>
      </c>
      <c r="K658">
        <v>0</v>
      </c>
      <c r="L658">
        <v>0</v>
      </c>
      <c r="M658">
        <v>0</v>
      </c>
      <c r="N658">
        <v>15275</v>
      </c>
      <c r="O658">
        <v>4458.21</v>
      </c>
      <c r="P658" s="27">
        <v>7212</v>
      </c>
      <c r="Q658" s="27">
        <v>24607</v>
      </c>
    </row>
    <row r="659" spans="1:17" x14ac:dyDescent="0.3">
      <c r="A659">
        <v>7</v>
      </c>
      <c r="B659">
        <v>5</v>
      </c>
      <c r="C659">
        <v>9</v>
      </c>
      <c r="D659" s="27">
        <v>86000</v>
      </c>
      <c r="E659">
        <v>2950</v>
      </c>
      <c r="F659">
        <v>885569</v>
      </c>
      <c r="G659">
        <v>91584</v>
      </c>
      <c r="H659">
        <v>1678</v>
      </c>
      <c r="I659">
        <v>844401</v>
      </c>
      <c r="J659">
        <v>0</v>
      </c>
      <c r="K659">
        <v>17080</v>
      </c>
      <c r="L659">
        <v>7717</v>
      </c>
      <c r="M659">
        <v>25509</v>
      </c>
      <c r="N659">
        <v>438882</v>
      </c>
      <c r="O659">
        <v>293.74610000000001</v>
      </c>
      <c r="P659" s="27">
        <v>678596</v>
      </c>
      <c r="Q659" s="27">
        <v>2315370</v>
      </c>
    </row>
    <row r="660" spans="1:17" x14ac:dyDescent="0.3">
      <c r="A660">
        <v>2</v>
      </c>
      <c r="B660">
        <v>2</v>
      </c>
      <c r="C660">
        <v>2</v>
      </c>
      <c r="D660" s="27">
        <v>120000</v>
      </c>
      <c r="E660">
        <v>105661</v>
      </c>
      <c r="F660">
        <v>0</v>
      </c>
      <c r="G660">
        <v>638147</v>
      </c>
      <c r="H660">
        <v>11357</v>
      </c>
      <c r="I660">
        <v>531170</v>
      </c>
      <c r="J660">
        <v>0</v>
      </c>
      <c r="K660">
        <v>40610</v>
      </c>
      <c r="L660">
        <v>53487</v>
      </c>
      <c r="M660">
        <v>2969514</v>
      </c>
      <c r="N660">
        <v>564828</v>
      </c>
      <c r="O660">
        <v>53.72437</v>
      </c>
      <c r="P660" s="27">
        <v>1440438</v>
      </c>
      <c r="Q660" s="27">
        <v>4914774</v>
      </c>
    </row>
    <row r="661" spans="1:17" x14ac:dyDescent="0.3">
      <c r="A661">
        <v>5</v>
      </c>
      <c r="B661">
        <v>18</v>
      </c>
      <c r="C661">
        <v>37</v>
      </c>
      <c r="D661" s="27">
        <v>290000</v>
      </c>
      <c r="E661">
        <v>0</v>
      </c>
      <c r="F661">
        <v>1722727</v>
      </c>
      <c r="G661">
        <v>3346231</v>
      </c>
      <c r="H661">
        <v>0</v>
      </c>
      <c r="I661">
        <v>2160595</v>
      </c>
      <c r="J661">
        <v>3200589</v>
      </c>
      <c r="K661">
        <v>1250469</v>
      </c>
      <c r="L661">
        <v>15988</v>
      </c>
      <c r="M661">
        <v>5437096</v>
      </c>
      <c r="N661">
        <v>6413322</v>
      </c>
      <c r="O661">
        <v>30.431059999999999</v>
      </c>
      <c r="P661" s="27">
        <v>6901236</v>
      </c>
      <c r="Q661" s="27">
        <v>23547017</v>
      </c>
    </row>
    <row r="662" spans="1:17" x14ac:dyDescent="0.3">
      <c r="A662">
        <v>7</v>
      </c>
      <c r="B662">
        <v>5</v>
      </c>
      <c r="C662">
        <v>9</v>
      </c>
      <c r="D662" s="27">
        <v>73000</v>
      </c>
      <c r="E662">
        <v>4802</v>
      </c>
      <c r="F662">
        <v>217308</v>
      </c>
      <c r="G662">
        <v>75287</v>
      </c>
      <c r="H662">
        <v>0</v>
      </c>
      <c r="I662">
        <v>469359</v>
      </c>
      <c r="J662">
        <v>0</v>
      </c>
      <c r="K662">
        <v>0</v>
      </c>
      <c r="L662">
        <v>14544</v>
      </c>
      <c r="M662">
        <v>38743</v>
      </c>
      <c r="N662">
        <v>299168</v>
      </c>
      <c r="O662">
        <v>304.22609999999997</v>
      </c>
      <c r="P662" s="27">
        <v>328022</v>
      </c>
      <c r="Q662" s="27">
        <v>1119211</v>
      </c>
    </row>
    <row r="663" spans="1:17" x14ac:dyDescent="0.3">
      <c r="A663">
        <v>2</v>
      </c>
      <c r="B663">
        <v>4</v>
      </c>
      <c r="C663">
        <v>8</v>
      </c>
      <c r="D663" s="27">
        <v>8000</v>
      </c>
      <c r="E663">
        <v>393</v>
      </c>
      <c r="F663">
        <v>93130</v>
      </c>
      <c r="G663">
        <v>36587</v>
      </c>
      <c r="H663">
        <v>2647</v>
      </c>
      <c r="I663">
        <v>95811</v>
      </c>
      <c r="J663">
        <v>0</v>
      </c>
      <c r="K663">
        <v>42938</v>
      </c>
      <c r="L663">
        <v>53751</v>
      </c>
      <c r="M663">
        <v>171116</v>
      </c>
      <c r="N663">
        <v>133127</v>
      </c>
      <c r="O663">
        <v>1047.883</v>
      </c>
      <c r="P663" s="27">
        <v>184496</v>
      </c>
      <c r="Q663" s="27">
        <v>629500</v>
      </c>
    </row>
    <row r="664" spans="1:17" x14ac:dyDescent="0.3">
      <c r="A664">
        <v>2</v>
      </c>
      <c r="B664">
        <v>13</v>
      </c>
      <c r="C664">
        <v>22</v>
      </c>
      <c r="D664" s="27">
        <v>285000</v>
      </c>
      <c r="E664">
        <v>5822798</v>
      </c>
      <c r="F664">
        <v>848394</v>
      </c>
      <c r="G664">
        <v>3008390</v>
      </c>
      <c r="H664">
        <v>14834</v>
      </c>
      <c r="I664">
        <v>2336619</v>
      </c>
      <c r="J664">
        <v>0</v>
      </c>
      <c r="K664">
        <v>212493</v>
      </c>
      <c r="L664">
        <v>399677</v>
      </c>
      <c r="M664">
        <v>1206118</v>
      </c>
      <c r="N664">
        <v>4718808</v>
      </c>
      <c r="O664">
        <v>75.480249999999998</v>
      </c>
      <c r="P664" s="27">
        <v>5442008</v>
      </c>
      <c r="Q664" s="27">
        <v>18568131</v>
      </c>
    </row>
    <row r="665" spans="1:17" x14ac:dyDescent="0.3">
      <c r="A665">
        <v>5</v>
      </c>
      <c r="B665">
        <v>5</v>
      </c>
      <c r="C665">
        <v>10</v>
      </c>
      <c r="D665" s="27">
        <v>4500</v>
      </c>
      <c r="E665">
        <v>0</v>
      </c>
      <c r="F665">
        <v>9120</v>
      </c>
      <c r="G665">
        <v>3216</v>
      </c>
      <c r="H665">
        <v>534</v>
      </c>
      <c r="I665">
        <v>24354</v>
      </c>
      <c r="J665">
        <v>0</v>
      </c>
      <c r="K665">
        <v>18834</v>
      </c>
      <c r="L665">
        <v>1113</v>
      </c>
      <c r="M665">
        <v>15982</v>
      </c>
      <c r="N665">
        <v>18190</v>
      </c>
      <c r="O665">
        <v>1117.742</v>
      </c>
      <c r="P665" s="27">
        <v>26771</v>
      </c>
      <c r="Q665" s="27">
        <v>91343</v>
      </c>
    </row>
    <row r="666" spans="1:17" x14ac:dyDescent="0.3">
      <c r="A666">
        <v>5</v>
      </c>
      <c r="B666">
        <v>2</v>
      </c>
      <c r="C666">
        <v>2</v>
      </c>
      <c r="D666" s="27">
        <v>1500</v>
      </c>
      <c r="E666">
        <v>2925</v>
      </c>
      <c r="F666">
        <v>6411</v>
      </c>
      <c r="G666">
        <v>6980</v>
      </c>
      <c r="H666">
        <v>116</v>
      </c>
      <c r="I666">
        <v>3727</v>
      </c>
      <c r="J666">
        <v>0</v>
      </c>
      <c r="K666">
        <v>2158</v>
      </c>
      <c r="L666">
        <v>428</v>
      </c>
      <c r="M666">
        <v>5478</v>
      </c>
      <c r="N666">
        <v>6552</v>
      </c>
      <c r="O666">
        <v>1807.463</v>
      </c>
      <c r="P666" s="27">
        <v>10192</v>
      </c>
      <c r="Q666" s="27">
        <v>34775</v>
      </c>
    </row>
    <row r="667" spans="1:17" x14ac:dyDescent="0.3">
      <c r="A667">
        <v>7</v>
      </c>
      <c r="B667">
        <v>2</v>
      </c>
      <c r="C667">
        <v>2</v>
      </c>
      <c r="D667" s="27">
        <v>10000</v>
      </c>
      <c r="E667">
        <v>0</v>
      </c>
      <c r="F667">
        <v>82096</v>
      </c>
      <c r="G667">
        <v>95660</v>
      </c>
      <c r="H667">
        <v>0</v>
      </c>
      <c r="I667">
        <v>105453</v>
      </c>
      <c r="J667">
        <v>0</v>
      </c>
      <c r="K667">
        <v>0</v>
      </c>
      <c r="L667">
        <v>60510</v>
      </c>
      <c r="M667">
        <v>27941</v>
      </c>
      <c r="N667">
        <v>70607</v>
      </c>
      <c r="O667">
        <v>1879.4559999999999</v>
      </c>
      <c r="P667" s="27">
        <v>129621</v>
      </c>
      <c r="Q667" s="27">
        <v>442267</v>
      </c>
    </row>
    <row r="668" spans="1:17" x14ac:dyDescent="0.3">
      <c r="A668">
        <v>9</v>
      </c>
      <c r="B668">
        <v>2</v>
      </c>
      <c r="C668">
        <v>2</v>
      </c>
      <c r="D668" s="27">
        <v>47000</v>
      </c>
      <c r="E668">
        <v>5404</v>
      </c>
      <c r="F668">
        <v>154751</v>
      </c>
      <c r="G668">
        <v>230662</v>
      </c>
      <c r="H668">
        <v>10500</v>
      </c>
      <c r="I668">
        <v>249841</v>
      </c>
      <c r="J668">
        <v>0</v>
      </c>
      <c r="K668">
        <v>0</v>
      </c>
      <c r="L668">
        <v>64368</v>
      </c>
      <c r="M668">
        <v>493508</v>
      </c>
      <c r="N668">
        <v>228964</v>
      </c>
      <c r="O668">
        <v>249.4453</v>
      </c>
      <c r="P668" s="27">
        <v>421453</v>
      </c>
      <c r="Q668" s="27">
        <v>1437998</v>
      </c>
    </row>
    <row r="669" spans="1:17" x14ac:dyDescent="0.3">
      <c r="A669">
        <v>2</v>
      </c>
      <c r="B669">
        <v>15</v>
      </c>
      <c r="C669">
        <v>32</v>
      </c>
      <c r="D669" s="27">
        <v>3000</v>
      </c>
      <c r="E669">
        <v>0</v>
      </c>
      <c r="F669">
        <v>0</v>
      </c>
      <c r="G669">
        <v>0</v>
      </c>
      <c r="H669">
        <v>0</v>
      </c>
      <c r="I669">
        <v>59892</v>
      </c>
      <c r="J669">
        <v>0</v>
      </c>
      <c r="K669">
        <v>273381</v>
      </c>
      <c r="L669">
        <v>1947</v>
      </c>
      <c r="M669">
        <v>8864</v>
      </c>
      <c r="N669">
        <v>107310</v>
      </c>
      <c r="O669">
        <v>1868.403</v>
      </c>
      <c r="P669" s="27">
        <v>132296</v>
      </c>
      <c r="Q669" s="27">
        <v>451394</v>
      </c>
    </row>
    <row r="670" spans="1:17" x14ac:dyDescent="0.3">
      <c r="A670">
        <v>3</v>
      </c>
      <c r="B670">
        <v>26</v>
      </c>
      <c r="C670">
        <v>46</v>
      </c>
      <c r="D670" s="27">
        <v>27000</v>
      </c>
      <c r="E670">
        <v>0</v>
      </c>
      <c r="F670">
        <v>294379</v>
      </c>
      <c r="G670">
        <v>313794</v>
      </c>
      <c r="H670">
        <v>0</v>
      </c>
      <c r="I670">
        <v>521143</v>
      </c>
      <c r="J670">
        <v>0</v>
      </c>
      <c r="K670">
        <v>25766</v>
      </c>
      <c r="L670">
        <v>125485</v>
      </c>
      <c r="M670">
        <v>259945</v>
      </c>
      <c r="N670">
        <v>415212</v>
      </c>
      <c r="O670">
        <v>1162.2629999999999</v>
      </c>
      <c r="P670" s="27">
        <v>573190</v>
      </c>
      <c r="Q670" s="27">
        <v>1955724</v>
      </c>
    </row>
    <row r="671" spans="1:17" x14ac:dyDescent="0.3">
      <c r="A671">
        <v>4</v>
      </c>
      <c r="B671">
        <v>14</v>
      </c>
      <c r="C671">
        <v>28</v>
      </c>
      <c r="D671" s="27">
        <v>1650</v>
      </c>
      <c r="E671">
        <v>13783</v>
      </c>
      <c r="F671">
        <v>11092</v>
      </c>
      <c r="G671">
        <v>6156</v>
      </c>
      <c r="H671">
        <v>0</v>
      </c>
      <c r="I671">
        <v>8470</v>
      </c>
      <c r="J671">
        <v>0</v>
      </c>
      <c r="K671">
        <v>0</v>
      </c>
      <c r="L671">
        <v>2486</v>
      </c>
      <c r="M671">
        <v>6741</v>
      </c>
      <c r="N671">
        <v>6174</v>
      </c>
      <c r="O671">
        <v>1831.778</v>
      </c>
      <c r="P671" s="27">
        <v>16091</v>
      </c>
      <c r="Q671" s="27">
        <v>54902</v>
      </c>
    </row>
    <row r="672" spans="1:17" x14ac:dyDescent="0.3">
      <c r="A672">
        <v>7</v>
      </c>
      <c r="B672">
        <v>2</v>
      </c>
      <c r="C672">
        <v>3</v>
      </c>
      <c r="D672" s="27">
        <v>27500</v>
      </c>
      <c r="E672">
        <v>75712</v>
      </c>
      <c r="F672">
        <v>824644</v>
      </c>
      <c r="G672">
        <v>298385</v>
      </c>
      <c r="H672">
        <v>0</v>
      </c>
      <c r="I672">
        <v>116869</v>
      </c>
      <c r="J672">
        <v>0</v>
      </c>
      <c r="K672">
        <v>31335</v>
      </c>
      <c r="L672">
        <v>119557</v>
      </c>
      <c r="M672">
        <v>266458</v>
      </c>
      <c r="N672">
        <v>184478</v>
      </c>
      <c r="O672">
        <v>653.84310000000005</v>
      </c>
      <c r="P672" s="27">
        <v>561969</v>
      </c>
      <c r="Q672" s="27">
        <v>1917438</v>
      </c>
    </row>
    <row r="673" spans="1:17" x14ac:dyDescent="0.3">
      <c r="A673">
        <v>7</v>
      </c>
      <c r="B673">
        <v>12</v>
      </c>
      <c r="C673">
        <v>21</v>
      </c>
      <c r="D673" s="27">
        <v>7900</v>
      </c>
      <c r="E673">
        <v>0</v>
      </c>
      <c r="F673">
        <v>0</v>
      </c>
      <c r="G673">
        <v>1027</v>
      </c>
      <c r="H673">
        <v>0</v>
      </c>
      <c r="I673">
        <v>1842</v>
      </c>
      <c r="J673">
        <v>0</v>
      </c>
      <c r="K673">
        <v>1163</v>
      </c>
      <c r="L673">
        <v>0</v>
      </c>
      <c r="M673">
        <v>0</v>
      </c>
      <c r="N673">
        <v>19794</v>
      </c>
      <c r="O673">
        <v>1868.403</v>
      </c>
      <c r="P673" s="27">
        <v>6983</v>
      </c>
      <c r="Q673" s="27">
        <v>23826</v>
      </c>
    </row>
    <row r="674" spans="1:17" x14ac:dyDescent="0.3">
      <c r="A674">
        <v>9</v>
      </c>
      <c r="B674">
        <v>4</v>
      </c>
      <c r="C674">
        <v>8</v>
      </c>
      <c r="D674" s="27">
        <v>245000</v>
      </c>
      <c r="E674">
        <v>0</v>
      </c>
      <c r="F674">
        <v>6395464</v>
      </c>
      <c r="G674">
        <v>1182174</v>
      </c>
      <c r="H674">
        <v>0</v>
      </c>
      <c r="I674">
        <v>2288961</v>
      </c>
      <c r="J674">
        <v>0</v>
      </c>
      <c r="K674">
        <v>5525788</v>
      </c>
      <c r="L674">
        <v>265856</v>
      </c>
      <c r="M674">
        <v>1884946</v>
      </c>
      <c r="N674">
        <v>3482142</v>
      </c>
      <c r="O674">
        <v>30.431059999999999</v>
      </c>
      <c r="P674" s="27">
        <v>6162172</v>
      </c>
      <c r="Q674" s="27">
        <v>21025331</v>
      </c>
    </row>
    <row r="675" spans="1:17" x14ac:dyDescent="0.3">
      <c r="A675">
        <v>9</v>
      </c>
      <c r="B675">
        <v>5</v>
      </c>
      <c r="C675">
        <v>9</v>
      </c>
      <c r="D675" s="27">
        <v>600000</v>
      </c>
      <c r="E675">
        <v>0</v>
      </c>
      <c r="F675">
        <v>0</v>
      </c>
      <c r="G675">
        <v>0</v>
      </c>
      <c r="H675">
        <v>127</v>
      </c>
      <c r="I675">
        <v>121169</v>
      </c>
      <c r="J675">
        <v>0</v>
      </c>
      <c r="K675">
        <v>438</v>
      </c>
      <c r="L675">
        <v>356</v>
      </c>
      <c r="M675">
        <v>2348</v>
      </c>
      <c r="N675">
        <v>231051</v>
      </c>
      <c r="O675">
        <v>74.84496</v>
      </c>
      <c r="P675" s="27">
        <v>104188</v>
      </c>
      <c r="Q675" s="27">
        <v>355489</v>
      </c>
    </row>
    <row r="676" spans="1:17" x14ac:dyDescent="0.3">
      <c r="A676">
        <v>3</v>
      </c>
      <c r="B676">
        <v>14</v>
      </c>
      <c r="C676">
        <v>29</v>
      </c>
      <c r="D676" s="27">
        <v>260000</v>
      </c>
      <c r="E676">
        <v>0</v>
      </c>
      <c r="F676">
        <v>2018381</v>
      </c>
      <c r="G676">
        <v>1168619</v>
      </c>
      <c r="H676">
        <v>0</v>
      </c>
      <c r="I676">
        <v>1481535</v>
      </c>
      <c r="J676">
        <v>153966</v>
      </c>
      <c r="K676">
        <v>617921</v>
      </c>
      <c r="L676">
        <v>323952</v>
      </c>
      <c r="M676">
        <v>1779269</v>
      </c>
      <c r="N676">
        <v>1013346</v>
      </c>
      <c r="O676">
        <v>84.055760000000006</v>
      </c>
      <c r="P676" s="27">
        <v>2507910</v>
      </c>
      <c r="Q676" s="27">
        <v>8556989</v>
      </c>
    </row>
    <row r="677" spans="1:17" x14ac:dyDescent="0.3">
      <c r="A677">
        <v>8</v>
      </c>
      <c r="B677">
        <v>26</v>
      </c>
      <c r="C677">
        <v>46</v>
      </c>
      <c r="D677" s="27">
        <v>1800</v>
      </c>
      <c r="E677">
        <v>0</v>
      </c>
      <c r="F677">
        <v>2561</v>
      </c>
      <c r="G677">
        <v>1149</v>
      </c>
      <c r="H677">
        <v>0</v>
      </c>
      <c r="I677">
        <v>956</v>
      </c>
      <c r="J677">
        <v>0</v>
      </c>
      <c r="K677">
        <v>0</v>
      </c>
      <c r="L677">
        <v>945</v>
      </c>
      <c r="M677">
        <v>3020</v>
      </c>
      <c r="N677">
        <v>5300</v>
      </c>
      <c r="O677">
        <v>1667.7550000000001</v>
      </c>
      <c r="P677" s="27">
        <v>4083</v>
      </c>
      <c r="Q677" s="27">
        <v>13931</v>
      </c>
    </row>
    <row r="678" spans="1:17" x14ac:dyDescent="0.3">
      <c r="A678">
        <v>9</v>
      </c>
      <c r="B678">
        <v>14</v>
      </c>
      <c r="C678">
        <v>28</v>
      </c>
      <c r="D678" s="27">
        <v>148000</v>
      </c>
      <c r="E678">
        <v>14245</v>
      </c>
      <c r="F678">
        <v>18546</v>
      </c>
      <c r="G678">
        <v>216512</v>
      </c>
      <c r="H678">
        <v>2877</v>
      </c>
      <c r="I678">
        <v>674382</v>
      </c>
      <c r="J678">
        <v>49765</v>
      </c>
      <c r="K678">
        <v>230404</v>
      </c>
      <c r="L678">
        <v>12039</v>
      </c>
      <c r="M678">
        <v>95043</v>
      </c>
      <c r="N678">
        <v>263875</v>
      </c>
      <c r="O678">
        <v>23.717549999999999</v>
      </c>
      <c r="P678" s="27">
        <v>462394</v>
      </c>
      <c r="Q678" s="27">
        <v>1577688</v>
      </c>
    </row>
    <row r="679" spans="1:17" x14ac:dyDescent="0.3">
      <c r="A679">
        <v>2</v>
      </c>
      <c r="B679">
        <v>26</v>
      </c>
      <c r="C679">
        <v>46</v>
      </c>
      <c r="D679" s="27">
        <v>1500</v>
      </c>
      <c r="E679">
        <v>0</v>
      </c>
      <c r="F679">
        <v>3396</v>
      </c>
      <c r="G679">
        <v>5357</v>
      </c>
      <c r="H679">
        <v>0</v>
      </c>
      <c r="I679">
        <v>29061</v>
      </c>
      <c r="J679">
        <v>0</v>
      </c>
      <c r="K679">
        <v>2197</v>
      </c>
      <c r="L679">
        <v>1251</v>
      </c>
      <c r="M679">
        <v>11263</v>
      </c>
      <c r="N679">
        <v>22341</v>
      </c>
      <c r="O679">
        <v>1851.67</v>
      </c>
      <c r="P679" s="27">
        <v>21942</v>
      </c>
      <c r="Q679" s="27">
        <v>74866</v>
      </c>
    </row>
    <row r="680" spans="1:17" x14ac:dyDescent="0.3">
      <c r="A680">
        <v>5</v>
      </c>
      <c r="B680">
        <v>2</v>
      </c>
      <c r="C680">
        <v>7</v>
      </c>
      <c r="D680" s="27">
        <v>1800</v>
      </c>
      <c r="E680">
        <v>1187</v>
      </c>
      <c r="F680">
        <v>3746</v>
      </c>
      <c r="G680">
        <v>9751</v>
      </c>
      <c r="H680">
        <v>53</v>
      </c>
      <c r="I680">
        <v>3714</v>
      </c>
      <c r="J680">
        <v>0</v>
      </c>
      <c r="K680">
        <v>981</v>
      </c>
      <c r="L680">
        <v>7106</v>
      </c>
      <c r="M680">
        <v>12584</v>
      </c>
      <c r="N680">
        <v>6316</v>
      </c>
      <c r="O680">
        <v>1807.463</v>
      </c>
      <c r="P680" s="27">
        <v>13317</v>
      </c>
      <c r="Q680" s="27">
        <v>45438</v>
      </c>
    </row>
    <row r="681" spans="1:17" x14ac:dyDescent="0.3">
      <c r="A681">
        <v>7</v>
      </c>
      <c r="B681">
        <v>25</v>
      </c>
      <c r="C681">
        <v>42</v>
      </c>
      <c r="D681" s="27">
        <v>4000</v>
      </c>
      <c r="E681">
        <v>322</v>
      </c>
      <c r="F681">
        <v>42855</v>
      </c>
      <c r="G681">
        <v>20057</v>
      </c>
      <c r="H681">
        <v>1512</v>
      </c>
      <c r="I681">
        <v>41381</v>
      </c>
      <c r="J681">
        <v>0</v>
      </c>
      <c r="K681">
        <v>2917</v>
      </c>
      <c r="L681">
        <v>7570</v>
      </c>
      <c r="M681">
        <v>7401</v>
      </c>
      <c r="N681">
        <v>29191</v>
      </c>
      <c r="O681">
        <v>1868.403</v>
      </c>
      <c r="P681" s="27">
        <v>44902</v>
      </c>
      <c r="Q681" s="27">
        <v>153206</v>
      </c>
    </row>
    <row r="682" spans="1:17" x14ac:dyDescent="0.3">
      <c r="A682">
        <v>3</v>
      </c>
      <c r="B682">
        <v>7</v>
      </c>
      <c r="C682">
        <v>17</v>
      </c>
      <c r="D682" s="27">
        <v>23250</v>
      </c>
      <c r="E682">
        <v>0</v>
      </c>
      <c r="F682">
        <v>819</v>
      </c>
      <c r="G682">
        <v>52956</v>
      </c>
      <c r="H682">
        <v>0</v>
      </c>
      <c r="I682">
        <v>257297</v>
      </c>
      <c r="J682">
        <v>0</v>
      </c>
      <c r="K682">
        <v>0</v>
      </c>
      <c r="L682">
        <v>694857</v>
      </c>
      <c r="M682">
        <v>9510</v>
      </c>
      <c r="N682">
        <v>250618</v>
      </c>
      <c r="O682">
        <v>316.08390000000003</v>
      </c>
      <c r="P682" s="27">
        <v>371060</v>
      </c>
      <c r="Q682" s="27">
        <v>1266057</v>
      </c>
    </row>
    <row r="683" spans="1:17" x14ac:dyDescent="0.3">
      <c r="A683">
        <v>8</v>
      </c>
      <c r="B683">
        <v>8</v>
      </c>
      <c r="C683">
        <v>19</v>
      </c>
      <c r="D683" s="27">
        <v>500000</v>
      </c>
      <c r="E683">
        <v>13742</v>
      </c>
      <c r="F683">
        <v>147606</v>
      </c>
      <c r="G683">
        <v>5258085</v>
      </c>
      <c r="H683">
        <v>1847</v>
      </c>
      <c r="I683">
        <v>2794401</v>
      </c>
      <c r="J683">
        <v>0</v>
      </c>
      <c r="K683">
        <v>117127</v>
      </c>
      <c r="L683">
        <v>30833</v>
      </c>
      <c r="M683">
        <v>79773</v>
      </c>
      <c r="N683">
        <v>1584202</v>
      </c>
      <c r="O683">
        <v>20.781269999999999</v>
      </c>
      <c r="P683" s="27">
        <v>2938926</v>
      </c>
      <c r="Q683" s="27">
        <v>10027616</v>
      </c>
    </row>
    <row r="684" spans="1:17" x14ac:dyDescent="0.3">
      <c r="A684">
        <v>1</v>
      </c>
      <c r="B684">
        <v>17</v>
      </c>
      <c r="C684">
        <v>36</v>
      </c>
      <c r="D684" s="27">
        <v>64000</v>
      </c>
      <c r="E684">
        <v>0</v>
      </c>
      <c r="F684">
        <v>611522</v>
      </c>
      <c r="G684">
        <v>642168</v>
      </c>
      <c r="H684">
        <v>0</v>
      </c>
      <c r="I684">
        <v>703598</v>
      </c>
      <c r="J684">
        <v>0</v>
      </c>
      <c r="K684">
        <v>313744</v>
      </c>
      <c r="L684">
        <v>73187</v>
      </c>
      <c r="M684">
        <v>85009</v>
      </c>
      <c r="N684">
        <v>780038</v>
      </c>
      <c r="O684">
        <v>53.802050000000001</v>
      </c>
      <c r="P684" s="27">
        <v>940582</v>
      </c>
      <c r="Q684" s="27">
        <v>3209266</v>
      </c>
    </row>
    <row r="685" spans="1:17" x14ac:dyDescent="0.3">
      <c r="A685">
        <v>2</v>
      </c>
      <c r="B685">
        <v>2</v>
      </c>
      <c r="C685">
        <v>2</v>
      </c>
      <c r="D685" s="27">
        <v>140000</v>
      </c>
      <c r="E685">
        <v>34233</v>
      </c>
      <c r="F685">
        <v>260223</v>
      </c>
      <c r="G685">
        <v>1316200</v>
      </c>
      <c r="H685">
        <v>0</v>
      </c>
      <c r="I685">
        <v>730436</v>
      </c>
      <c r="J685">
        <v>51283</v>
      </c>
      <c r="K685">
        <v>62983</v>
      </c>
      <c r="L685">
        <v>63484</v>
      </c>
      <c r="M685">
        <v>947476</v>
      </c>
      <c r="N685">
        <v>705824</v>
      </c>
      <c r="O685">
        <v>64.022069999999999</v>
      </c>
      <c r="P685" s="27">
        <v>1222785</v>
      </c>
      <c r="Q685" s="27">
        <v>4172142</v>
      </c>
    </row>
    <row r="686" spans="1:17" x14ac:dyDescent="0.3">
      <c r="A686">
        <v>9</v>
      </c>
      <c r="B686">
        <v>26</v>
      </c>
      <c r="C686">
        <v>46</v>
      </c>
      <c r="D686" s="27">
        <v>18250</v>
      </c>
      <c r="E686">
        <v>0</v>
      </c>
      <c r="F686">
        <v>30268</v>
      </c>
      <c r="G686">
        <v>58652</v>
      </c>
      <c r="H686">
        <v>0</v>
      </c>
      <c r="I686">
        <v>259510</v>
      </c>
      <c r="J686">
        <v>0</v>
      </c>
      <c r="K686">
        <v>9924</v>
      </c>
      <c r="L686">
        <v>27003</v>
      </c>
      <c r="M686">
        <v>38749</v>
      </c>
      <c r="N686">
        <v>134285</v>
      </c>
      <c r="O686">
        <v>1023.6079999999999</v>
      </c>
      <c r="P686" s="27">
        <v>163655</v>
      </c>
      <c r="Q686" s="27">
        <v>558391</v>
      </c>
    </row>
    <row r="687" spans="1:17" x14ac:dyDescent="0.3">
      <c r="A687">
        <v>9</v>
      </c>
      <c r="B687">
        <v>8</v>
      </c>
      <c r="C687">
        <v>19</v>
      </c>
      <c r="D687" s="27">
        <v>18000</v>
      </c>
      <c r="E687">
        <v>1850</v>
      </c>
      <c r="F687">
        <v>11960</v>
      </c>
      <c r="G687">
        <v>381700</v>
      </c>
      <c r="H687">
        <v>1906</v>
      </c>
      <c r="I687">
        <v>190993</v>
      </c>
      <c r="J687">
        <v>0</v>
      </c>
      <c r="K687">
        <v>12503</v>
      </c>
      <c r="L687">
        <v>44944</v>
      </c>
      <c r="M687">
        <v>63637</v>
      </c>
      <c r="N687">
        <v>209079</v>
      </c>
      <c r="O687">
        <v>880.7835</v>
      </c>
      <c r="P687" s="27">
        <v>269218</v>
      </c>
      <c r="Q687" s="27">
        <v>918572</v>
      </c>
    </row>
    <row r="688" spans="1:17" x14ac:dyDescent="0.3">
      <c r="A688">
        <v>3</v>
      </c>
      <c r="B688">
        <v>2</v>
      </c>
      <c r="C688">
        <v>2</v>
      </c>
      <c r="D688" s="27">
        <v>102000</v>
      </c>
      <c r="E688">
        <v>504672</v>
      </c>
      <c r="F688">
        <v>871640</v>
      </c>
      <c r="G688">
        <v>1213099</v>
      </c>
      <c r="H688">
        <v>34730</v>
      </c>
      <c r="I688">
        <v>821533</v>
      </c>
      <c r="J688">
        <v>0</v>
      </c>
      <c r="K688">
        <v>36472</v>
      </c>
      <c r="L688">
        <v>559479</v>
      </c>
      <c r="M688">
        <v>1391819</v>
      </c>
      <c r="N688">
        <v>750001</v>
      </c>
      <c r="O688">
        <v>148.30269999999999</v>
      </c>
      <c r="P688" s="27">
        <v>1812264</v>
      </c>
      <c r="Q688" s="27">
        <v>6183445</v>
      </c>
    </row>
    <row r="689" spans="1:17" x14ac:dyDescent="0.3">
      <c r="A689">
        <v>5</v>
      </c>
      <c r="B689">
        <v>26</v>
      </c>
      <c r="C689">
        <v>45</v>
      </c>
      <c r="D689" s="27">
        <v>3000</v>
      </c>
      <c r="E689">
        <v>0</v>
      </c>
      <c r="F689">
        <v>10326</v>
      </c>
      <c r="G689">
        <v>2442</v>
      </c>
      <c r="H689">
        <v>54</v>
      </c>
      <c r="I689">
        <v>9615</v>
      </c>
      <c r="J689">
        <v>0</v>
      </c>
      <c r="K689">
        <v>977</v>
      </c>
      <c r="L689">
        <v>3527</v>
      </c>
      <c r="M689">
        <v>1622</v>
      </c>
      <c r="N689">
        <v>13043</v>
      </c>
      <c r="O689">
        <v>1807.463</v>
      </c>
      <c r="P689" s="27">
        <v>12194</v>
      </c>
      <c r="Q689" s="27">
        <v>41606</v>
      </c>
    </row>
    <row r="690" spans="1:17" x14ac:dyDescent="0.3">
      <c r="A690">
        <v>9</v>
      </c>
      <c r="B690">
        <v>26</v>
      </c>
      <c r="C690">
        <v>46</v>
      </c>
      <c r="D690" s="27">
        <v>4500</v>
      </c>
      <c r="E690">
        <v>3</v>
      </c>
      <c r="F690">
        <v>588</v>
      </c>
      <c r="G690">
        <v>10114</v>
      </c>
      <c r="H690">
        <v>246</v>
      </c>
      <c r="I690">
        <v>18502</v>
      </c>
      <c r="J690">
        <v>0</v>
      </c>
      <c r="K690">
        <v>0</v>
      </c>
      <c r="L690">
        <v>1164</v>
      </c>
      <c r="M690">
        <v>8103</v>
      </c>
      <c r="N690">
        <v>13876</v>
      </c>
      <c r="O690">
        <v>1828.0519999999999</v>
      </c>
      <c r="P690" s="27">
        <v>15415</v>
      </c>
      <c r="Q690" s="27">
        <v>52596</v>
      </c>
    </row>
    <row r="691" spans="1:17" x14ac:dyDescent="0.3">
      <c r="A691">
        <v>7</v>
      </c>
      <c r="B691">
        <v>7</v>
      </c>
      <c r="C691">
        <v>17</v>
      </c>
      <c r="D691" s="27">
        <v>4300</v>
      </c>
      <c r="E691">
        <v>21290</v>
      </c>
      <c r="F691">
        <v>201947</v>
      </c>
      <c r="G691">
        <v>27912</v>
      </c>
      <c r="H691">
        <v>23274</v>
      </c>
      <c r="I691">
        <v>83200</v>
      </c>
      <c r="J691">
        <v>22380</v>
      </c>
      <c r="K691">
        <v>5430</v>
      </c>
      <c r="L691">
        <v>17679</v>
      </c>
      <c r="M691">
        <v>17052</v>
      </c>
      <c r="N691">
        <v>134269</v>
      </c>
      <c r="O691">
        <v>1868.403</v>
      </c>
      <c r="P691" s="27">
        <v>162495</v>
      </c>
      <c r="Q691" s="27">
        <v>554433</v>
      </c>
    </row>
    <row r="692" spans="1:17" x14ac:dyDescent="0.3">
      <c r="A692">
        <v>9</v>
      </c>
      <c r="B692">
        <v>5</v>
      </c>
      <c r="C692">
        <v>9</v>
      </c>
      <c r="D692" s="27">
        <v>2500</v>
      </c>
      <c r="E692">
        <v>17</v>
      </c>
      <c r="F692">
        <v>6152</v>
      </c>
      <c r="G692">
        <v>3659</v>
      </c>
      <c r="H692">
        <v>667</v>
      </c>
      <c r="I692">
        <v>4978</v>
      </c>
      <c r="J692">
        <v>0</v>
      </c>
      <c r="K692">
        <v>2667</v>
      </c>
      <c r="L692">
        <v>21719</v>
      </c>
      <c r="M692">
        <v>37351</v>
      </c>
      <c r="N692">
        <v>12375</v>
      </c>
      <c r="O692">
        <v>2249.1350000000002</v>
      </c>
      <c r="P692" s="27">
        <v>26256</v>
      </c>
      <c r="Q692" s="27">
        <v>89585</v>
      </c>
    </row>
    <row r="693" spans="1:17" x14ac:dyDescent="0.3">
      <c r="A693">
        <v>7</v>
      </c>
      <c r="B693">
        <v>8</v>
      </c>
      <c r="C693">
        <v>18</v>
      </c>
      <c r="D693" s="27">
        <v>154000</v>
      </c>
      <c r="E693">
        <v>0</v>
      </c>
      <c r="F693">
        <v>693935</v>
      </c>
      <c r="G693">
        <v>2777488</v>
      </c>
      <c r="H693">
        <v>0</v>
      </c>
      <c r="I693">
        <v>2845589</v>
      </c>
      <c r="J693">
        <v>0</v>
      </c>
      <c r="K693">
        <v>74222</v>
      </c>
      <c r="L693">
        <v>306394</v>
      </c>
      <c r="M693">
        <v>491222</v>
      </c>
      <c r="N693">
        <v>1760103</v>
      </c>
      <c r="O693">
        <v>9.9947339999999993</v>
      </c>
      <c r="P693" s="27">
        <v>2622788</v>
      </c>
      <c r="Q693" s="27">
        <v>8948953</v>
      </c>
    </row>
    <row r="694" spans="1:17" x14ac:dyDescent="0.3">
      <c r="A694">
        <v>7</v>
      </c>
      <c r="B694">
        <v>13</v>
      </c>
      <c r="C694">
        <v>24</v>
      </c>
      <c r="D694" s="27">
        <v>11000</v>
      </c>
      <c r="E694">
        <v>0</v>
      </c>
      <c r="F694">
        <v>70235</v>
      </c>
      <c r="G694">
        <v>14529</v>
      </c>
      <c r="H694">
        <v>0</v>
      </c>
      <c r="I694">
        <v>18219</v>
      </c>
      <c r="J694">
        <v>0</v>
      </c>
      <c r="K694">
        <v>1159</v>
      </c>
      <c r="L694">
        <v>13165</v>
      </c>
      <c r="M694">
        <v>10700</v>
      </c>
      <c r="N694">
        <v>45766</v>
      </c>
      <c r="O694">
        <v>1155.4280000000001</v>
      </c>
      <c r="P694" s="27">
        <v>50930</v>
      </c>
      <c r="Q694" s="27">
        <v>173773</v>
      </c>
    </row>
    <row r="695" spans="1:17" x14ac:dyDescent="0.3">
      <c r="A695">
        <v>9</v>
      </c>
      <c r="B695">
        <v>1</v>
      </c>
      <c r="C695">
        <v>1</v>
      </c>
      <c r="D695" s="27">
        <v>1500</v>
      </c>
      <c r="O695">
        <v>1390.874</v>
      </c>
    </row>
    <row r="696" spans="1:17" x14ac:dyDescent="0.3">
      <c r="A696">
        <v>7</v>
      </c>
      <c r="B696">
        <v>14</v>
      </c>
      <c r="C696">
        <v>28</v>
      </c>
      <c r="D696" s="27">
        <v>42500</v>
      </c>
      <c r="E696">
        <v>0</v>
      </c>
      <c r="F696">
        <v>1799005</v>
      </c>
      <c r="G696">
        <v>679447</v>
      </c>
      <c r="H696">
        <v>0</v>
      </c>
      <c r="I696">
        <v>834060</v>
      </c>
      <c r="J696">
        <v>0</v>
      </c>
      <c r="K696">
        <v>0</v>
      </c>
      <c r="L696">
        <v>197984</v>
      </c>
      <c r="M696">
        <v>639584</v>
      </c>
      <c r="N696">
        <v>652713</v>
      </c>
      <c r="O696">
        <v>503.86329999999998</v>
      </c>
      <c r="P696" s="27">
        <v>1407618</v>
      </c>
      <c r="Q696" s="27">
        <v>4802793</v>
      </c>
    </row>
    <row r="697" spans="1:17" x14ac:dyDescent="0.3">
      <c r="A697">
        <v>5</v>
      </c>
      <c r="B697">
        <v>2</v>
      </c>
      <c r="C697">
        <v>2</v>
      </c>
      <c r="D697" s="27">
        <v>136000</v>
      </c>
      <c r="E697">
        <v>0</v>
      </c>
      <c r="F697">
        <v>929257</v>
      </c>
      <c r="G697">
        <v>1825167</v>
      </c>
      <c r="H697">
        <v>9960</v>
      </c>
      <c r="I697">
        <v>587261</v>
      </c>
      <c r="J697">
        <v>0</v>
      </c>
      <c r="K697">
        <v>379470</v>
      </c>
      <c r="L697">
        <v>23760</v>
      </c>
      <c r="M697">
        <v>501893</v>
      </c>
      <c r="N697">
        <v>742962</v>
      </c>
      <c r="O697">
        <v>77.110050000000001</v>
      </c>
      <c r="P697" s="27">
        <v>1465337</v>
      </c>
      <c r="Q697" s="27">
        <v>4999730</v>
      </c>
    </row>
    <row r="698" spans="1:17" x14ac:dyDescent="0.3">
      <c r="A698">
        <v>7</v>
      </c>
      <c r="B698">
        <v>25</v>
      </c>
      <c r="C698">
        <v>42</v>
      </c>
      <c r="D698" s="27">
        <v>6500</v>
      </c>
      <c r="E698">
        <v>0</v>
      </c>
      <c r="F698">
        <v>60630</v>
      </c>
      <c r="G698">
        <v>20873</v>
      </c>
      <c r="H698">
        <v>0</v>
      </c>
      <c r="I698">
        <v>62791</v>
      </c>
      <c r="J698">
        <v>0</v>
      </c>
      <c r="K698">
        <v>0</v>
      </c>
      <c r="L698">
        <v>1180</v>
      </c>
      <c r="M698">
        <v>4893</v>
      </c>
      <c r="N698">
        <v>44226</v>
      </c>
      <c r="O698">
        <v>1879.4559999999999</v>
      </c>
      <c r="P698" s="27">
        <v>57032</v>
      </c>
      <c r="Q698" s="27">
        <v>194593</v>
      </c>
    </row>
    <row r="699" spans="1:17" x14ac:dyDescent="0.3">
      <c r="A699">
        <v>4</v>
      </c>
      <c r="B699">
        <v>2</v>
      </c>
      <c r="C699">
        <v>6</v>
      </c>
      <c r="D699" s="27">
        <v>305000</v>
      </c>
      <c r="E699">
        <v>2474581</v>
      </c>
      <c r="F699">
        <v>3359379</v>
      </c>
      <c r="G699">
        <v>5540696</v>
      </c>
      <c r="H699">
        <v>99199</v>
      </c>
      <c r="I699">
        <v>3106385</v>
      </c>
      <c r="J699">
        <v>190255</v>
      </c>
      <c r="K699">
        <v>520006</v>
      </c>
      <c r="L699">
        <v>268981</v>
      </c>
      <c r="M699">
        <v>5896467</v>
      </c>
      <c r="N699">
        <v>2998739</v>
      </c>
      <c r="O699">
        <v>52.146230000000003</v>
      </c>
      <c r="P699" s="27">
        <v>7167259</v>
      </c>
      <c r="Q699" s="27">
        <v>24454688</v>
      </c>
    </row>
    <row r="700" spans="1:17" x14ac:dyDescent="0.3">
      <c r="A700">
        <v>5</v>
      </c>
      <c r="B700">
        <v>14</v>
      </c>
      <c r="C700">
        <v>28</v>
      </c>
      <c r="D700" s="27">
        <v>116000</v>
      </c>
      <c r="E700">
        <v>9246</v>
      </c>
      <c r="F700">
        <v>1558558</v>
      </c>
      <c r="G700">
        <v>489680</v>
      </c>
      <c r="H700">
        <v>0</v>
      </c>
      <c r="I700">
        <v>495255</v>
      </c>
      <c r="J700">
        <v>51876</v>
      </c>
      <c r="K700">
        <v>210057</v>
      </c>
      <c r="L700">
        <v>252425</v>
      </c>
      <c r="M700">
        <v>667299</v>
      </c>
      <c r="N700">
        <v>424365</v>
      </c>
      <c r="O700">
        <v>171.86699999999999</v>
      </c>
      <c r="P700" s="27">
        <v>1218863</v>
      </c>
      <c r="Q700" s="27">
        <v>4158761</v>
      </c>
    </row>
    <row r="701" spans="1:17" x14ac:dyDescent="0.3">
      <c r="A701">
        <v>3</v>
      </c>
      <c r="B701">
        <v>17</v>
      </c>
      <c r="C701">
        <v>36</v>
      </c>
      <c r="D701" s="27">
        <v>83000</v>
      </c>
      <c r="E701">
        <v>4704</v>
      </c>
      <c r="F701">
        <v>724221</v>
      </c>
      <c r="G701">
        <v>864257</v>
      </c>
      <c r="H701">
        <v>62456</v>
      </c>
      <c r="I701">
        <v>1363144</v>
      </c>
      <c r="J701">
        <v>191230</v>
      </c>
      <c r="K701">
        <v>352870</v>
      </c>
      <c r="L701">
        <v>319485</v>
      </c>
      <c r="M701">
        <v>210936</v>
      </c>
      <c r="N701">
        <v>822048</v>
      </c>
      <c r="O701">
        <v>362.06990000000002</v>
      </c>
      <c r="P701" s="27">
        <v>1440607</v>
      </c>
      <c r="Q701" s="27">
        <v>4915351</v>
      </c>
    </row>
    <row r="702" spans="1:17" x14ac:dyDescent="0.3">
      <c r="A702">
        <v>9</v>
      </c>
      <c r="B702">
        <v>13</v>
      </c>
      <c r="C702">
        <v>22</v>
      </c>
      <c r="D702" s="27">
        <v>2100</v>
      </c>
      <c r="E702">
        <v>0</v>
      </c>
      <c r="F702">
        <v>0</v>
      </c>
      <c r="G702">
        <v>562</v>
      </c>
      <c r="H702">
        <v>0</v>
      </c>
      <c r="I702">
        <v>3436</v>
      </c>
      <c r="J702">
        <v>0</v>
      </c>
      <c r="K702">
        <v>775</v>
      </c>
      <c r="L702">
        <v>3156</v>
      </c>
      <c r="M702">
        <v>9659</v>
      </c>
      <c r="N702">
        <v>9118</v>
      </c>
      <c r="O702">
        <v>1849.1849999999999</v>
      </c>
      <c r="P702" s="27">
        <v>7827</v>
      </c>
      <c r="Q702" s="27">
        <v>26706</v>
      </c>
    </row>
    <row r="703" spans="1:17" x14ac:dyDescent="0.3">
      <c r="A703">
        <v>5</v>
      </c>
      <c r="B703">
        <v>24</v>
      </c>
      <c r="C703">
        <v>51</v>
      </c>
      <c r="D703" s="27">
        <v>1400000</v>
      </c>
      <c r="E703">
        <v>2007214</v>
      </c>
      <c r="F703">
        <v>30402571</v>
      </c>
      <c r="G703">
        <v>23361414</v>
      </c>
      <c r="H703">
        <v>3276836</v>
      </c>
      <c r="I703">
        <v>24197190</v>
      </c>
      <c r="J703">
        <v>0</v>
      </c>
      <c r="K703">
        <v>4318667</v>
      </c>
      <c r="L703">
        <v>389059</v>
      </c>
      <c r="M703">
        <v>1912167</v>
      </c>
      <c r="N703">
        <v>13469827</v>
      </c>
      <c r="O703">
        <v>23.717549999999999</v>
      </c>
      <c r="P703" s="27">
        <v>30285740</v>
      </c>
      <c r="Q703" s="8">
        <v>103000000</v>
      </c>
    </row>
    <row r="704" spans="1:17" x14ac:dyDescent="0.3">
      <c r="A704">
        <v>5</v>
      </c>
      <c r="B704">
        <v>5</v>
      </c>
      <c r="C704">
        <v>10</v>
      </c>
      <c r="D704" s="27">
        <v>30000</v>
      </c>
      <c r="E704">
        <v>0</v>
      </c>
      <c r="F704">
        <v>33470</v>
      </c>
      <c r="G704">
        <v>15175</v>
      </c>
      <c r="H704">
        <v>635</v>
      </c>
      <c r="I704">
        <v>115788</v>
      </c>
      <c r="J704">
        <v>0</v>
      </c>
      <c r="K704">
        <v>0</v>
      </c>
      <c r="L704">
        <v>8586</v>
      </c>
      <c r="M704">
        <v>5231</v>
      </c>
      <c r="N704">
        <v>58856</v>
      </c>
      <c r="O704">
        <v>657.71090000000004</v>
      </c>
      <c r="P704" s="27">
        <v>69678</v>
      </c>
      <c r="Q704" s="27">
        <v>237741</v>
      </c>
    </row>
    <row r="705" spans="1:17" x14ac:dyDescent="0.3">
      <c r="A705">
        <v>3</v>
      </c>
      <c r="B705">
        <v>5</v>
      </c>
      <c r="C705">
        <v>10</v>
      </c>
      <c r="D705" s="27">
        <v>1200</v>
      </c>
      <c r="E705">
        <v>0</v>
      </c>
      <c r="F705">
        <v>0</v>
      </c>
      <c r="G705">
        <v>64</v>
      </c>
      <c r="H705">
        <v>0</v>
      </c>
      <c r="I705">
        <v>3178</v>
      </c>
      <c r="J705">
        <v>0</v>
      </c>
      <c r="K705">
        <v>0</v>
      </c>
      <c r="L705">
        <v>0</v>
      </c>
      <c r="M705">
        <v>0</v>
      </c>
      <c r="N705">
        <v>3449</v>
      </c>
      <c r="O705">
        <v>1868.403</v>
      </c>
      <c r="P705" s="27">
        <v>1961</v>
      </c>
      <c r="Q705" s="27">
        <v>6691</v>
      </c>
    </row>
    <row r="706" spans="1:17" x14ac:dyDescent="0.3">
      <c r="A706">
        <v>9</v>
      </c>
      <c r="B706">
        <v>2</v>
      </c>
      <c r="C706">
        <v>4</v>
      </c>
      <c r="D706" s="27">
        <v>2000</v>
      </c>
      <c r="E706">
        <v>71</v>
      </c>
      <c r="F706">
        <v>8469</v>
      </c>
      <c r="G706">
        <v>16991</v>
      </c>
      <c r="H706">
        <v>1878</v>
      </c>
      <c r="I706">
        <v>16877</v>
      </c>
      <c r="J706">
        <v>0</v>
      </c>
      <c r="K706">
        <v>56656</v>
      </c>
      <c r="L706">
        <v>14105</v>
      </c>
      <c r="M706">
        <v>23132</v>
      </c>
      <c r="N706">
        <v>15607</v>
      </c>
      <c r="O706">
        <v>4637.8509999999997</v>
      </c>
      <c r="P706" s="27">
        <v>45072</v>
      </c>
      <c r="Q706" s="27">
        <v>153786</v>
      </c>
    </row>
    <row r="707" spans="1:17" x14ac:dyDescent="0.3">
      <c r="A707">
        <v>8</v>
      </c>
      <c r="B707">
        <v>14</v>
      </c>
      <c r="C707">
        <v>28</v>
      </c>
      <c r="D707" s="27">
        <v>37500</v>
      </c>
      <c r="E707">
        <v>1857</v>
      </c>
      <c r="F707">
        <v>1264853</v>
      </c>
      <c r="G707">
        <v>236342</v>
      </c>
      <c r="H707">
        <v>65975</v>
      </c>
      <c r="I707">
        <v>353214</v>
      </c>
      <c r="J707">
        <v>0</v>
      </c>
      <c r="K707">
        <v>0</v>
      </c>
      <c r="L707">
        <v>132211</v>
      </c>
      <c r="M707">
        <v>438044</v>
      </c>
      <c r="N707">
        <v>201298</v>
      </c>
      <c r="O707">
        <v>624.95410000000004</v>
      </c>
      <c r="P707" s="27">
        <v>789506</v>
      </c>
      <c r="Q707" s="27">
        <v>2693794</v>
      </c>
    </row>
    <row r="708" spans="1:17" x14ac:dyDescent="0.3">
      <c r="A708">
        <v>7</v>
      </c>
      <c r="B708">
        <v>18</v>
      </c>
      <c r="C708">
        <v>40</v>
      </c>
      <c r="D708" s="27">
        <v>12000</v>
      </c>
      <c r="E708">
        <v>0</v>
      </c>
      <c r="F708">
        <v>51508</v>
      </c>
      <c r="G708">
        <v>82773</v>
      </c>
      <c r="H708">
        <v>0</v>
      </c>
      <c r="I708">
        <v>63557</v>
      </c>
      <c r="J708">
        <v>0</v>
      </c>
      <c r="K708">
        <v>3591</v>
      </c>
      <c r="L708">
        <v>14948</v>
      </c>
      <c r="M708">
        <v>4446</v>
      </c>
      <c r="N708">
        <v>137239</v>
      </c>
      <c r="O708">
        <v>751.72649999999999</v>
      </c>
      <c r="P708" s="27">
        <v>104942</v>
      </c>
      <c r="Q708" s="27">
        <v>358062</v>
      </c>
    </row>
    <row r="709" spans="1:17" x14ac:dyDescent="0.3">
      <c r="A709">
        <v>5</v>
      </c>
      <c r="B709">
        <v>2</v>
      </c>
      <c r="C709">
        <v>4</v>
      </c>
      <c r="D709" s="27">
        <v>600000</v>
      </c>
      <c r="E709">
        <v>674416</v>
      </c>
      <c r="F709">
        <v>4819246</v>
      </c>
      <c r="G709">
        <v>7232698</v>
      </c>
      <c r="H709">
        <v>91827</v>
      </c>
      <c r="I709">
        <v>3340366</v>
      </c>
      <c r="J709">
        <v>229044</v>
      </c>
      <c r="K709">
        <v>796032</v>
      </c>
      <c r="L709">
        <v>1174295</v>
      </c>
      <c r="M709">
        <v>16199987</v>
      </c>
      <c r="N709">
        <v>3272131</v>
      </c>
      <c r="O709">
        <v>23.251169999999998</v>
      </c>
      <c r="P709" s="27">
        <v>11087351</v>
      </c>
      <c r="Q709" s="27">
        <v>37830042</v>
      </c>
    </row>
    <row r="710" spans="1:17" x14ac:dyDescent="0.3">
      <c r="A710">
        <v>3</v>
      </c>
      <c r="B710">
        <v>2</v>
      </c>
      <c r="C710">
        <v>2</v>
      </c>
      <c r="D710" s="27">
        <v>16000</v>
      </c>
      <c r="E710">
        <v>0</v>
      </c>
      <c r="F710">
        <v>0</v>
      </c>
      <c r="G710">
        <v>164189</v>
      </c>
      <c r="H710">
        <v>0</v>
      </c>
      <c r="I710">
        <v>10422</v>
      </c>
      <c r="J710">
        <v>0</v>
      </c>
      <c r="K710">
        <v>1396</v>
      </c>
      <c r="L710">
        <v>13948</v>
      </c>
      <c r="M710">
        <v>29364</v>
      </c>
      <c r="N710">
        <v>66388</v>
      </c>
      <c r="O710">
        <v>1155.4280000000001</v>
      </c>
      <c r="P710" s="27">
        <v>83736</v>
      </c>
      <c r="Q710" s="27">
        <v>285707</v>
      </c>
    </row>
    <row r="711" spans="1:17" x14ac:dyDescent="0.3">
      <c r="A711">
        <v>5</v>
      </c>
      <c r="B711">
        <v>16</v>
      </c>
      <c r="C711">
        <v>35</v>
      </c>
      <c r="D711" s="27">
        <v>390000</v>
      </c>
      <c r="E711">
        <v>0</v>
      </c>
      <c r="F711">
        <v>22239262</v>
      </c>
      <c r="G711">
        <v>5856355</v>
      </c>
      <c r="H711">
        <v>0</v>
      </c>
      <c r="I711">
        <v>6259999</v>
      </c>
      <c r="J711">
        <v>1919938</v>
      </c>
      <c r="K711">
        <v>5137755</v>
      </c>
      <c r="L711">
        <v>3177654</v>
      </c>
      <c r="M711">
        <v>6268096</v>
      </c>
      <c r="N711">
        <v>9562722</v>
      </c>
      <c r="O711">
        <v>20.323989999999998</v>
      </c>
      <c r="P711" s="27">
        <v>17708611</v>
      </c>
      <c r="Q711" s="27">
        <v>60421781</v>
      </c>
    </row>
    <row r="712" spans="1:17" x14ac:dyDescent="0.3">
      <c r="A712">
        <v>2</v>
      </c>
      <c r="B712">
        <v>12</v>
      </c>
      <c r="C712">
        <v>21</v>
      </c>
      <c r="D712" s="27">
        <v>66000</v>
      </c>
      <c r="E712">
        <v>0</v>
      </c>
      <c r="F712">
        <v>160130</v>
      </c>
      <c r="G712">
        <v>448269</v>
      </c>
      <c r="H712">
        <v>0</v>
      </c>
      <c r="I712">
        <v>168909</v>
      </c>
      <c r="J712">
        <v>0</v>
      </c>
      <c r="K712">
        <v>93028</v>
      </c>
      <c r="L712">
        <v>28717</v>
      </c>
      <c r="M712">
        <v>102641</v>
      </c>
      <c r="N712">
        <v>409267</v>
      </c>
      <c r="O712">
        <v>175.75630000000001</v>
      </c>
      <c r="P712" s="27">
        <v>413529</v>
      </c>
      <c r="Q712" s="27">
        <v>1410961</v>
      </c>
    </row>
    <row r="713" spans="1:17" x14ac:dyDescent="0.3">
      <c r="A713">
        <v>9</v>
      </c>
      <c r="B713">
        <v>12</v>
      </c>
      <c r="C713">
        <v>21</v>
      </c>
      <c r="D713" s="27">
        <v>8800</v>
      </c>
      <c r="E713">
        <v>3724</v>
      </c>
      <c r="F713">
        <v>115418</v>
      </c>
      <c r="G713">
        <v>19439</v>
      </c>
      <c r="H713">
        <v>0</v>
      </c>
      <c r="I713">
        <v>85522</v>
      </c>
      <c r="J713">
        <v>0</v>
      </c>
      <c r="K713">
        <v>0</v>
      </c>
      <c r="L713">
        <v>10394</v>
      </c>
      <c r="M713">
        <v>0</v>
      </c>
      <c r="N713">
        <v>139410</v>
      </c>
      <c r="O713">
        <v>503.86329999999998</v>
      </c>
      <c r="P713" s="27">
        <v>109586</v>
      </c>
      <c r="Q713" s="27">
        <v>373907</v>
      </c>
    </row>
    <row r="714" spans="1:17" x14ac:dyDescent="0.3">
      <c r="A714">
        <v>5</v>
      </c>
      <c r="B714">
        <v>2</v>
      </c>
      <c r="C714">
        <v>2</v>
      </c>
      <c r="D714" s="27">
        <v>600000</v>
      </c>
      <c r="E714">
        <v>859204</v>
      </c>
      <c r="F714">
        <v>6971598</v>
      </c>
      <c r="G714">
        <v>7836873</v>
      </c>
      <c r="H714">
        <v>72661</v>
      </c>
      <c r="I714">
        <v>3768373</v>
      </c>
      <c r="J714">
        <v>282420</v>
      </c>
      <c r="K714">
        <v>794567</v>
      </c>
      <c r="L714">
        <v>1042347</v>
      </c>
      <c r="M714">
        <v>4309725</v>
      </c>
      <c r="N714">
        <v>4482089</v>
      </c>
      <c r="O714">
        <v>23.717549999999999</v>
      </c>
      <c r="P714" s="27">
        <v>8915550</v>
      </c>
      <c r="Q714" s="27">
        <v>30419857</v>
      </c>
    </row>
    <row r="715" spans="1:17" x14ac:dyDescent="0.3">
      <c r="A715">
        <v>2</v>
      </c>
      <c r="B715">
        <v>17</v>
      </c>
      <c r="C715">
        <v>36</v>
      </c>
      <c r="D715" s="27">
        <v>900000</v>
      </c>
      <c r="E715">
        <v>0</v>
      </c>
      <c r="F715">
        <v>981285</v>
      </c>
      <c r="G715">
        <v>302793</v>
      </c>
      <c r="H715">
        <v>51133</v>
      </c>
      <c r="I715">
        <v>854387</v>
      </c>
      <c r="J715">
        <v>208140</v>
      </c>
      <c r="K715">
        <v>70789</v>
      </c>
      <c r="L715">
        <v>273605</v>
      </c>
      <c r="M715">
        <v>5650</v>
      </c>
      <c r="N715">
        <v>6181081</v>
      </c>
      <c r="O715">
        <v>2.6527449999999999</v>
      </c>
      <c r="P715" s="27">
        <v>2616900</v>
      </c>
      <c r="Q715" s="27">
        <v>8928863</v>
      </c>
    </row>
    <row r="716" spans="1:17" x14ac:dyDescent="0.3">
      <c r="A716">
        <v>1</v>
      </c>
      <c r="B716">
        <v>23</v>
      </c>
      <c r="C716">
        <v>50</v>
      </c>
      <c r="D716" s="27">
        <v>295000</v>
      </c>
      <c r="E716">
        <v>466597</v>
      </c>
      <c r="F716">
        <v>1405556</v>
      </c>
      <c r="G716">
        <v>3345649</v>
      </c>
      <c r="H716">
        <v>263411</v>
      </c>
      <c r="I716">
        <v>3475802</v>
      </c>
      <c r="J716">
        <v>0</v>
      </c>
      <c r="K716">
        <v>1126924</v>
      </c>
      <c r="L716">
        <v>178534</v>
      </c>
      <c r="M716">
        <v>303373</v>
      </c>
      <c r="N716">
        <v>1901793</v>
      </c>
      <c r="O716">
        <v>276.95330000000001</v>
      </c>
      <c r="P716" s="27">
        <v>3654056</v>
      </c>
      <c r="Q716" s="27">
        <v>12467639</v>
      </c>
    </row>
    <row r="717" spans="1:17" x14ac:dyDescent="0.3">
      <c r="A717">
        <v>5</v>
      </c>
      <c r="B717">
        <v>16</v>
      </c>
      <c r="C717">
        <v>35</v>
      </c>
      <c r="D717" s="27">
        <v>1400000</v>
      </c>
      <c r="E717">
        <v>392535</v>
      </c>
      <c r="F717">
        <v>45129741</v>
      </c>
      <c r="G717">
        <v>16973684</v>
      </c>
      <c r="H717">
        <v>0</v>
      </c>
      <c r="I717">
        <v>20529076</v>
      </c>
      <c r="J717">
        <v>5623202</v>
      </c>
      <c r="K717">
        <v>8031640</v>
      </c>
      <c r="L717">
        <v>3432646</v>
      </c>
      <c r="M717">
        <v>4067148</v>
      </c>
      <c r="N717">
        <v>33396276</v>
      </c>
      <c r="O717">
        <v>4.2903779999999996</v>
      </c>
      <c r="P717" s="27">
        <v>40321204</v>
      </c>
      <c r="Q717" s="8">
        <v>138000000</v>
      </c>
    </row>
    <row r="718" spans="1:17" x14ac:dyDescent="0.3">
      <c r="A718">
        <v>2</v>
      </c>
      <c r="B718">
        <v>25</v>
      </c>
      <c r="C718">
        <v>42</v>
      </c>
      <c r="D718" s="27">
        <v>15000</v>
      </c>
      <c r="E718">
        <v>0</v>
      </c>
      <c r="F718">
        <v>3571</v>
      </c>
      <c r="G718">
        <v>32019</v>
      </c>
      <c r="H718">
        <v>984</v>
      </c>
      <c r="I718">
        <v>81021</v>
      </c>
      <c r="J718">
        <v>0</v>
      </c>
      <c r="K718">
        <v>0</v>
      </c>
      <c r="L718">
        <v>6704</v>
      </c>
      <c r="M718">
        <v>222</v>
      </c>
      <c r="N718">
        <v>51289</v>
      </c>
      <c r="O718">
        <v>665.40890000000002</v>
      </c>
      <c r="P718" s="27">
        <v>51527</v>
      </c>
      <c r="Q718" s="27">
        <v>175810</v>
      </c>
    </row>
    <row r="719" spans="1:17" x14ac:dyDescent="0.3">
      <c r="A719">
        <v>2</v>
      </c>
      <c r="B719">
        <v>2</v>
      </c>
      <c r="C719">
        <v>6</v>
      </c>
      <c r="D719" s="27">
        <v>6300</v>
      </c>
      <c r="E719">
        <v>66489</v>
      </c>
      <c r="F719">
        <v>43459</v>
      </c>
      <c r="G719">
        <v>34251</v>
      </c>
      <c r="H719">
        <v>877</v>
      </c>
      <c r="I719">
        <v>90361</v>
      </c>
      <c r="J719">
        <v>0</v>
      </c>
      <c r="K719">
        <v>0</v>
      </c>
      <c r="L719">
        <v>0</v>
      </c>
      <c r="M719">
        <v>0</v>
      </c>
      <c r="N719">
        <v>88457</v>
      </c>
      <c r="O719">
        <v>1851.67</v>
      </c>
      <c r="P719" s="27">
        <v>94928</v>
      </c>
      <c r="Q719" s="27">
        <v>323894</v>
      </c>
    </row>
    <row r="720" spans="1:17" x14ac:dyDescent="0.3">
      <c r="A720">
        <v>9</v>
      </c>
      <c r="B720">
        <v>5</v>
      </c>
      <c r="C720">
        <v>10</v>
      </c>
      <c r="D720" s="27">
        <v>2000</v>
      </c>
      <c r="E720">
        <v>102743</v>
      </c>
      <c r="F720">
        <v>15884</v>
      </c>
      <c r="G720">
        <v>2348</v>
      </c>
      <c r="H720">
        <v>1682</v>
      </c>
      <c r="I720">
        <v>26162</v>
      </c>
      <c r="J720">
        <v>0</v>
      </c>
      <c r="K720">
        <v>0</v>
      </c>
      <c r="L720">
        <v>0</v>
      </c>
      <c r="M720">
        <v>0</v>
      </c>
      <c r="N720">
        <v>33221</v>
      </c>
      <c r="O720">
        <v>1729.173</v>
      </c>
      <c r="P720" s="27">
        <v>53353</v>
      </c>
      <c r="Q720" s="27">
        <v>182040</v>
      </c>
    </row>
    <row r="721" spans="1:17" x14ac:dyDescent="0.3">
      <c r="A721">
        <v>7</v>
      </c>
      <c r="B721">
        <v>5</v>
      </c>
      <c r="C721">
        <v>9</v>
      </c>
      <c r="D721" s="27">
        <v>210000</v>
      </c>
      <c r="E721">
        <v>48648</v>
      </c>
      <c r="F721">
        <v>1459875</v>
      </c>
      <c r="G721">
        <v>356550</v>
      </c>
      <c r="H721">
        <v>0</v>
      </c>
      <c r="I721">
        <v>1124394</v>
      </c>
      <c r="J721">
        <v>0</v>
      </c>
      <c r="K721">
        <v>38131</v>
      </c>
      <c r="L721">
        <v>41621</v>
      </c>
      <c r="M721">
        <v>262192</v>
      </c>
      <c r="N721">
        <v>1642674</v>
      </c>
      <c r="O721">
        <v>23.251169999999998</v>
      </c>
      <c r="P721" s="27">
        <v>1457821</v>
      </c>
      <c r="Q721" s="27">
        <v>4974085</v>
      </c>
    </row>
    <row r="722" spans="1:17" x14ac:dyDescent="0.3">
      <c r="A722">
        <v>3</v>
      </c>
      <c r="B722">
        <v>26</v>
      </c>
      <c r="C722">
        <v>47</v>
      </c>
      <c r="D722" s="27">
        <v>10000</v>
      </c>
      <c r="E722">
        <v>21851</v>
      </c>
      <c r="F722">
        <v>38853</v>
      </c>
      <c r="G722">
        <v>58763</v>
      </c>
      <c r="H722">
        <v>2100</v>
      </c>
      <c r="I722">
        <v>105055</v>
      </c>
      <c r="J722">
        <v>0</v>
      </c>
      <c r="K722">
        <v>3779</v>
      </c>
      <c r="L722">
        <v>7706</v>
      </c>
      <c r="M722">
        <v>15506</v>
      </c>
      <c r="N722">
        <v>208481</v>
      </c>
      <c r="O722">
        <v>1162.2629999999999</v>
      </c>
      <c r="P722" s="27">
        <v>135432</v>
      </c>
      <c r="Q722" s="27">
        <v>462094</v>
      </c>
    </row>
    <row r="723" spans="1:17" x14ac:dyDescent="0.3">
      <c r="A723">
        <v>4</v>
      </c>
      <c r="B723">
        <v>18</v>
      </c>
      <c r="C723">
        <v>38</v>
      </c>
      <c r="D723" s="27">
        <v>10250</v>
      </c>
      <c r="E723">
        <v>13673</v>
      </c>
      <c r="F723">
        <v>24892</v>
      </c>
      <c r="G723">
        <v>59239</v>
      </c>
      <c r="H723">
        <v>75698</v>
      </c>
      <c r="I723">
        <v>63610</v>
      </c>
      <c r="J723">
        <v>78695</v>
      </c>
      <c r="K723">
        <v>19084</v>
      </c>
      <c r="L723">
        <v>243996</v>
      </c>
      <c r="M723">
        <v>21497</v>
      </c>
      <c r="N723">
        <v>151396</v>
      </c>
      <c r="O723">
        <v>499.12040000000002</v>
      </c>
      <c r="P723" s="27">
        <v>220334</v>
      </c>
      <c r="Q723" s="27">
        <v>751780</v>
      </c>
    </row>
    <row r="724" spans="1:17" x14ac:dyDescent="0.3">
      <c r="A724">
        <v>9</v>
      </c>
      <c r="B724">
        <v>16</v>
      </c>
      <c r="C724">
        <v>35</v>
      </c>
      <c r="D724" s="27">
        <v>122000</v>
      </c>
      <c r="E724">
        <v>0</v>
      </c>
      <c r="F724">
        <v>2267970</v>
      </c>
      <c r="G724">
        <v>3771943</v>
      </c>
      <c r="H724">
        <v>0</v>
      </c>
      <c r="I724">
        <v>3911380</v>
      </c>
      <c r="J724">
        <v>0</v>
      </c>
      <c r="K724">
        <v>312466</v>
      </c>
      <c r="L724">
        <v>1544671</v>
      </c>
      <c r="M724">
        <v>1165345</v>
      </c>
      <c r="N724">
        <v>5068451</v>
      </c>
      <c r="O724">
        <v>19.690259999999999</v>
      </c>
      <c r="P724" s="27">
        <v>5287874</v>
      </c>
      <c r="Q724" s="27">
        <v>18042226</v>
      </c>
    </row>
    <row r="725" spans="1:17" x14ac:dyDescent="0.3">
      <c r="A725">
        <v>8</v>
      </c>
      <c r="B725">
        <v>24</v>
      </c>
      <c r="C725">
        <v>51</v>
      </c>
      <c r="D725" s="27">
        <v>700000</v>
      </c>
      <c r="E725">
        <v>0</v>
      </c>
      <c r="F725">
        <v>1313511</v>
      </c>
      <c r="G725">
        <v>4017160</v>
      </c>
      <c r="H725">
        <v>773796</v>
      </c>
      <c r="I725">
        <v>3600984</v>
      </c>
      <c r="J725">
        <v>0</v>
      </c>
      <c r="K725">
        <v>50527</v>
      </c>
      <c r="L725">
        <v>130616</v>
      </c>
      <c r="M725">
        <v>113492</v>
      </c>
      <c r="N725">
        <v>3148179</v>
      </c>
      <c r="O725">
        <v>23.717549999999999</v>
      </c>
      <c r="P725" s="27">
        <v>3853536</v>
      </c>
      <c r="Q725" s="27">
        <v>13148265</v>
      </c>
    </row>
    <row r="726" spans="1:17" x14ac:dyDescent="0.3">
      <c r="A726">
        <v>9</v>
      </c>
      <c r="B726">
        <v>5</v>
      </c>
      <c r="C726">
        <v>11</v>
      </c>
      <c r="D726" s="27">
        <v>1800</v>
      </c>
      <c r="O726">
        <v>3855.0839999999998</v>
      </c>
    </row>
    <row r="727" spans="1:17" x14ac:dyDescent="0.3">
      <c r="A727">
        <v>3</v>
      </c>
      <c r="B727">
        <v>2</v>
      </c>
      <c r="C727">
        <v>4</v>
      </c>
      <c r="D727" s="27">
        <v>100000</v>
      </c>
      <c r="E727">
        <v>0</v>
      </c>
      <c r="F727">
        <v>659365</v>
      </c>
      <c r="G727">
        <v>3697371</v>
      </c>
      <c r="H727">
        <v>0</v>
      </c>
      <c r="I727">
        <v>2189303</v>
      </c>
      <c r="J727">
        <v>117033</v>
      </c>
      <c r="K727">
        <v>1210099</v>
      </c>
      <c r="L727">
        <v>102356</v>
      </c>
      <c r="M727">
        <v>902403</v>
      </c>
      <c r="N727">
        <v>1432735</v>
      </c>
      <c r="O727">
        <v>9.2846069999999994</v>
      </c>
      <c r="P727" s="27">
        <v>3021883</v>
      </c>
      <c r="Q727" s="27">
        <v>10310665</v>
      </c>
    </row>
    <row r="728" spans="1:17" x14ac:dyDescent="0.3">
      <c r="A728">
        <v>2</v>
      </c>
      <c r="B728">
        <v>18</v>
      </c>
      <c r="C728">
        <v>40</v>
      </c>
      <c r="D728" s="27">
        <v>20250</v>
      </c>
      <c r="E728">
        <v>0</v>
      </c>
      <c r="F728">
        <v>0</v>
      </c>
      <c r="G728">
        <v>102496</v>
      </c>
      <c r="H728">
        <v>0</v>
      </c>
      <c r="I728">
        <v>90861</v>
      </c>
      <c r="J728">
        <v>0</v>
      </c>
      <c r="K728">
        <v>14722</v>
      </c>
      <c r="L728">
        <v>15095</v>
      </c>
      <c r="M728">
        <v>16499</v>
      </c>
      <c r="N728">
        <v>263385</v>
      </c>
      <c r="O728">
        <v>72.342690000000005</v>
      </c>
      <c r="P728" s="27">
        <v>147438</v>
      </c>
      <c r="Q728" s="27">
        <v>503058</v>
      </c>
    </row>
    <row r="729" spans="1:17" x14ac:dyDescent="0.3">
      <c r="A729">
        <v>4</v>
      </c>
      <c r="B729">
        <v>5</v>
      </c>
      <c r="C729">
        <v>9</v>
      </c>
      <c r="D729" s="27">
        <v>500001</v>
      </c>
      <c r="E729">
        <v>0</v>
      </c>
      <c r="F729">
        <v>53031</v>
      </c>
      <c r="G729">
        <v>501097</v>
      </c>
      <c r="H729">
        <v>7137</v>
      </c>
      <c r="I729">
        <v>1506242</v>
      </c>
      <c r="J729">
        <v>0</v>
      </c>
      <c r="K729">
        <v>11701</v>
      </c>
      <c r="L729">
        <v>22078</v>
      </c>
      <c r="M729">
        <v>53754</v>
      </c>
      <c r="N729">
        <v>1450707</v>
      </c>
      <c r="O729">
        <v>71.165270000000007</v>
      </c>
      <c r="P729" s="27">
        <v>1056784</v>
      </c>
      <c r="Q729" s="27">
        <v>3605747</v>
      </c>
    </row>
    <row r="730" spans="1:17" x14ac:dyDescent="0.3">
      <c r="A730">
        <v>7</v>
      </c>
      <c r="B730">
        <v>2</v>
      </c>
      <c r="C730">
        <v>2</v>
      </c>
      <c r="D730" s="27">
        <v>4500</v>
      </c>
      <c r="E730">
        <v>3996</v>
      </c>
      <c r="F730">
        <v>19439</v>
      </c>
      <c r="G730">
        <v>22154</v>
      </c>
      <c r="H730">
        <v>717</v>
      </c>
      <c r="I730">
        <v>47175</v>
      </c>
      <c r="J730">
        <v>1353</v>
      </c>
      <c r="K730">
        <v>1717</v>
      </c>
      <c r="L730">
        <v>20696</v>
      </c>
      <c r="M730">
        <v>69917</v>
      </c>
      <c r="N730">
        <v>20081</v>
      </c>
      <c r="O730">
        <v>1868.403</v>
      </c>
      <c r="P730" s="27">
        <v>60740</v>
      </c>
      <c r="Q730" s="27">
        <v>207245</v>
      </c>
    </row>
    <row r="731" spans="1:17" x14ac:dyDescent="0.3">
      <c r="A731">
        <v>4</v>
      </c>
      <c r="B731">
        <v>12</v>
      </c>
      <c r="C731">
        <v>21</v>
      </c>
      <c r="D731" s="27">
        <v>6500</v>
      </c>
      <c r="E731">
        <v>7701</v>
      </c>
      <c r="F731">
        <v>8239</v>
      </c>
      <c r="G731">
        <v>16303</v>
      </c>
      <c r="H731">
        <v>1250</v>
      </c>
      <c r="I731">
        <v>11281</v>
      </c>
      <c r="J731">
        <v>7434</v>
      </c>
      <c r="K731">
        <v>2393</v>
      </c>
      <c r="L731">
        <v>1702</v>
      </c>
      <c r="M731">
        <v>6130</v>
      </c>
      <c r="N731">
        <v>44605</v>
      </c>
      <c r="O731">
        <v>1729.173</v>
      </c>
      <c r="P731" s="27">
        <v>31371</v>
      </c>
      <c r="Q731" s="27">
        <v>107038</v>
      </c>
    </row>
    <row r="732" spans="1:17" x14ac:dyDescent="0.3">
      <c r="A732">
        <v>5</v>
      </c>
      <c r="B732">
        <v>14</v>
      </c>
      <c r="C732">
        <v>29</v>
      </c>
      <c r="D732" s="27">
        <v>335000</v>
      </c>
      <c r="E732">
        <v>37449</v>
      </c>
      <c r="F732">
        <v>5166211</v>
      </c>
      <c r="G732">
        <v>2332793</v>
      </c>
      <c r="H732">
        <v>168497</v>
      </c>
      <c r="I732">
        <v>1774793</v>
      </c>
      <c r="J732">
        <v>178848</v>
      </c>
      <c r="K732">
        <v>181401</v>
      </c>
      <c r="L732">
        <v>82645</v>
      </c>
      <c r="M732">
        <v>1223378</v>
      </c>
      <c r="N732">
        <v>1934839</v>
      </c>
      <c r="O732">
        <v>90.622</v>
      </c>
      <c r="P732" s="27">
        <v>3833779</v>
      </c>
      <c r="Q732" s="27">
        <v>13080854</v>
      </c>
    </row>
    <row r="733" spans="1:17" x14ac:dyDescent="0.3">
      <c r="A733">
        <v>6</v>
      </c>
      <c r="B733">
        <v>2</v>
      </c>
      <c r="C733">
        <v>2</v>
      </c>
      <c r="D733" s="27">
        <v>57000</v>
      </c>
      <c r="E733">
        <v>15864</v>
      </c>
      <c r="F733">
        <v>0</v>
      </c>
      <c r="G733">
        <v>472973</v>
      </c>
      <c r="H733">
        <v>3787</v>
      </c>
      <c r="I733">
        <v>221990</v>
      </c>
      <c r="J733">
        <v>0</v>
      </c>
      <c r="K733">
        <v>45769</v>
      </c>
      <c r="L733">
        <v>120491</v>
      </c>
      <c r="M733">
        <v>254112</v>
      </c>
      <c r="N733">
        <v>330134</v>
      </c>
      <c r="O733">
        <v>2008.2529999999999</v>
      </c>
      <c r="P733" s="27">
        <v>429402</v>
      </c>
      <c r="Q733" s="27">
        <v>1465120</v>
      </c>
    </row>
    <row r="734" spans="1:17" x14ac:dyDescent="0.3">
      <c r="A734">
        <v>6</v>
      </c>
      <c r="B734">
        <v>26</v>
      </c>
      <c r="C734">
        <v>44</v>
      </c>
      <c r="D734" s="27">
        <v>15250</v>
      </c>
      <c r="E734">
        <v>19578</v>
      </c>
      <c r="F734">
        <v>178020</v>
      </c>
      <c r="G734">
        <v>121536</v>
      </c>
      <c r="H734">
        <v>1848</v>
      </c>
      <c r="I734">
        <v>173236</v>
      </c>
      <c r="J734">
        <v>0</v>
      </c>
      <c r="K734">
        <v>2955</v>
      </c>
      <c r="L734">
        <v>9021</v>
      </c>
      <c r="M734">
        <v>57276</v>
      </c>
      <c r="N734">
        <v>173887</v>
      </c>
      <c r="O734">
        <v>1069.328</v>
      </c>
      <c r="P734" s="27">
        <v>216107</v>
      </c>
      <c r="Q734" s="27">
        <v>737357</v>
      </c>
    </row>
    <row r="735" spans="1:17" x14ac:dyDescent="0.3">
      <c r="A735">
        <v>9</v>
      </c>
      <c r="B735">
        <v>2</v>
      </c>
      <c r="C735">
        <v>4</v>
      </c>
      <c r="D735" s="27">
        <v>320000</v>
      </c>
      <c r="E735">
        <v>0</v>
      </c>
      <c r="F735">
        <v>0</v>
      </c>
      <c r="G735">
        <v>2397716</v>
      </c>
      <c r="H735">
        <v>0</v>
      </c>
      <c r="I735">
        <v>1634715</v>
      </c>
      <c r="J735">
        <v>112600</v>
      </c>
      <c r="K735">
        <v>290955</v>
      </c>
      <c r="L735">
        <v>239699</v>
      </c>
      <c r="M735">
        <v>1763215</v>
      </c>
      <c r="N735">
        <v>1475527</v>
      </c>
      <c r="O735">
        <v>23.251169999999998</v>
      </c>
      <c r="P735" s="27">
        <v>2319586</v>
      </c>
      <c r="Q735" s="27">
        <v>7914427</v>
      </c>
    </row>
    <row r="736" spans="1:17" x14ac:dyDescent="0.3">
      <c r="A736">
        <v>2</v>
      </c>
      <c r="B736">
        <v>12</v>
      </c>
      <c r="C736">
        <v>21</v>
      </c>
      <c r="D736" s="27">
        <v>17250</v>
      </c>
      <c r="E736">
        <v>271</v>
      </c>
      <c r="F736">
        <v>9623</v>
      </c>
      <c r="G736">
        <v>9747</v>
      </c>
      <c r="H736">
        <v>825</v>
      </c>
      <c r="I736">
        <v>17725</v>
      </c>
      <c r="J736">
        <v>8857</v>
      </c>
      <c r="K736">
        <v>4717</v>
      </c>
      <c r="L736">
        <v>14453</v>
      </c>
      <c r="M736">
        <v>3098</v>
      </c>
      <c r="N736">
        <v>62756</v>
      </c>
      <c r="O736">
        <v>177.34460000000001</v>
      </c>
      <c r="P736" s="27">
        <v>38708</v>
      </c>
      <c r="Q736" s="27">
        <v>132072</v>
      </c>
    </row>
    <row r="737" spans="1:17" x14ac:dyDescent="0.3">
      <c r="A737">
        <v>9</v>
      </c>
      <c r="B737">
        <v>15</v>
      </c>
      <c r="C737">
        <v>34</v>
      </c>
      <c r="D737" s="27">
        <v>1100</v>
      </c>
      <c r="E737">
        <v>0</v>
      </c>
      <c r="F737">
        <v>3283</v>
      </c>
      <c r="G737">
        <v>1328</v>
      </c>
      <c r="H737">
        <v>0</v>
      </c>
      <c r="I737">
        <v>945</v>
      </c>
      <c r="J737">
        <v>4637</v>
      </c>
      <c r="K737">
        <v>7159</v>
      </c>
      <c r="L737">
        <v>129</v>
      </c>
      <c r="M737">
        <v>0</v>
      </c>
      <c r="N737">
        <v>1155</v>
      </c>
      <c r="O737">
        <v>1667.7550000000001</v>
      </c>
      <c r="P737" s="27">
        <v>5462</v>
      </c>
      <c r="Q737" s="27">
        <v>18636</v>
      </c>
    </row>
    <row r="738" spans="1:17" x14ac:dyDescent="0.3">
      <c r="A738">
        <v>9</v>
      </c>
      <c r="B738">
        <v>5</v>
      </c>
      <c r="C738">
        <v>9</v>
      </c>
      <c r="D738" s="27">
        <v>168000</v>
      </c>
      <c r="E738">
        <v>0</v>
      </c>
      <c r="F738">
        <v>510605</v>
      </c>
      <c r="G738">
        <v>404334</v>
      </c>
      <c r="H738">
        <v>0</v>
      </c>
      <c r="I738">
        <v>1976079</v>
      </c>
      <c r="J738">
        <v>0</v>
      </c>
      <c r="K738">
        <v>86699</v>
      </c>
      <c r="L738">
        <v>179823</v>
      </c>
      <c r="M738">
        <v>179311</v>
      </c>
      <c r="N738">
        <v>1480487</v>
      </c>
      <c r="O738">
        <v>440.04610000000002</v>
      </c>
      <c r="P738" s="27">
        <v>1411881</v>
      </c>
      <c r="Q738" s="27">
        <v>4817338</v>
      </c>
    </row>
    <row r="739" spans="1:17" x14ac:dyDescent="0.3">
      <c r="A739">
        <v>4</v>
      </c>
      <c r="B739">
        <v>12</v>
      </c>
      <c r="C739">
        <v>21</v>
      </c>
      <c r="D739" s="27">
        <v>29000</v>
      </c>
      <c r="E739">
        <v>0</v>
      </c>
      <c r="F739">
        <v>134569</v>
      </c>
      <c r="G739">
        <v>56079</v>
      </c>
      <c r="H739">
        <v>0</v>
      </c>
      <c r="I739">
        <v>49939</v>
      </c>
      <c r="J739">
        <v>33579</v>
      </c>
      <c r="K739">
        <v>2626</v>
      </c>
      <c r="L739">
        <v>24070</v>
      </c>
      <c r="M739">
        <v>70561</v>
      </c>
      <c r="N739">
        <v>222483</v>
      </c>
      <c r="O739">
        <v>190.5898</v>
      </c>
      <c r="P739" s="27">
        <v>174064</v>
      </c>
      <c r="Q739" s="27">
        <v>593906</v>
      </c>
    </row>
    <row r="740" spans="1:17" x14ac:dyDescent="0.3">
      <c r="A740">
        <v>1</v>
      </c>
      <c r="B740">
        <v>14</v>
      </c>
      <c r="C740">
        <v>28</v>
      </c>
      <c r="D740" s="27">
        <v>5000</v>
      </c>
      <c r="E740">
        <v>54149</v>
      </c>
      <c r="F740">
        <v>24866</v>
      </c>
      <c r="G740">
        <v>19000</v>
      </c>
      <c r="H740">
        <v>9805</v>
      </c>
      <c r="I740">
        <v>25870</v>
      </c>
      <c r="J740">
        <v>0</v>
      </c>
      <c r="K740">
        <v>19668</v>
      </c>
      <c r="L740">
        <v>10268</v>
      </c>
      <c r="M740">
        <v>76578</v>
      </c>
      <c r="N740">
        <v>16699</v>
      </c>
      <c r="O740">
        <v>360.21809999999999</v>
      </c>
      <c r="P740" s="27">
        <v>75294</v>
      </c>
      <c r="Q740" s="27">
        <v>256903</v>
      </c>
    </row>
    <row r="741" spans="1:17" x14ac:dyDescent="0.3">
      <c r="A741">
        <v>3</v>
      </c>
      <c r="B741">
        <v>7</v>
      </c>
      <c r="C741">
        <v>17</v>
      </c>
      <c r="D741" s="27">
        <v>230000</v>
      </c>
      <c r="E741">
        <v>0</v>
      </c>
      <c r="F741">
        <v>393639</v>
      </c>
      <c r="G741">
        <v>740920</v>
      </c>
      <c r="H741">
        <v>0</v>
      </c>
      <c r="I741">
        <v>2224466</v>
      </c>
      <c r="J741">
        <v>487845</v>
      </c>
      <c r="K741">
        <v>591673</v>
      </c>
      <c r="L741">
        <v>514588</v>
      </c>
      <c r="M741">
        <v>217827</v>
      </c>
      <c r="N741">
        <v>2934572</v>
      </c>
      <c r="O741">
        <v>212.42619999999999</v>
      </c>
      <c r="P741" s="27">
        <v>2375595</v>
      </c>
      <c r="Q741" s="27">
        <v>8105530</v>
      </c>
    </row>
    <row r="742" spans="1:17" x14ac:dyDescent="0.3">
      <c r="A742">
        <v>2</v>
      </c>
      <c r="B742">
        <v>13</v>
      </c>
      <c r="C742">
        <v>26</v>
      </c>
      <c r="D742" s="27">
        <v>104000</v>
      </c>
      <c r="E742">
        <v>1992102</v>
      </c>
      <c r="F742">
        <v>882982</v>
      </c>
      <c r="G742">
        <v>1368395</v>
      </c>
      <c r="H742">
        <v>0</v>
      </c>
      <c r="I742">
        <v>664308</v>
      </c>
      <c r="J742">
        <v>168915</v>
      </c>
      <c r="K742">
        <v>1527374</v>
      </c>
      <c r="L742">
        <v>62524</v>
      </c>
      <c r="M742">
        <v>123552</v>
      </c>
      <c r="N742">
        <v>1437374</v>
      </c>
      <c r="O742">
        <v>139.16999999999999</v>
      </c>
      <c r="P742" s="27">
        <v>2411350</v>
      </c>
      <c r="Q742" s="27">
        <v>8227526</v>
      </c>
    </row>
    <row r="743" spans="1:17" x14ac:dyDescent="0.3">
      <c r="A743">
        <v>2</v>
      </c>
      <c r="B743">
        <v>18</v>
      </c>
      <c r="C743">
        <v>38</v>
      </c>
      <c r="D743" s="27">
        <v>110000</v>
      </c>
      <c r="E743">
        <v>356426</v>
      </c>
      <c r="F743">
        <v>956559</v>
      </c>
      <c r="G743">
        <v>1230937</v>
      </c>
      <c r="H743">
        <v>0</v>
      </c>
      <c r="I743">
        <v>458603</v>
      </c>
      <c r="J743">
        <v>719659</v>
      </c>
      <c r="K743">
        <v>1310348</v>
      </c>
      <c r="L743">
        <v>1646479</v>
      </c>
      <c r="M743">
        <v>236503</v>
      </c>
      <c r="N743">
        <v>1384551</v>
      </c>
      <c r="O743">
        <v>139.16999999999999</v>
      </c>
      <c r="P743" s="27">
        <v>2432610</v>
      </c>
      <c r="Q743" s="27">
        <v>8300065</v>
      </c>
    </row>
    <row r="744" spans="1:17" x14ac:dyDescent="0.3">
      <c r="A744">
        <v>9</v>
      </c>
      <c r="B744">
        <v>14</v>
      </c>
      <c r="C744">
        <v>28</v>
      </c>
      <c r="D744" s="27">
        <v>9000</v>
      </c>
      <c r="E744">
        <v>4042</v>
      </c>
      <c r="F744">
        <v>48305</v>
      </c>
      <c r="G744">
        <v>28255</v>
      </c>
      <c r="H744">
        <v>0</v>
      </c>
      <c r="I744">
        <v>32579</v>
      </c>
      <c r="J744">
        <v>0</v>
      </c>
      <c r="K744">
        <v>0</v>
      </c>
      <c r="L744">
        <v>9610</v>
      </c>
      <c r="M744">
        <v>47369</v>
      </c>
      <c r="N744">
        <v>21164</v>
      </c>
      <c r="O744">
        <v>392.53820000000002</v>
      </c>
      <c r="P744" s="27">
        <v>56074</v>
      </c>
      <c r="Q744" s="27">
        <v>191324</v>
      </c>
    </row>
    <row r="745" spans="1:17" x14ac:dyDescent="0.3">
      <c r="A745">
        <v>9</v>
      </c>
      <c r="B745">
        <v>5</v>
      </c>
      <c r="C745">
        <v>10</v>
      </c>
      <c r="D745" s="27">
        <v>66000</v>
      </c>
      <c r="E745">
        <v>425</v>
      </c>
      <c r="F745">
        <v>47718</v>
      </c>
      <c r="G745">
        <v>42838</v>
      </c>
      <c r="H745">
        <v>3894</v>
      </c>
      <c r="I745">
        <v>102858</v>
      </c>
      <c r="J745">
        <v>0</v>
      </c>
      <c r="K745">
        <v>9974</v>
      </c>
      <c r="L745">
        <v>14335</v>
      </c>
      <c r="M745">
        <v>72294</v>
      </c>
      <c r="N745">
        <v>220521</v>
      </c>
      <c r="O745">
        <v>168.38290000000001</v>
      </c>
      <c r="P745" s="27">
        <v>150896</v>
      </c>
      <c r="Q745" s="27">
        <v>514857</v>
      </c>
    </row>
    <row r="746" spans="1:17" x14ac:dyDescent="0.3">
      <c r="A746">
        <v>2</v>
      </c>
      <c r="B746">
        <v>2</v>
      </c>
      <c r="C746">
        <v>2</v>
      </c>
      <c r="D746" s="27">
        <v>500000</v>
      </c>
      <c r="E746">
        <v>1479671</v>
      </c>
      <c r="F746">
        <v>10496944</v>
      </c>
      <c r="G746">
        <v>6505282</v>
      </c>
      <c r="H746">
        <v>317799</v>
      </c>
      <c r="I746">
        <v>4582944</v>
      </c>
      <c r="J746">
        <v>0</v>
      </c>
      <c r="K746">
        <v>1010403</v>
      </c>
      <c r="L746">
        <v>2398490</v>
      </c>
      <c r="M746">
        <v>22285955</v>
      </c>
      <c r="N746">
        <v>4664941</v>
      </c>
      <c r="O746">
        <v>9.0929190000000002</v>
      </c>
      <c r="P746" s="27">
        <v>15751005</v>
      </c>
      <c r="Q746" s="27">
        <v>53742429</v>
      </c>
    </row>
    <row r="747" spans="1:17" x14ac:dyDescent="0.3">
      <c r="A747">
        <v>5</v>
      </c>
      <c r="B747">
        <v>5</v>
      </c>
      <c r="C747">
        <v>9</v>
      </c>
      <c r="D747" s="27">
        <v>106000</v>
      </c>
      <c r="E747">
        <v>10867</v>
      </c>
      <c r="F747">
        <v>48555</v>
      </c>
      <c r="G747">
        <v>42221</v>
      </c>
      <c r="H747">
        <v>0</v>
      </c>
      <c r="I747">
        <v>312403</v>
      </c>
      <c r="J747">
        <v>0</v>
      </c>
      <c r="K747">
        <v>1372</v>
      </c>
      <c r="L747">
        <v>9387</v>
      </c>
      <c r="M747">
        <v>22627</v>
      </c>
      <c r="N747">
        <v>258709</v>
      </c>
      <c r="O747">
        <v>227.79159999999999</v>
      </c>
      <c r="P747" s="27">
        <v>206958</v>
      </c>
      <c r="Q747" s="27">
        <v>706141</v>
      </c>
    </row>
    <row r="748" spans="1:17" x14ac:dyDescent="0.3">
      <c r="A748">
        <v>8</v>
      </c>
      <c r="B748">
        <v>14</v>
      </c>
      <c r="C748">
        <v>28</v>
      </c>
      <c r="D748" s="27">
        <v>2000</v>
      </c>
      <c r="E748">
        <v>0</v>
      </c>
      <c r="F748">
        <v>8903</v>
      </c>
      <c r="G748">
        <v>4715</v>
      </c>
      <c r="H748">
        <v>0</v>
      </c>
      <c r="I748">
        <v>9894</v>
      </c>
      <c r="J748">
        <v>0</v>
      </c>
      <c r="K748">
        <v>0</v>
      </c>
      <c r="L748">
        <v>10299</v>
      </c>
      <c r="M748">
        <v>7555</v>
      </c>
      <c r="N748">
        <v>7924</v>
      </c>
      <c r="O748">
        <v>1484.5150000000001</v>
      </c>
      <c r="P748" s="27">
        <v>14446</v>
      </c>
      <c r="Q748" s="27">
        <v>49290</v>
      </c>
    </row>
    <row r="749" spans="1:17" x14ac:dyDescent="0.3">
      <c r="A749">
        <v>2</v>
      </c>
      <c r="B749">
        <v>5</v>
      </c>
      <c r="C749">
        <v>10</v>
      </c>
      <c r="D749" s="27">
        <v>21000</v>
      </c>
      <c r="E749">
        <v>0</v>
      </c>
      <c r="F749">
        <v>33255</v>
      </c>
      <c r="G749">
        <v>17643</v>
      </c>
      <c r="H749">
        <v>0</v>
      </c>
      <c r="I749">
        <v>52942</v>
      </c>
      <c r="J749">
        <v>0</v>
      </c>
      <c r="K749">
        <v>4133</v>
      </c>
      <c r="L749">
        <v>14171</v>
      </c>
      <c r="M749">
        <v>35648</v>
      </c>
      <c r="N749">
        <v>102987</v>
      </c>
      <c r="O749">
        <v>276.95330000000001</v>
      </c>
      <c r="P749" s="27">
        <v>76430</v>
      </c>
      <c r="Q749" s="27">
        <v>260779</v>
      </c>
    </row>
    <row r="750" spans="1:17" x14ac:dyDescent="0.3">
      <c r="A750">
        <v>6</v>
      </c>
      <c r="B750">
        <v>17</v>
      </c>
      <c r="C750">
        <v>36</v>
      </c>
      <c r="D750" s="27">
        <v>25500</v>
      </c>
      <c r="E750">
        <v>148424</v>
      </c>
      <c r="F750">
        <v>582311</v>
      </c>
      <c r="G750">
        <v>338244</v>
      </c>
      <c r="H750">
        <v>0</v>
      </c>
      <c r="I750">
        <v>509496</v>
      </c>
      <c r="J750">
        <v>0</v>
      </c>
      <c r="K750">
        <v>446138</v>
      </c>
      <c r="L750">
        <v>455939</v>
      </c>
      <c r="M750">
        <v>56853</v>
      </c>
      <c r="N750">
        <v>403889</v>
      </c>
      <c r="O750">
        <v>121.01600000000001</v>
      </c>
      <c r="P750" s="27">
        <v>862044</v>
      </c>
      <c r="Q750" s="27">
        <v>2941294</v>
      </c>
    </row>
    <row r="751" spans="1:17" x14ac:dyDescent="0.3">
      <c r="A751">
        <v>4</v>
      </c>
      <c r="B751">
        <v>12</v>
      </c>
      <c r="C751">
        <v>21</v>
      </c>
      <c r="D751" s="27">
        <v>5000</v>
      </c>
      <c r="E751">
        <v>0</v>
      </c>
      <c r="F751">
        <v>7055</v>
      </c>
      <c r="G751">
        <v>444</v>
      </c>
      <c r="H751">
        <v>0</v>
      </c>
      <c r="I751">
        <v>2402</v>
      </c>
      <c r="J751">
        <v>0</v>
      </c>
      <c r="K751">
        <v>0</v>
      </c>
      <c r="L751">
        <v>0</v>
      </c>
      <c r="M751">
        <v>0</v>
      </c>
      <c r="N751">
        <v>11175</v>
      </c>
      <c r="O751">
        <v>961.78279999999995</v>
      </c>
      <c r="P751" s="27">
        <v>6177</v>
      </c>
      <c r="Q751" s="27">
        <v>21076</v>
      </c>
    </row>
    <row r="752" spans="1:17" x14ac:dyDescent="0.3">
      <c r="A752">
        <v>3</v>
      </c>
      <c r="B752">
        <v>12</v>
      </c>
      <c r="C752">
        <v>21</v>
      </c>
      <c r="D752" s="27">
        <v>26000</v>
      </c>
      <c r="E752">
        <v>0</v>
      </c>
      <c r="F752">
        <v>66434</v>
      </c>
      <c r="G752">
        <v>45040</v>
      </c>
      <c r="H752">
        <v>0</v>
      </c>
      <c r="I752">
        <v>47274</v>
      </c>
      <c r="J752">
        <v>26730</v>
      </c>
      <c r="K752">
        <v>57256</v>
      </c>
      <c r="L752">
        <v>4132</v>
      </c>
      <c r="M752">
        <v>0</v>
      </c>
      <c r="N752">
        <v>177853</v>
      </c>
      <c r="O752">
        <v>657.71090000000004</v>
      </c>
      <c r="P752" s="27">
        <v>124478</v>
      </c>
      <c r="Q752" s="27">
        <v>424719</v>
      </c>
    </row>
    <row r="753" spans="1:17" x14ac:dyDescent="0.3">
      <c r="A753">
        <v>9</v>
      </c>
      <c r="B753">
        <v>2</v>
      </c>
      <c r="C753">
        <v>6</v>
      </c>
      <c r="D753" s="27">
        <v>9900</v>
      </c>
      <c r="E753">
        <v>0</v>
      </c>
      <c r="F753">
        <v>0</v>
      </c>
      <c r="G753">
        <v>125211</v>
      </c>
      <c r="H753">
        <v>1785</v>
      </c>
      <c r="I753">
        <v>57336</v>
      </c>
      <c r="J753">
        <v>0</v>
      </c>
      <c r="K753">
        <v>169759</v>
      </c>
      <c r="L753">
        <v>54790</v>
      </c>
      <c r="M753">
        <v>117036</v>
      </c>
      <c r="N753">
        <v>62544</v>
      </c>
      <c r="O753">
        <v>673.173</v>
      </c>
      <c r="P753" s="27">
        <v>172468</v>
      </c>
      <c r="Q753" s="27">
        <v>588461</v>
      </c>
    </row>
    <row r="754" spans="1:17" x14ac:dyDescent="0.3">
      <c r="A754">
        <v>3</v>
      </c>
      <c r="B754">
        <v>15</v>
      </c>
      <c r="C754">
        <v>53</v>
      </c>
      <c r="D754" s="27">
        <v>5000</v>
      </c>
      <c r="E754">
        <v>3848</v>
      </c>
      <c r="F754">
        <v>2819</v>
      </c>
      <c r="G754">
        <v>28325</v>
      </c>
      <c r="H754">
        <v>0</v>
      </c>
      <c r="I754">
        <v>11218</v>
      </c>
      <c r="J754">
        <v>0</v>
      </c>
      <c r="K754">
        <v>114184</v>
      </c>
      <c r="L754">
        <v>8995</v>
      </c>
      <c r="M754">
        <v>0</v>
      </c>
      <c r="N754">
        <v>18889</v>
      </c>
      <c r="O754">
        <v>697.46960000000001</v>
      </c>
      <c r="P754" s="27">
        <v>55181</v>
      </c>
      <c r="Q754" s="27">
        <v>188278</v>
      </c>
    </row>
    <row r="755" spans="1:17" x14ac:dyDescent="0.3">
      <c r="A755">
        <v>3</v>
      </c>
      <c r="B755">
        <v>14</v>
      </c>
      <c r="C755">
        <v>28</v>
      </c>
      <c r="D755" s="27">
        <v>136000</v>
      </c>
      <c r="E755">
        <v>0</v>
      </c>
      <c r="F755">
        <v>695405</v>
      </c>
      <c r="G755">
        <v>192048</v>
      </c>
      <c r="H755">
        <v>0</v>
      </c>
      <c r="I755">
        <v>514747</v>
      </c>
      <c r="J755">
        <v>93250</v>
      </c>
      <c r="K755">
        <v>1011804</v>
      </c>
      <c r="L755">
        <v>419347</v>
      </c>
      <c r="M755">
        <v>1942991</v>
      </c>
      <c r="N755">
        <v>475217</v>
      </c>
      <c r="O755">
        <v>271.01510000000002</v>
      </c>
      <c r="P755" s="27">
        <v>1566474</v>
      </c>
      <c r="Q755" s="27">
        <v>5344809</v>
      </c>
    </row>
    <row r="756" spans="1:17" x14ac:dyDescent="0.3">
      <c r="A756">
        <v>2</v>
      </c>
      <c r="B756">
        <v>16</v>
      </c>
      <c r="C756">
        <v>35</v>
      </c>
      <c r="D756" s="27">
        <v>900000</v>
      </c>
      <c r="E756">
        <v>0</v>
      </c>
      <c r="F756">
        <v>21574087</v>
      </c>
      <c r="G756">
        <v>14331994</v>
      </c>
      <c r="H756">
        <v>0</v>
      </c>
      <c r="I756">
        <v>12961669</v>
      </c>
      <c r="J756">
        <v>3609086</v>
      </c>
      <c r="K756">
        <v>6288058</v>
      </c>
      <c r="L756">
        <v>22622252</v>
      </c>
      <c r="M756">
        <v>11277559</v>
      </c>
      <c r="N756">
        <v>16851682</v>
      </c>
      <c r="O756">
        <v>4.5464599999999997</v>
      </c>
      <c r="P756" s="27">
        <v>32097417</v>
      </c>
      <c r="Q756" s="8">
        <v>110000000</v>
      </c>
    </row>
    <row r="757" spans="1:17" x14ac:dyDescent="0.3">
      <c r="A757">
        <v>4</v>
      </c>
      <c r="B757">
        <v>1</v>
      </c>
      <c r="C757">
        <v>1</v>
      </c>
      <c r="D757" s="27">
        <v>4300</v>
      </c>
      <c r="O757">
        <v>3231.29</v>
      </c>
    </row>
    <row r="758" spans="1:17" x14ac:dyDescent="0.3">
      <c r="A758">
        <v>5</v>
      </c>
      <c r="B758">
        <v>13</v>
      </c>
      <c r="C758">
        <v>22</v>
      </c>
      <c r="D758" s="27">
        <v>6000</v>
      </c>
      <c r="E758">
        <v>0</v>
      </c>
      <c r="F758">
        <v>313853</v>
      </c>
      <c r="G758">
        <v>29051</v>
      </c>
      <c r="H758">
        <v>0</v>
      </c>
      <c r="I758">
        <v>45109</v>
      </c>
      <c r="J758">
        <v>0</v>
      </c>
      <c r="K758">
        <v>450655</v>
      </c>
      <c r="L758">
        <v>30793</v>
      </c>
      <c r="M758">
        <v>0</v>
      </c>
      <c r="N758">
        <v>79556</v>
      </c>
      <c r="O758">
        <v>1007.009</v>
      </c>
      <c r="P758" s="27">
        <v>278141</v>
      </c>
      <c r="Q758" s="27">
        <v>949017</v>
      </c>
    </row>
    <row r="759" spans="1:17" x14ac:dyDescent="0.3">
      <c r="A759">
        <v>5</v>
      </c>
      <c r="B759">
        <v>23</v>
      </c>
      <c r="C759">
        <v>50</v>
      </c>
      <c r="D759" s="27">
        <v>80000</v>
      </c>
      <c r="E759">
        <v>23473</v>
      </c>
      <c r="F759">
        <v>518688</v>
      </c>
      <c r="G759">
        <v>1024748</v>
      </c>
      <c r="H759">
        <v>67502</v>
      </c>
      <c r="I759">
        <v>803804</v>
      </c>
      <c r="J759">
        <v>0</v>
      </c>
      <c r="K759">
        <v>261231</v>
      </c>
      <c r="L759">
        <v>27079</v>
      </c>
      <c r="M759">
        <v>76609</v>
      </c>
      <c r="N759">
        <v>562326</v>
      </c>
      <c r="O759">
        <v>227.79159999999999</v>
      </c>
      <c r="P759" s="27">
        <v>986360</v>
      </c>
      <c r="Q759" s="27">
        <v>3365460</v>
      </c>
    </row>
    <row r="760" spans="1:17" x14ac:dyDescent="0.3">
      <c r="A760">
        <v>9</v>
      </c>
      <c r="B760">
        <v>5</v>
      </c>
      <c r="C760">
        <v>10</v>
      </c>
      <c r="D760" s="27">
        <v>17500</v>
      </c>
      <c r="E760">
        <v>0</v>
      </c>
      <c r="F760">
        <v>32396</v>
      </c>
      <c r="G760">
        <v>4317</v>
      </c>
      <c r="H760">
        <v>790</v>
      </c>
      <c r="I760">
        <v>42198</v>
      </c>
      <c r="J760">
        <v>0</v>
      </c>
      <c r="K760">
        <v>0</v>
      </c>
      <c r="L760">
        <v>11667</v>
      </c>
      <c r="M760">
        <v>19354</v>
      </c>
      <c r="N760">
        <v>61499</v>
      </c>
      <c r="O760">
        <v>1130.4749999999999</v>
      </c>
      <c r="P760" s="27">
        <v>50475</v>
      </c>
      <c r="Q760" s="27">
        <v>172221</v>
      </c>
    </row>
    <row r="761" spans="1:17" x14ac:dyDescent="0.3">
      <c r="A761">
        <v>9</v>
      </c>
      <c r="B761">
        <v>26</v>
      </c>
      <c r="C761">
        <v>45</v>
      </c>
      <c r="D761" s="27">
        <v>6000</v>
      </c>
      <c r="E761">
        <v>0</v>
      </c>
      <c r="F761">
        <v>0</v>
      </c>
      <c r="G761">
        <v>5065</v>
      </c>
      <c r="H761">
        <v>13</v>
      </c>
      <c r="I761">
        <v>5169</v>
      </c>
      <c r="J761">
        <v>2036</v>
      </c>
      <c r="K761">
        <v>775</v>
      </c>
      <c r="L761">
        <v>581</v>
      </c>
      <c r="M761">
        <v>2158</v>
      </c>
      <c r="N761">
        <v>19196</v>
      </c>
      <c r="O761">
        <v>1667.7550000000001</v>
      </c>
      <c r="P761" s="27">
        <v>10256</v>
      </c>
      <c r="Q761" s="27">
        <v>34993</v>
      </c>
    </row>
    <row r="762" spans="1:17" x14ac:dyDescent="0.3">
      <c r="A762">
        <v>4</v>
      </c>
      <c r="B762">
        <v>26</v>
      </c>
      <c r="C762">
        <v>45</v>
      </c>
      <c r="D762" s="27">
        <v>10000</v>
      </c>
      <c r="E762">
        <v>0</v>
      </c>
      <c r="F762">
        <v>22143</v>
      </c>
      <c r="G762">
        <v>8362</v>
      </c>
      <c r="H762">
        <v>24</v>
      </c>
      <c r="I762">
        <v>22556</v>
      </c>
      <c r="J762">
        <v>0</v>
      </c>
      <c r="K762">
        <v>0</v>
      </c>
      <c r="L762">
        <v>1609</v>
      </c>
      <c r="M762">
        <v>1180</v>
      </c>
      <c r="N762">
        <v>28515</v>
      </c>
      <c r="O762">
        <v>1484.5150000000001</v>
      </c>
      <c r="P762" s="27">
        <v>24733</v>
      </c>
      <c r="Q762" s="27">
        <v>84389</v>
      </c>
    </row>
    <row r="763" spans="1:17" x14ac:dyDescent="0.3">
      <c r="A763">
        <v>4</v>
      </c>
      <c r="B763">
        <v>1</v>
      </c>
      <c r="C763">
        <v>1</v>
      </c>
      <c r="D763" s="27">
        <v>15000</v>
      </c>
      <c r="O763">
        <v>583.35119999999995</v>
      </c>
    </row>
    <row r="764" spans="1:17" x14ac:dyDescent="0.3">
      <c r="A764">
        <v>9</v>
      </c>
      <c r="B764">
        <v>5</v>
      </c>
      <c r="C764">
        <v>9</v>
      </c>
      <c r="D764" s="27">
        <v>136000</v>
      </c>
      <c r="E764">
        <v>292</v>
      </c>
      <c r="F764">
        <v>16900</v>
      </c>
      <c r="G764">
        <v>18420</v>
      </c>
      <c r="H764">
        <v>3487</v>
      </c>
      <c r="I764">
        <v>68620</v>
      </c>
      <c r="J764">
        <v>0</v>
      </c>
      <c r="K764">
        <v>0</v>
      </c>
      <c r="L764">
        <v>2766</v>
      </c>
      <c r="M764">
        <v>21887</v>
      </c>
      <c r="N764">
        <v>73194</v>
      </c>
      <c r="O764">
        <v>158.2996</v>
      </c>
      <c r="P764" s="27">
        <v>60248</v>
      </c>
      <c r="Q764" s="27">
        <v>205566</v>
      </c>
    </row>
    <row r="765" spans="1:17" x14ac:dyDescent="0.3">
      <c r="A765">
        <v>5</v>
      </c>
      <c r="B765">
        <v>1</v>
      </c>
      <c r="C765">
        <v>1</v>
      </c>
      <c r="D765" s="27">
        <v>60000</v>
      </c>
      <c r="E765">
        <v>0</v>
      </c>
      <c r="F765">
        <v>0</v>
      </c>
      <c r="G765">
        <v>0</v>
      </c>
      <c r="H765">
        <v>0</v>
      </c>
      <c r="I765">
        <v>88510</v>
      </c>
      <c r="J765">
        <v>0</v>
      </c>
      <c r="K765">
        <v>0</v>
      </c>
      <c r="L765">
        <v>0</v>
      </c>
      <c r="M765">
        <v>0</v>
      </c>
      <c r="N765">
        <v>401347</v>
      </c>
      <c r="O765">
        <v>226.8278</v>
      </c>
      <c r="P765" s="27">
        <v>143569</v>
      </c>
      <c r="Q765" s="27">
        <v>489857</v>
      </c>
    </row>
    <row r="766" spans="1:17" x14ac:dyDescent="0.3">
      <c r="A766">
        <v>8</v>
      </c>
      <c r="B766">
        <v>14</v>
      </c>
      <c r="C766">
        <v>29</v>
      </c>
      <c r="D766" s="27">
        <v>118000</v>
      </c>
      <c r="E766">
        <v>453587</v>
      </c>
      <c r="F766">
        <v>416575</v>
      </c>
      <c r="G766">
        <v>338026</v>
      </c>
      <c r="H766">
        <v>0</v>
      </c>
      <c r="I766">
        <v>858092</v>
      </c>
      <c r="J766">
        <v>0</v>
      </c>
      <c r="K766">
        <v>397261</v>
      </c>
      <c r="L766">
        <v>151221</v>
      </c>
      <c r="M766">
        <v>312135</v>
      </c>
      <c r="N766">
        <v>405870</v>
      </c>
      <c r="O766">
        <v>95.788439999999994</v>
      </c>
      <c r="P766" s="27">
        <v>976778</v>
      </c>
      <c r="Q766" s="27">
        <v>3332767</v>
      </c>
    </row>
    <row r="767" spans="1:17" x14ac:dyDescent="0.3">
      <c r="A767">
        <v>7</v>
      </c>
      <c r="B767">
        <v>16</v>
      </c>
      <c r="C767">
        <v>35</v>
      </c>
      <c r="D767" s="27">
        <v>600000</v>
      </c>
      <c r="E767">
        <v>0</v>
      </c>
      <c r="F767">
        <v>3967520</v>
      </c>
      <c r="G767">
        <v>8610853</v>
      </c>
      <c r="H767">
        <v>0</v>
      </c>
      <c r="I767">
        <v>4966062</v>
      </c>
      <c r="J767">
        <v>1743308</v>
      </c>
      <c r="K767">
        <v>3219184</v>
      </c>
      <c r="L767">
        <v>777320</v>
      </c>
      <c r="M767">
        <v>1234846</v>
      </c>
      <c r="N767">
        <v>8245149</v>
      </c>
      <c r="O767">
        <v>4.9020999999999999</v>
      </c>
      <c r="P767" s="27">
        <v>9602650</v>
      </c>
      <c r="Q767" s="27">
        <v>32764242</v>
      </c>
    </row>
    <row r="768" spans="1:17" x14ac:dyDescent="0.3">
      <c r="A768">
        <v>5</v>
      </c>
      <c r="B768">
        <v>2</v>
      </c>
      <c r="C768">
        <v>2</v>
      </c>
      <c r="D768" s="27">
        <v>225000</v>
      </c>
      <c r="E768">
        <v>55993</v>
      </c>
      <c r="F768">
        <v>0</v>
      </c>
      <c r="G768">
        <v>3637246</v>
      </c>
      <c r="H768">
        <v>0</v>
      </c>
      <c r="I768">
        <v>2260073</v>
      </c>
      <c r="J768">
        <v>0</v>
      </c>
      <c r="K768">
        <v>187178</v>
      </c>
      <c r="L768">
        <v>565803</v>
      </c>
      <c r="M768">
        <v>2181474</v>
      </c>
      <c r="N768">
        <v>1670773</v>
      </c>
      <c r="O768">
        <v>30.431059999999999</v>
      </c>
      <c r="P768" s="27">
        <v>3094531</v>
      </c>
      <c r="Q768" s="27">
        <v>10558540</v>
      </c>
    </row>
    <row r="769" spans="1:17" x14ac:dyDescent="0.3">
      <c r="A769">
        <v>7</v>
      </c>
      <c r="B769">
        <v>26</v>
      </c>
      <c r="C769">
        <v>46</v>
      </c>
      <c r="D769" s="27">
        <v>3100</v>
      </c>
      <c r="E769">
        <v>2089</v>
      </c>
      <c r="F769">
        <v>0</v>
      </c>
      <c r="G769">
        <v>4779</v>
      </c>
      <c r="H769">
        <v>0</v>
      </c>
      <c r="I769">
        <v>45736</v>
      </c>
      <c r="J769">
        <v>0</v>
      </c>
      <c r="K769">
        <v>0</v>
      </c>
      <c r="L769">
        <v>0</v>
      </c>
      <c r="M769">
        <v>0</v>
      </c>
      <c r="N769">
        <v>51250</v>
      </c>
      <c r="O769">
        <v>1879.4559999999999</v>
      </c>
      <c r="P769" s="27">
        <v>30438</v>
      </c>
      <c r="Q769" s="27">
        <v>103854</v>
      </c>
    </row>
    <row r="770" spans="1:17" x14ac:dyDescent="0.3">
      <c r="A770">
        <v>8</v>
      </c>
      <c r="B770">
        <v>16</v>
      </c>
      <c r="C770">
        <v>35</v>
      </c>
      <c r="D770" s="27">
        <v>600000</v>
      </c>
      <c r="E770">
        <v>4849557</v>
      </c>
      <c r="F770">
        <v>5676756</v>
      </c>
      <c r="G770">
        <v>22055693</v>
      </c>
      <c r="H770">
        <v>0</v>
      </c>
      <c r="I770">
        <v>11257261</v>
      </c>
      <c r="J770">
        <v>0</v>
      </c>
      <c r="K770">
        <v>4567463</v>
      </c>
      <c r="L770">
        <v>1934316</v>
      </c>
      <c r="M770">
        <v>4688722</v>
      </c>
      <c r="N770">
        <v>13095602</v>
      </c>
      <c r="O770">
        <v>9.8042010000000008</v>
      </c>
      <c r="P770" s="27">
        <v>19966404</v>
      </c>
      <c r="Q770" s="27">
        <v>68125370</v>
      </c>
    </row>
    <row r="771" spans="1:17" x14ac:dyDescent="0.3">
      <c r="A771">
        <v>9</v>
      </c>
      <c r="B771">
        <v>17</v>
      </c>
      <c r="C771">
        <v>36</v>
      </c>
      <c r="D771" s="27">
        <v>40000</v>
      </c>
      <c r="E771">
        <v>32536</v>
      </c>
      <c r="F771">
        <v>399629</v>
      </c>
      <c r="G771">
        <v>398210</v>
      </c>
      <c r="H771">
        <v>0</v>
      </c>
      <c r="I771">
        <v>273577</v>
      </c>
      <c r="J771">
        <v>80408</v>
      </c>
      <c r="K771">
        <v>124656</v>
      </c>
      <c r="L771">
        <v>255273</v>
      </c>
      <c r="M771">
        <v>38472</v>
      </c>
      <c r="N771">
        <v>344798</v>
      </c>
      <c r="O771">
        <v>145.50389999999999</v>
      </c>
      <c r="P771" s="27">
        <v>570797</v>
      </c>
      <c r="Q771" s="27">
        <v>1947559</v>
      </c>
    </row>
    <row r="772" spans="1:17" x14ac:dyDescent="0.3">
      <c r="A772">
        <v>3</v>
      </c>
      <c r="B772">
        <v>15</v>
      </c>
      <c r="C772">
        <v>53</v>
      </c>
      <c r="D772" s="27">
        <v>5000</v>
      </c>
      <c r="E772">
        <v>9702</v>
      </c>
      <c r="F772">
        <v>20346</v>
      </c>
      <c r="G772">
        <v>51925</v>
      </c>
      <c r="H772">
        <v>0</v>
      </c>
      <c r="I772">
        <v>10396</v>
      </c>
      <c r="J772">
        <v>85136</v>
      </c>
      <c r="K772">
        <v>131444</v>
      </c>
      <c r="L772">
        <v>12511</v>
      </c>
      <c r="M772">
        <v>4533</v>
      </c>
      <c r="N772">
        <v>22922</v>
      </c>
      <c r="O772">
        <v>1879.4559999999999</v>
      </c>
      <c r="P772" s="27">
        <v>102261</v>
      </c>
      <c r="Q772" s="27">
        <v>348915</v>
      </c>
    </row>
    <row r="773" spans="1:17" x14ac:dyDescent="0.3">
      <c r="A773">
        <v>3</v>
      </c>
      <c r="B773">
        <v>13</v>
      </c>
      <c r="C773">
        <v>24</v>
      </c>
      <c r="D773" s="27">
        <v>22000</v>
      </c>
      <c r="E773">
        <v>18385</v>
      </c>
      <c r="F773">
        <v>86297</v>
      </c>
      <c r="G773">
        <v>11291</v>
      </c>
      <c r="H773">
        <v>0</v>
      </c>
      <c r="I773">
        <v>18190</v>
      </c>
      <c r="J773">
        <v>0</v>
      </c>
      <c r="K773">
        <v>59660</v>
      </c>
      <c r="L773">
        <v>2947</v>
      </c>
      <c r="M773">
        <v>127</v>
      </c>
      <c r="N773">
        <v>96061</v>
      </c>
      <c r="O773">
        <v>226.8278</v>
      </c>
      <c r="P773" s="27">
        <v>85861</v>
      </c>
      <c r="Q773" s="27">
        <v>292958</v>
      </c>
    </row>
    <row r="774" spans="1:17" x14ac:dyDescent="0.3">
      <c r="A774">
        <v>2</v>
      </c>
      <c r="B774">
        <v>24</v>
      </c>
      <c r="C774">
        <v>51</v>
      </c>
      <c r="D774" s="27">
        <v>1500000</v>
      </c>
      <c r="E774">
        <v>73999</v>
      </c>
      <c r="F774">
        <v>11665618</v>
      </c>
      <c r="G774">
        <v>24049257</v>
      </c>
      <c r="H774">
        <v>0</v>
      </c>
      <c r="I774">
        <v>30658046</v>
      </c>
      <c r="J774">
        <v>2143969</v>
      </c>
      <c r="K774">
        <v>5935236</v>
      </c>
      <c r="L774">
        <v>1886897</v>
      </c>
      <c r="M774">
        <v>1185798</v>
      </c>
      <c r="N774">
        <v>17259642</v>
      </c>
      <c r="O774">
        <v>7.5774330000000001</v>
      </c>
      <c r="P774" s="27">
        <v>27801425</v>
      </c>
      <c r="Q774" s="27">
        <v>94858462</v>
      </c>
    </row>
    <row r="775" spans="1:17" x14ac:dyDescent="0.3">
      <c r="A775">
        <v>3</v>
      </c>
      <c r="B775">
        <v>2</v>
      </c>
      <c r="C775">
        <v>6</v>
      </c>
      <c r="D775" s="27">
        <v>800000</v>
      </c>
      <c r="E775">
        <v>279764</v>
      </c>
      <c r="F775">
        <v>6509064</v>
      </c>
      <c r="G775">
        <v>22628554</v>
      </c>
      <c r="H775">
        <v>0</v>
      </c>
      <c r="I775">
        <v>7714567</v>
      </c>
      <c r="J775">
        <v>666466</v>
      </c>
      <c r="K775">
        <v>12002293</v>
      </c>
      <c r="L775">
        <v>777836</v>
      </c>
      <c r="M775">
        <v>3243689</v>
      </c>
      <c r="N775">
        <v>7965921</v>
      </c>
      <c r="O775">
        <v>15.94562</v>
      </c>
      <c r="P775" s="27">
        <v>18109072</v>
      </c>
      <c r="Q775" s="27">
        <v>61788154</v>
      </c>
    </row>
    <row r="776" spans="1:17" x14ac:dyDescent="0.3">
      <c r="A776">
        <v>5</v>
      </c>
      <c r="B776">
        <v>16</v>
      </c>
      <c r="C776">
        <v>35</v>
      </c>
      <c r="D776" s="27">
        <v>245000</v>
      </c>
      <c r="E776">
        <v>29128</v>
      </c>
      <c r="F776">
        <v>12887419</v>
      </c>
      <c r="G776">
        <v>2637232</v>
      </c>
      <c r="H776">
        <v>164901</v>
      </c>
      <c r="I776">
        <v>3113260</v>
      </c>
      <c r="J776">
        <v>664428</v>
      </c>
      <c r="K776">
        <v>2084176</v>
      </c>
      <c r="L776">
        <v>1626855</v>
      </c>
      <c r="M776">
        <v>2260548</v>
      </c>
      <c r="N776">
        <v>3473050</v>
      </c>
      <c r="O776">
        <v>10.078720000000001</v>
      </c>
      <c r="P776" s="27">
        <v>8482121</v>
      </c>
      <c r="Q776" s="27">
        <v>28940997</v>
      </c>
    </row>
    <row r="777" spans="1:17" x14ac:dyDescent="0.3">
      <c r="A777">
        <v>8</v>
      </c>
      <c r="B777">
        <v>15</v>
      </c>
      <c r="C777">
        <v>33</v>
      </c>
      <c r="D777" s="27">
        <v>3000</v>
      </c>
      <c r="E777">
        <v>1035</v>
      </c>
      <c r="F777">
        <v>127897</v>
      </c>
      <c r="G777">
        <v>121760</v>
      </c>
      <c r="H777">
        <v>0</v>
      </c>
      <c r="I777">
        <v>110981</v>
      </c>
      <c r="J777">
        <v>444724</v>
      </c>
      <c r="K777">
        <v>314406</v>
      </c>
      <c r="L777">
        <v>37110</v>
      </c>
      <c r="M777">
        <v>45850</v>
      </c>
      <c r="N777">
        <v>74546</v>
      </c>
      <c r="O777">
        <v>740.66579999999999</v>
      </c>
      <c r="P777" s="27">
        <v>374651</v>
      </c>
      <c r="Q777" s="27">
        <v>1278309</v>
      </c>
    </row>
    <row r="778" spans="1:17" x14ac:dyDescent="0.3">
      <c r="A778">
        <v>2</v>
      </c>
      <c r="B778">
        <v>2</v>
      </c>
      <c r="C778">
        <v>2</v>
      </c>
      <c r="D778" s="27">
        <v>102000</v>
      </c>
      <c r="E778">
        <v>1356083</v>
      </c>
      <c r="F778">
        <v>2809969</v>
      </c>
      <c r="G778">
        <v>3419562</v>
      </c>
      <c r="H778">
        <v>99888</v>
      </c>
      <c r="I778">
        <v>2050841</v>
      </c>
      <c r="J778">
        <v>161464</v>
      </c>
      <c r="K778">
        <v>209823</v>
      </c>
      <c r="L778">
        <v>644786</v>
      </c>
      <c r="M778">
        <v>7648973</v>
      </c>
      <c r="N778">
        <v>2096123</v>
      </c>
      <c r="O778">
        <v>673.63080000000002</v>
      </c>
      <c r="P778" s="27">
        <v>6007477</v>
      </c>
      <c r="Q778" s="27">
        <v>20497512</v>
      </c>
    </row>
    <row r="779" spans="1:17" x14ac:dyDescent="0.3">
      <c r="A779">
        <v>5</v>
      </c>
      <c r="B779">
        <v>2</v>
      </c>
      <c r="C779">
        <v>2</v>
      </c>
      <c r="D779" s="27">
        <v>4500</v>
      </c>
      <c r="E779">
        <v>5245</v>
      </c>
      <c r="F779">
        <v>36130</v>
      </c>
      <c r="G779">
        <v>72477</v>
      </c>
      <c r="H779">
        <v>588</v>
      </c>
      <c r="I779">
        <v>148184</v>
      </c>
      <c r="J779">
        <v>0</v>
      </c>
      <c r="K779">
        <v>3050</v>
      </c>
      <c r="L779">
        <v>20820</v>
      </c>
      <c r="M779">
        <v>23913</v>
      </c>
      <c r="N779">
        <v>43025</v>
      </c>
      <c r="O779">
        <v>23.717549999999999</v>
      </c>
      <c r="P779" s="27">
        <v>103585</v>
      </c>
      <c r="Q779" s="27">
        <v>353432</v>
      </c>
    </row>
    <row r="780" spans="1:17" x14ac:dyDescent="0.3">
      <c r="A780">
        <v>3</v>
      </c>
      <c r="B780">
        <v>25</v>
      </c>
      <c r="C780">
        <v>42</v>
      </c>
      <c r="D780" s="27">
        <v>14000</v>
      </c>
      <c r="E780">
        <v>0</v>
      </c>
      <c r="F780">
        <v>22789</v>
      </c>
      <c r="G780">
        <v>43718</v>
      </c>
      <c r="H780">
        <v>0</v>
      </c>
      <c r="I780">
        <v>157236</v>
      </c>
      <c r="J780">
        <v>0</v>
      </c>
      <c r="K780">
        <v>3085</v>
      </c>
      <c r="L780">
        <v>15508</v>
      </c>
      <c r="M780">
        <v>44234</v>
      </c>
      <c r="N780">
        <v>48874</v>
      </c>
      <c r="O780">
        <v>1162.2629999999999</v>
      </c>
      <c r="P780" s="27">
        <v>98313</v>
      </c>
      <c r="Q780" s="27">
        <v>335444</v>
      </c>
    </row>
    <row r="781" spans="1:17" x14ac:dyDescent="0.3">
      <c r="A781">
        <v>5</v>
      </c>
      <c r="B781">
        <v>16</v>
      </c>
      <c r="C781">
        <v>35</v>
      </c>
      <c r="D781" s="27">
        <v>130000</v>
      </c>
      <c r="E781">
        <v>0</v>
      </c>
      <c r="F781">
        <v>4775100</v>
      </c>
      <c r="G781">
        <v>2036173</v>
      </c>
      <c r="H781">
        <v>0</v>
      </c>
      <c r="I781">
        <v>3727059</v>
      </c>
      <c r="J781">
        <v>640362</v>
      </c>
      <c r="K781">
        <v>1570592</v>
      </c>
      <c r="L781">
        <v>728460</v>
      </c>
      <c r="M781">
        <v>5330953</v>
      </c>
      <c r="N781">
        <v>3084102</v>
      </c>
      <c r="O781">
        <v>9.2846069999999994</v>
      </c>
      <c r="P781" s="27">
        <v>6416413</v>
      </c>
      <c r="Q781" s="27">
        <v>21892801</v>
      </c>
    </row>
    <row r="782" spans="1:17" x14ac:dyDescent="0.3">
      <c r="A782">
        <v>3</v>
      </c>
      <c r="B782">
        <v>12</v>
      </c>
      <c r="C782">
        <v>21</v>
      </c>
      <c r="D782" s="27">
        <v>18000</v>
      </c>
      <c r="E782">
        <v>0</v>
      </c>
      <c r="F782">
        <v>37550</v>
      </c>
      <c r="G782">
        <v>38613</v>
      </c>
      <c r="H782">
        <v>0</v>
      </c>
      <c r="I782">
        <v>29580</v>
      </c>
      <c r="J782">
        <v>0</v>
      </c>
      <c r="K782">
        <v>6292</v>
      </c>
      <c r="L782">
        <v>7459</v>
      </c>
      <c r="M782">
        <v>8105</v>
      </c>
      <c r="N782">
        <v>118113</v>
      </c>
      <c r="O782">
        <v>1879.4559999999999</v>
      </c>
      <c r="P782" s="27">
        <v>72014</v>
      </c>
      <c r="Q782" s="27">
        <v>245712</v>
      </c>
    </row>
    <row r="783" spans="1:17" x14ac:dyDescent="0.3">
      <c r="A783">
        <v>1</v>
      </c>
      <c r="B783">
        <v>2</v>
      </c>
      <c r="C783">
        <v>2</v>
      </c>
      <c r="D783" s="27">
        <v>5600</v>
      </c>
      <c r="E783">
        <v>5461</v>
      </c>
      <c r="F783">
        <v>3814</v>
      </c>
      <c r="G783">
        <v>7841</v>
      </c>
      <c r="H783">
        <v>370</v>
      </c>
      <c r="I783">
        <v>8549</v>
      </c>
      <c r="J783">
        <v>0</v>
      </c>
      <c r="K783">
        <v>0</v>
      </c>
      <c r="L783">
        <v>640</v>
      </c>
      <c r="M783">
        <v>15101</v>
      </c>
      <c r="N783">
        <v>8073</v>
      </c>
      <c r="O783">
        <v>1851.67</v>
      </c>
      <c r="P783" s="27">
        <v>14610</v>
      </c>
      <c r="Q783" s="27">
        <v>49849</v>
      </c>
    </row>
    <row r="784" spans="1:17" x14ac:dyDescent="0.3">
      <c r="A784">
        <v>7</v>
      </c>
      <c r="B784">
        <v>5</v>
      </c>
      <c r="C784">
        <v>10</v>
      </c>
      <c r="D784" s="27">
        <v>4000</v>
      </c>
      <c r="E784">
        <v>0</v>
      </c>
      <c r="F784">
        <v>15426</v>
      </c>
      <c r="G784">
        <v>3968</v>
      </c>
      <c r="H784">
        <v>1012</v>
      </c>
      <c r="I784">
        <v>12676</v>
      </c>
      <c r="J784">
        <v>0</v>
      </c>
      <c r="K784">
        <v>1244</v>
      </c>
      <c r="L784">
        <v>1357</v>
      </c>
      <c r="M784">
        <v>15612</v>
      </c>
      <c r="N784">
        <v>16426</v>
      </c>
      <c r="O784">
        <v>3782.18</v>
      </c>
      <c r="P784" s="27">
        <v>19848</v>
      </c>
      <c r="Q784" s="27">
        <v>67721</v>
      </c>
    </row>
    <row r="785" spans="1:17" x14ac:dyDescent="0.3">
      <c r="A785">
        <v>2</v>
      </c>
      <c r="B785">
        <v>2</v>
      </c>
      <c r="C785">
        <v>6</v>
      </c>
      <c r="D785" s="27">
        <v>36000</v>
      </c>
      <c r="E785">
        <v>103460</v>
      </c>
      <c r="F785">
        <v>168942</v>
      </c>
      <c r="G785">
        <v>279972</v>
      </c>
      <c r="H785">
        <v>5469</v>
      </c>
      <c r="I785">
        <v>280180</v>
      </c>
      <c r="J785">
        <v>0</v>
      </c>
      <c r="K785">
        <v>7738</v>
      </c>
      <c r="L785">
        <v>12856</v>
      </c>
      <c r="M785">
        <v>143774</v>
      </c>
      <c r="N785">
        <v>386624</v>
      </c>
      <c r="O785">
        <v>647.98720000000003</v>
      </c>
      <c r="P785" s="27">
        <v>407097</v>
      </c>
      <c r="Q785" s="27">
        <v>1389015</v>
      </c>
    </row>
    <row r="786" spans="1:17" x14ac:dyDescent="0.3">
      <c r="A786">
        <v>3</v>
      </c>
      <c r="B786">
        <v>6</v>
      </c>
      <c r="C786">
        <v>12</v>
      </c>
      <c r="D786" s="27">
        <v>1200</v>
      </c>
      <c r="E786">
        <v>11499</v>
      </c>
      <c r="F786">
        <v>9332</v>
      </c>
      <c r="G786">
        <v>19638</v>
      </c>
      <c r="H786">
        <v>630</v>
      </c>
      <c r="I786">
        <v>29002</v>
      </c>
      <c r="J786">
        <v>17718</v>
      </c>
      <c r="K786">
        <v>298955</v>
      </c>
      <c r="L786">
        <v>9783</v>
      </c>
      <c r="M786">
        <v>6954</v>
      </c>
      <c r="N786">
        <v>16643</v>
      </c>
      <c r="O786">
        <v>1791.31</v>
      </c>
      <c r="P786" s="27">
        <v>123140</v>
      </c>
      <c r="Q786" s="27">
        <v>420154</v>
      </c>
    </row>
    <row r="787" spans="1:17" x14ac:dyDescent="0.3">
      <c r="A787">
        <v>9</v>
      </c>
      <c r="B787">
        <v>23</v>
      </c>
      <c r="C787">
        <v>50</v>
      </c>
      <c r="D787" s="27">
        <v>54000</v>
      </c>
      <c r="E787">
        <v>9158</v>
      </c>
      <c r="F787">
        <v>185184</v>
      </c>
      <c r="G787">
        <v>675391</v>
      </c>
      <c r="H787">
        <v>109065</v>
      </c>
      <c r="I787">
        <v>755606</v>
      </c>
      <c r="J787">
        <v>58438</v>
      </c>
      <c r="K787">
        <v>894303</v>
      </c>
      <c r="L787">
        <v>86974</v>
      </c>
      <c r="M787">
        <v>70837</v>
      </c>
      <c r="N787">
        <v>412033</v>
      </c>
      <c r="O787">
        <v>23.717549999999999</v>
      </c>
      <c r="P787" s="27">
        <v>954569</v>
      </c>
      <c r="Q787" s="27">
        <v>3256989</v>
      </c>
    </row>
    <row r="788" spans="1:17" x14ac:dyDescent="0.3">
      <c r="A788">
        <v>5</v>
      </c>
      <c r="B788">
        <v>15</v>
      </c>
      <c r="C788">
        <v>32</v>
      </c>
      <c r="D788" s="27">
        <v>4500</v>
      </c>
      <c r="E788">
        <v>327</v>
      </c>
      <c r="F788">
        <v>188734</v>
      </c>
      <c r="G788">
        <v>94423</v>
      </c>
      <c r="H788">
        <v>0</v>
      </c>
      <c r="I788">
        <v>41191</v>
      </c>
      <c r="J788">
        <v>0</v>
      </c>
      <c r="K788">
        <v>296479</v>
      </c>
      <c r="L788">
        <v>51262</v>
      </c>
      <c r="M788">
        <v>35815</v>
      </c>
      <c r="N788">
        <v>55081</v>
      </c>
      <c r="O788">
        <v>1879.4559999999999</v>
      </c>
      <c r="P788" s="27">
        <v>223714</v>
      </c>
      <c r="Q788" s="27">
        <v>763312</v>
      </c>
    </row>
    <row r="789" spans="1:17" x14ac:dyDescent="0.3">
      <c r="A789">
        <v>5</v>
      </c>
      <c r="B789">
        <v>5</v>
      </c>
      <c r="C789">
        <v>11</v>
      </c>
      <c r="D789" s="27">
        <v>2600</v>
      </c>
      <c r="E789">
        <v>25119</v>
      </c>
      <c r="F789">
        <v>44637</v>
      </c>
      <c r="G789">
        <v>5503</v>
      </c>
      <c r="H789">
        <v>950</v>
      </c>
      <c r="I789">
        <v>8236</v>
      </c>
      <c r="J789">
        <v>576</v>
      </c>
      <c r="K789">
        <v>11482</v>
      </c>
      <c r="L789">
        <v>29275</v>
      </c>
      <c r="M789">
        <v>20628</v>
      </c>
      <c r="N789">
        <v>34365</v>
      </c>
      <c r="O789">
        <v>4637.8509999999997</v>
      </c>
      <c r="P789" s="27">
        <v>52981</v>
      </c>
      <c r="Q789" s="27">
        <v>180771</v>
      </c>
    </row>
    <row r="790" spans="1:17" x14ac:dyDescent="0.3">
      <c r="A790">
        <v>4</v>
      </c>
      <c r="B790">
        <v>2</v>
      </c>
      <c r="C790">
        <v>4</v>
      </c>
      <c r="D790" s="27">
        <v>6000</v>
      </c>
      <c r="E790">
        <v>28175</v>
      </c>
      <c r="F790">
        <v>26167</v>
      </c>
      <c r="G790">
        <v>39835</v>
      </c>
      <c r="H790">
        <v>1815</v>
      </c>
      <c r="I790">
        <v>40121</v>
      </c>
      <c r="J790">
        <v>0</v>
      </c>
      <c r="K790">
        <v>2934</v>
      </c>
      <c r="L790">
        <v>56189</v>
      </c>
      <c r="M790">
        <v>90000</v>
      </c>
      <c r="N790">
        <v>35622</v>
      </c>
      <c r="O790">
        <v>1831.778</v>
      </c>
      <c r="P790" s="27">
        <v>94038</v>
      </c>
      <c r="Q790" s="27">
        <v>320858</v>
      </c>
    </row>
    <row r="791" spans="1:17" x14ac:dyDescent="0.3">
      <c r="A791">
        <v>5</v>
      </c>
      <c r="B791">
        <v>26</v>
      </c>
      <c r="C791">
        <v>46</v>
      </c>
      <c r="D791" s="27">
        <v>12000</v>
      </c>
      <c r="E791">
        <v>0</v>
      </c>
      <c r="F791">
        <v>12166</v>
      </c>
      <c r="G791">
        <v>10636</v>
      </c>
      <c r="H791">
        <v>204</v>
      </c>
      <c r="I791">
        <v>55841</v>
      </c>
      <c r="J791">
        <v>0</v>
      </c>
      <c r="K791">
        <v>1609</v>
      </c>
      <c r="L791">
        <v>2430</v>
      </c>
      <c r="M791">
        <v>8436</v>
      </c>
      <c r="N791">
        <v>72887</v>
      </c>
      <c r="O791">
        <v>1117.742</v>
      </c>
      <c r="P791" s="27">
        <v>48127</v>
      </c>
      <c r="Q791" s="27">
        <v>164209</v>
      </c>
    </row>
    <row r="792" spans="1:17" x14ac:dyDescent="0.3">
      <c r="A792">
        <v>5</v>
      </c>
      <c r="B792">
        <v>25</v>
      </c>
      <c r="C792">
        <v>41</v>
      </c>
      <c r="D792" s="27">
        <v>50000</v>
      </c>
      <c r="E792">
        <v>10978</v>
      </c>
      <c r="F792">
        <v>1217512</v>
      </c>
      <c r="G792">
        <v>385812</v>
      </c>
      <c r="H792">
        <v>10865</v>
      </c>
      <c r="I792">
        <v>1114964</v>
      </c>
      <c r="J792">
        <v>0</v>
      </c>
      <c r="K792">
        <v>0</v>
      </c>
      <c r="L792">
        <v>52179</v>
      </c>
      <c r="M792">
        <v>178994</v>
      </c>
      <c r="N792">
        <v>630396</v>
      </c>
      <c r="O792">
        <v>1879.4559999999999</v>
      </c>
      <c r="P792" s="27">
        <v>1055598</v>
      </c>
      <c r="Q792" s="27">
        <v>3601700</v>
      </c>
    </row>
    <row r="793" spans="1:17" x14ac:dyDescent="0.3">
      <c r="A793">
        <v>5</v>
      </c>
      <c r="B793">
        <v>12</v>
      </c>
      <c r="C793">
        <v>21</v>
      </c>
      <c r="D793" s="27">
        <v>29500</v>
      </c>
      <c r="E793">
        <v>222</v>
      </c>
      <c r="F793">
        <v>284203</v>
      </c>
      <c r="G793">
        <v>144442</v>
      </c>
      <c r="H793">
        <v>1440</v>
      </c>
      <c r="I793">
        <v>79457</v>
      </c>
      <c r="J793">
        <v>0</v>
      </c>
      <c r="K793">
        <v>26689</v>
      </c>
      <c r="L793">
        <v>11307</v>
      </c>
      <c r="M793">
        <v>14963</v>
      </c>
      <c r="N793">
        <v>128483</v>
      </c>
      <c r="O793">
        <v>1170.3019999999999</v>
      </c>
      <c r="P793" s="27">
        <v>202581</v>
      </c>
      <c r="Q793" s="27">
        <v>691206</v>
      </c>
    </row>
    <row r="794" spans="1:17" x14ac:dyDescent="0.3">
      <c r="A794">
        <v>9</v>
      </c>
      <c r="B794">
        <v>8</v>
      </c>
      <c r="C794">
        <v>18</v>
      </c>
      <c r="D794" s="27">
        <v>5000</v>
      </c>
      <c r="E794">
        <v>0</v>
      </c>
      <c r="F794">
        <v>22582</v>
      </c>
      <c r="G794">
        <v>36115</v>
      </c>
      <c r="H794">
        <v>0</v>
      </c>
      <c r="I794">
        <v>44223</v>
      </c>
      <c r="J794">
        <v>0</v>
      </c>
      <c r="K794">
        <v>3451</v>
      </c>
      <c r="L794">
        <v>6195</v>
      </c>
      <c r="M794">
        <v>24585</v>
      </c>
      <c r="N794">
        <v>31634</v>
      </c>
      <c r="O794">
        <v>1667.7550000000001</v>
      </c>
      <c r="P794" s="27">
        <v>49468</v>
      </c>
      <c r="Q794" s="27">
        <v>168785</v>
      </c>
    </row>
    <row r="795" spans="1:17" x14ac:dyDescent="0.3">
      <c r="A795">
        <v>9</v>
      </c>
      <c r="B795">
        <v>5</v>
      </c>
      <c r="C795">
        <v>11</v>
      </c>
      <c r="D795" s="27">
        <v>78000</v>
      </c>
      <c r="E795">
        <v>41</v>
      </c>
      <c r="F795">
        <v>160310</v>
      </c>
      <c r="G795">
        <v>104351</v>
      </c>
      <c r="H795">
        <v>274</v>
      </c>
      <c r="I795">
        <v>106268</v>
      </c>
      <c r="J795">
        <v>0</v>
      </c>
      <c r="K795">
        <v>0</v>
      </c>
      <c r="L795">
        <v>6038</v>
      </c>
      <c r="M795">
        <v>14021</v>
      </c>
      <c r="N795">
        <v>337255</v>
      </c>
      <c r="O795">
        <v>535.13149999999996</v>
      </c>
      <c r="P795" s="27">
        <v>213528</v>
      </c>
      <c r="Q795" s="27">
        <v>728558</v>
      </c>
    </row>
    <row r="796" spans="1:17" x14ac:dyDescent="0.3">
      <c r="A796">
        <v>4</v>
      </c>
      <c r="B796">
        <v>15</v>
      </c>
      <c r="C796">
        <v>32</v>
      </c>
      <c r="D796" s="27">
        <v>8500</v>
      </c>
      <c r="E796">
        <v>0</v>
      </c>
      <c r="F796">
        <v>123732</v>
      </c>
      <c r="G796">
        <v>132786</v>
      </c>
      <c r="H796">
        <v>0</v>
      </c>
      <c r="I796">
        <v>93827</v>
      </c>
      <c r="J796">
        <v>589757</v>
      </c>
      <c r="K796">
        <v>416938</v>
      </c>
      <c r="L796">
        <v>4933</v>
      </c>
      <c r="M796">
        <v>2834</v>
      </c>
      <c r="N796">
        <v>77462</v>
      </c>
      <c r="O796">
        <v>789.9366</v>
      </c>
      <c r="P796" s="27">
        <v>422705</v>
      </c>
      <c r="Q796" s="27">
        <v>1442269</v>
      </c>
    </row>
    <row r="797" spans="1:17" x14ac:dyDescent="0.3">
      <c r="A797">
        <v>2</v>
      </c>
      <c r="B797">
        <v>5</v>
      </c>
      <c r="C797">
        <v>10</v>
      </c>
      <c r="D797" s="27">
        <v>5600</v>
      </c>
      <c r="E797">
        <v>0</v>
      </c>
      <c r="F797">
        <v>1505</v>
      </c>
      <c r="G797">
        <v>1521</v>
      </c>
      <c r="H797">
        <v>193</v>
      </c>
      <c r="I797">
        <v>9434</v>
      </c>
      <c r="J797">
        <v>0</v>
      </c>
      <c r="K797">
        <v>1247</v>
      </c>
      <c r="L797">
        <v>1887</v>
      </c>
      <c r="M797">
        <v>3915</v>
      </c>
      <c r="N797">
        <v>12514</v>
      </c>
      <c r="O797">
        <v>2140.9059999999999</v>
      </c>
      <c r="P797" s="27">
        <v>9442</v>
      </c>
      <c r="Q797" s="27">
        <v>32216</v>
      </c>
    </row>
    <row r="798" spans="1:17" x14ac:dyDescent="0.3">
      <c r="A798">
        <v>9</v>
      </c>
      <c r="B798">
        <v>14</v>
      </c>
      <c r="C798">
        <v>28</v>
      </c>
      <c r="D798" s="27">
        <v>1450</v>
      </c>
      <c r="E798">
        <v>0</v>
      </c>
      <c r="F798">
        <v>1476</v>
      </c>
      <c r="G798">
        <v>915</v>
      </c>
      <c r="H798">
        <v>0</v>
      </c>
      <c r="I798">
        <v>877</v>
      </c>
      <c r="J798">
        <v>0</v>
      </c>
      <c r="K798">
        <v>0</v>
      </c>
      <c r="L798">
        <v>1263</v>
      </c>
      <c r="M798">
        <v>21130</v>
      </c>
      <c r="N798">
        <v>1632</v>
      </c>
      <c r="O798">
        <v>1878.6010000000001</v>
      </c>
      <c r="P798" s="27">
        <v>7999</v>
      </c>
      <c r="Q798" s="27">
        <v>27293</v>
      </c>
    </row>
    <row r="799" spans="1:17" x14ac:dyDescent="0.3">
      <c r="A799">
        <v>9</v>
      </c>
      <c r="B799">
        <v>14</v>
      </c>
      <c r="C799">
        <v>28</v>
      </c>
      <c r="D799" s="27">
        <v>3100</v>
      </c>
      <c r="E799">
        <v>1582</v>
      </c>
      <c r="F799">
        <v>10866</v>
      </c>
      <c r="G799">
        <v>4464</v>
      </c>
      <c r="H799">
        <v>3426</v>
      </c>
      <c r="I799">
        <v>11572</v>
      </c>
      <c r="J799">
        <v>0</v>
      </c>
      <c r="K799">
        <v>0</v>
      </c>
      <c r="L799">
        <v>2164</v>
      </c>
      <c r="M799">
        <v>17810</v>
      </c>
      <c r="N799">
        <v>8560</v>
      </c>
      <c r="O799">
        <v>1849.1849999999999</v>
      </c>
      <c r="P799" s="27">
        <v>17715</v>
      </c>
      <c r="Q799" s="27">
        <v>60444</v>
      </c>
    </row>
    <row r="800" spans="1:17" x14ac:dyDescent="0.3">
      <c r="A800">
        <v>8</v>
      </c>
      <c r="B800">
        <v>13</v>
      </c>
      <c r="C800">
        <v>25</v>
      </c>
      <c r="D800" s="27">
        <v>12750</v>
      </c>
      <c r="E800">
        <v>54304</v>
      </c>
      <c r="F800">
        <v>192345</v>
      </c>
      <c r="G800">
        <v>37786</v>
      </c>
      <c r="H800">
        <v>0</v>
      </c>
      <c r="I800">
        <v>48031</v>
      </c>
      <c r="J800">
        <v>0</v>
      </c>
      <c r="K800">
        <v>14712</v>
      </c>
      <c r="L800">
        <v>22934</v>
      </c>
      <c r="M800">
        <v>33364</v>
      </c>
      <c r="N800">
        <v>118775</v>
      </c>
      <c r="O800">
        <v>1484.5150000000001</v>
      </c>
      <c r="P800" s="27">
        <v>153063</v>
      </c>
      <c r="Q800" s="27">
        <v>522251</v>
      </c>
    </row>
    <row r="801" spans="1:17" x14ac:dyDescent="0.3">
      <c r="A801">
        <v>5</v>
      </c>
      <c r="B801">
        <v>2</v>
      </c>
      <c r="C801">
        <v>2</v>
      </c>
      <c r="D801" s="27">
        <v>6900</v>
      </c>
      <c r="E801">
        <v>386</v>
      </c>
      <c r="F801">
        <v>106354</v>
      </c>
      <c r="G801">
        <v>25483</v>
      </c>
      <c r="H801">
        <v>1965</v>
      </c>
      <c r="I801">
        <v>39130</v>
      </c>
      <c r="J801">
        <v>0</v>
      </c>
      <c r="K801">
        <v>4897</v>
      </c>
      <c r="L801">
        <v>19975</v>
      </c>
      <c r="M801">
        <v>76723</v>
      </c>
      <c r="N801">
        <v>34347</v>
      </c>
      <c r="O801">
        <v>1170.3019999999999</v>
      </c>
      <c r="P801" s="27">
        <v>90639</v>
      </c>
      <c r="Q801" s="27">
        <v>309260</v>
      </c>
    </row>
    <row r="802" spans="1:17" x14ac:dyDescent="0.3">
      <c r="A802">
        <v>5</v>
      </c>
      <c r="B802">
        <v>15</v>
      </c>
      <c r="C802">
        <v>32</v>
      </c>
      <c r="D802" s="27">
        <v>2000</v>
      </c>
      <c r="E802">
        <v>30623</v>
      </c>
      <c r="F802">
        <v>92749</v>
      </c>
      <c r="G802">
        <v>78589</v>
      </c>
      <c r="H802">
        <v>38882</v>
      </c>
      <c r="I802">
        <v>60513</v>
      </c>
      <c r="J802">
        <v>450687</v>
      </c>
      <c r="K802">
        <v>318618</v>
      </c>
      <c r="L802">
        <v>6972</v>
      </c>
      <c r="M802">
        <v>17191</v>
      </c>
      <c r="N802">
        <v>59715</v>
      </c>
      <c r="O802">
        <v>961.78279999999995</v>
      </c>
      <c r="P802" s="27">
        <v>338376</v>
      </c>
      <c r="Q802" s="27">
        <v>1154539</v>
      </c>
    </row>
    <row r="803" spans="1:17" x14ac:dyDescent="0.3">
      <c r="A803">
        <v>7</v>
      </c>
      <c r="B803">
        <v>26</v>
      </c>
      <c r="C803">
        <v>47</v>
      </c>
      <c r="D803" s="27">
        <v>3200</v>
      </c>
      <c r="E803">
        <v>0</v>
      </c>
      <c r="F803">
        <v>35281</v>
      </c>
      <c r="G803">
        <v>14316</v>
      </c>
      <c r="H803">
        <v>377</v>
      </c>
      <c r="I803">
        <v>106735</v>
      </c>
      <c r="J803">
        <v>0</v>
      </c>
      <c r="K803">
        <v>0</v>
      </c>
      <c r="L803">
        <v>6967</v>
      </c>
      <c r="M803">
        <v>5900</v>
      </c>
      <c r="N803">
        <v>37355</v>
      </c>
      <c r="O803">
        <v>1879.4559999999999</v>
      </c>
      <c r="P803" s="27">
        <v>60648</v>
      </c>
      <c r="Q803" s="27">
        <v>206931</v>
      </c>
    </row>
    <row r="804" spans="1:17" x14ac:dyDescent="0.3">
      <c r="A804">
        <v>3</v>
      </c>
      <c r="B804">
        <v>14</v>
      </c>
      <c r="C804">
        <v>27</v>
      </c>
      <c r="D804" s="27">
        <v>178000</v>
      </c>
      <c r="E804">
        <v>0</v>
      </c>
      <c r="F804">
        <v>0</v>
      </c>
      <c r="G804">
        <v>935458</v>
      </c>
      <c r="H804">
        <v>0</v>
      </c>
      <c r="I804">
        <v>877809</v>
      </c>
      <c r="J804">
        <v>0</v>
      </c>
      <c r="K804">
        <v>64318</v>
      </c>
      <c r="L804">
        <v>482786</v>
      </c>
      <c r="M804">
        <v>1628111</v>
      </c>
      <c r="N804">
        <v>1070879</v>
      </c>
      <c r="O804">
        <v>30.431059999999999</v>
      </c>
      <c r="P804" s="27">
        <v>1482814</v>
      </c>
      <c r="Q804" s="27">
        <v>5059361</v>
      </c>
    </row>
    <row r="805" spans="1:17" x14ac:dyDescent="0.3">
      <c r="A805">
        <v>3</v>
      </c>
      <c r="B805">
        <v>91</v>
      </c>
      <c r="C805">
        <v>49</v>
      </c>
      <c r="D805" s="27">
        <v>2150</v>
      </c>
      <c r="E805">
        <v>0</v>
      </c>
      <c r="F805">
        <v>0</v>
      </c>
      <c r="G805">
        <v>17243</v>
      </c>
      <c r="H805">
        <v>0</v>
      </c>
      <c r="I805">
        <v>77393</v>
      </c>
      <c r="J805">
        <v>0</v>
      </c>
      <c r="K805">
        <v>0</v>
      </c>
      <c r="L805">
        <v>0</v>
      </c>
      <c r="M805">
        <v>0</v>
      </c>
      <c r="N805">
        <v>96371</v>
      </c>
      <c r="O805">
        <v>1559.829</v>
      </c>
      <c r="P805" s="27">
        <v>55981</v>
      </c>
      <c r="Q805" s="27">
        <v>191007</v>
      </c>
    </row>
    <row r="806" spans="1:17" x14ac:dyDescent="0.3">
      <c r="A806">
        <v>2</v>
      </c>
      <c r="B806">
        <v>2</v>
      </c>
      <c r="C806">
        <v>6</v>
      </c>
      <c r="D806" s="27">
        <v>1500000</v>
      </c>
      <c r="E806">
        <v>56137</v>
      </c>
      <c r="F806">
        <v>14275113</v>
      </c>
      <c r="G806">
        <v>16915331</v>
      </c>
      <c r="H806">
        <v>325959</v>
      </c>
      <c r="I806">
        <v>4904191</v>
      </c>
      <c r="J806">
        <v>1036196</v>
      </c>
      <c r="K806">
        <v>632299</v>
      </c>
      <c r="L806">
        <v>1330616</v>
      </c>
      <c r="M806">
        <v>25384098</v>
      </c>
      <c r="N806">
        <v>12309841</v>
      </c>
      <c r="O806">
        <v>25.322579999999999</v>
      </c>
      <c r="P806" s="27">
        <v>22617169</v>
      </c>
      <c r="Q806" s="27">
        <v>77169781</v>
      </c>
    </row>
    <row r="807" spans="1:17" x14ac:dyDescent="0.3">
      <c r="A807">
        <v>5</v>
      </c>
      <c r="B807">
        <v>14</v>
      </c>
      <c r="C807">
        <v>28</v>
      </c>
      <c r="D807" s="27">
        <v>136000</v>
      </c>
      <c r="E807">
        <v>0</v>
      </c>
      <c r="F807">
        <v>1417752</v>
      </c>
      <c r="G807">
        <v>838534</v>
      </c>
      <c r="H807">
        <v>0</v>
      </c>
      <c r="I807">
        <v>1262342</v>
      </c>
      <c r="J807">
        <v>166398</v>
      </c>
      <c r="K807">
        <v>802075</v>
      </c>
      <c r="L807">
        <v>1020114</v>
      </c>
      <c r="M807">
        <v>1120911</v>
      </c>
      <c r="N807">
        <v>1067278</v>
      </c>
      <c r="O807">
        <v>366.15589999999997</v>
      </c>
      <c r="P807" s="27">
        <v>2255394</v>
      </c>
      <c r="Q807" s="27">
        <v>7695404</v>
      </c>
    </row>
    <row r="808" spans="1:17" x14ac:dyDescent="0.3">
      <c r="A808">
        <v>8</v>
      </c>
      <c r="B808">
        <v>2</v>
      </c>
      <c r="C808">
        <v>2</v>
      </c>
      <c r="D808" s="27">
        <v>44500</v>
      </c>
      <c r="E808">
        <v>0</v>
      </c>
      <c r="F808">
        <v>106922</v>
      </c>
      <c r="G808">
        <v>844042</v>
      </c>
      <c r="H808">
        <v>0</v>
      </c>
      <c r="I808">
        <v>477952</v>
      </c>
      <c r="J808">
        <v>0</v>
      </c>
      <c r="K808">
        <v>22097</v>
      </c>
      <c r="L808">
        <v>76842</v>
      </c>
      <c r="M808">
        <v>323173</v>
      </c>
      <c r="N808">
        <v>429464</v>
      </c>
      <c r="O808">
        <v>445.92270000000002</v>
      </c>
      <c r="P808" s="27">
        <v>668374</v>
      </c>
      <c r="Q808" s="27">
        <v>2280492</v>
      </c>
    </row>
    <row r="809" spans="1:17" x14ac:dyDescent="0.3">
      <c r="A809">
        <v>3</v>
      </c>
      <c r="B809">
        <v>26</v>
      </c>
      <c r="C809">
        <v>44</v>
      </c>
      <c r="D809" s="27">
        <v>3200</v>
      </c>
      <c r="E809">
        <v>0</v>
      </c>
      <c r="F809">
        <v>3038</v>
      </c>
      <c r="G809">
        <v>2918</v>
      </c>
      <c r="H809">
        <v>0</v>
      </c>
      <c r="I809">
        <v>9974</v>
      </c>
      <c r="J809">
        <v>0</v>
      </c>
      <c r="K809">
        <v>481</v>
      </c>
      <c r="L809">
        <v>2352</v>
      </c>
      <c r="M809">
        <v>2381</v>
      </c>
      <c r="N809">
        <v>9567</v>
      </c>
      <c r="O809">
        <v>1791.31</v>
      </c>
      <c r="P809" s="27">
        <v>9001</v>
      </c>
      <c r="Q809" s="27">
        <v>30711</v>
      </c>
    </row>
    <row r="810" spans="1:17" x14ac:dyDescent="0.3">
      <c r="A810">
        <v>3</v>
      </c>
      <c r="B810">
        <v>2</v>
      </c>
      <c r="C810">
        <v>4</v>
      </c>
      <c r="D810" s="27">
        <v>65000</v>
      </c>
      <c r="E810">
        <v>18591</v>
      </c>
      <c r="F810">
        <v>514130</v>
      </c>
      <c r="G810">
        <v>1083692</v>
      </c>
      <c r="H810">
        <v>0</v>
      </c>
      <c r="I810">
        <v>860687</v>
      </c>
      <c r="J810">
        <v>0</v>
      </c>
      <c r="K810">
        <v>33231</v>
      </c>
      <c r="L810">
        <v>180235</v>
      </c>
      <c r="M810">
        <v>1366614</v>
      </c>
      <c r="N810">
        <v>488358</v>
      </c>
      <c r="O810">
        <v>52.146230000000003</v>
      </c>
      <c r="P810" s="27">
        <v>1332221</v>
      </c>
      <c r="Q810" s="27">
        <v>4545538</v>
      </c>
    </row>
    <row r="811" spans="1:17" x14ac:dyDescent="0.3">
      <c r="A811">
        <v>9</v>
      </c>
      <c r="B811">
        <v>25</v>
      </c>
      <c r="C811">
        <v>42</v>
      </c>
      <c r="D811" s="27">
        <v>4000</v>
      </c>
      <c r="E811">
        <v>12826</v>
      </c>
      <c r="F811">
        <v>2394</v>
      </c>
      <c r="G811">
        <v>17152</v>
      </c>
      <c r="H811">
        <v>0</v>
      </c>
      <c r="I811">
        <v>19791</v>
      </c>
      <c r="J811">
        <v>0</v>
      </c>
      <c r="K811">
        <v>2119</v>
      </c>
      <c r="L811">
        <v>694</v>
      </c>
      <c r="M811">
        <v>2689</v>
      </c>
      <c r="N811">
        <v>17150</v>
      </c>
      <c r="O811">
        <v>579.24779999999998</v>
      </c>
      <c r="P811" s="27">
        <v>21927</v>
      </c>
      <c r="Q811" s="27">
        <v>74815</v>
      </c>
    </row>
    <row r="812" spans="1:17" x14ac:dyDescent="0.3">
      <c r="A812">
        <v>9</v>
      </c>
      <c r="B812">
        <v>14</v>
      </c>
      <c r="C812">
        <v>28</v>
      </c>
      <c r="D812" s="27">
        <v>22000</v>
      </c>
      <c r="E812">
        <v>0</v>
      </c>
      <c r="F812">
        <v>152114</v>
      </c>
      <c r="G812">
        <v>135899</v>
      </c>
      <c r="H812">
        <v>0</v>
      </c>
      <c r="I812">
        <v>85904</v>
      </c>
      <c r="J812">
        <v>0</v>
      </c>
      <c r="K812">
        <v>0</v>
      </c>
      <c r="L812">
        <v>89325</v>
      </c>
      <c r="M812">
        <v>268072</v>
      </c>
      <c r="N812">
        <v>87969</v>
      </c>
      <c r="O812">
        <v>316.26330000000002</v>
      </c>
      <c r="P812" s="27">
        <v>240118</v>
      </c>
      <c r="Q812" s="27">
        <v>819283</v>
      </c>
    </row>
    <row r="813" spans="1:17" x14ac:dyDescent="0.3">
      <c r="A813">
        <v>6</v>
      </c>
      <c r="B813">
        <v>5</v>
      </c>
      <c r="C813">
        <v>11</v>
      </c>
      <c r="D813" s="27">
        <v>6800</v>
      </c>
      <c r="E813">
        <v>0</v>
      </c>
      <c r="F813">
        <v>0</v>
      </c>
      <c r="G813">
        <v>0</v>
      </c>
      <c r="H813">
        <v>0</v>
      </c>
      <c r="I813">
        <v>264837</v>
      </c>
      <c r="J813">
        <v>0</v>
      </c>
      <c r="K813">
        <v>0</v>
      </c>
      <c r="L813">
        <v>0</v>
      </c>
      <c r="M813">
        <v>0</v>
      </c>
      <c r="N813">
        <v>188584</v>
      </c>
      <c r="O813">
        <v>4637.8509999999997</v>
      </c>
      <c r="P813" s="27">
        <v>132890</v>
      </c>
      <c r="Q813" s="27">
        <v>453421</v>
      </c>
    </row>
    <row r="814" spans="1:17" x14ac:dyDescent="0.3">
      <c r="A814">
        <v>9</v>
      </c>
      <c r="B814">
        <v>5</v>
      </c>
      <c r="C814">
        <v>10</v>
      </c>
      <c r="D814" s="27">
        <v>14000</v>
      </c>
      <c r="E814">
        <v>273</v>
      </c>
      <c r="F814">
        <v>20190</v>
      </c>
      <c r="G814">
        <v>19818</v>
      </c>
      <c r="H814">
        <v>0</v>
      </c>
      <c r="I814">
        <v>102926</v>
      </c>
      <c r="J814">
        <v>0</v>
      </c>
      <c r="K814">
        <v>0</v>
      </c>
      <c r="L814">
        <v>15650</v>
      </c>
      <c r="M814">
        <v>17390</v>
      </c>
      <c r="N814">
        <v>73679</v>
      </c>
      <c r="O814">
        <v>972.73879999999997</v>
      </c>
      <c r="P814" s="27">
        <v>73249</v>
      </c>
      <c r="Q814" s="27">
        <v>249926</v>
      </c>
    </row>
    <row r="815" spans="1:17" x14ac:dyDescent="0.3">
      <c r="A815">
        <v>5</v>
      </c>
      <c r="B815">
        <v>12</v>
      </c>
      <c r="C815">
        <v>21</v>
      </c>
      <c r="D815" s="27">
        <v>3500</v>
      </c>
      <c r="E815">
        <v>504</v>
      </c>
      <c r="F815">
        <v>4080</v>
      </c>
      <c r="G815">
        <v>240</v>
      </c>
      <c r="H815">
        <v>156</v>
      </c>
      <c r="I815">
        <v>919</v>
      </c>
      <c r="J815">
        <v>0</v>
      </c>
      <c r="K815">
        <v>374</v>
      </c>
      <c r="L815">
        <v>0</v>
      </c>
      <c r="M815">
        <v>0</v>
      </c>
      <c r="N815">
        <v>6624</v>
      </c>
      <c r="O815">
        <v>1522.982</v>
      </c>
      <c r="P815" s="27">
        <v>3780</v>
      </c>
      <c r="Q815" s="27">
        <v>12897</v>
      </c>
    </row>
    <row r="816" spans="1:17" x14ac:dyDescent="0.3">
      <c r="A816">
        <v>1</v>
      </c>
      <c r="B816">
        <v>14</v>
      </c>
      <c r="C816">
        <v>29</v>
      </c>
      <c r="D816" s="27">
        <v>196000</v>
      </c>
      <c r="E816">
        <v>0</v>
      </c>
      <c r="F816">
        <v>311023</v>
      </c>
      <c r="G816">
        <v>861287</v>
      </c>
      <c r="H816">
        <v>0</v>
      </c>
      <c r="I816">
        <v>1203355</v>
      </c>
      <c r="J816">
        <v>0</v>
      </c>
      <c r="K816">
        <v>870535</v>
      </c>
      <c r="L816">
        <v>237088</v>
      </c>
      <c r="M816">
        <v>1291159</v>
      </c>
      <c r="N816">
        <v>548979</v>
      </c>
      <c r="O816">
        <v>84.055760000000006</v>
      </c>
      <c r="P816" s="27">
        <v>1560207</v>
      </c>
      <c r="Q816" s="27">
        <v>5323426</v>
      </c>
    </row>
    <row r="817" spans="1:17" x14ac:dyDescent="0.3">
      <c r="A817">
        <v>9</v>
      </c>
      <c r="B817">
        <v>23</v>
      </c>
      <c r="C817">
        <v>50</v>
      </c>
      <c r="D817" s="27">
        <v>2200</v>
      </c>
      <c r="E817">
        <v>19236</v>
      </c>
      <c r="F817">
        <v>7275</v>
      </c>
      <c r="G817">
        <v>13584</v>
      </c>
      <c r="H817">
        <v>4924</v>
      </c>
      <c r="I817">
        <v>41953</v>
      </c>
      <c r="J817">
        <v>0</v>
      </c>
      <c r="K817">
        <v>15329</v>
      </c>
      <c r="L817">
        <v>21253</v>
      </c>
      <c r="M817">
        <v>16417</v>
      </c>
      <c r="N817">
        <v>22819</v>
      </c>
      <c r="O817">
        <v>1655.242</v>
      </c>
      <c r="P817" s="27">
        <v>47711</v>
      </c>
      <c r="Q817" s="27">
        <v>162790</v>
      </c>
    </row>
    <row r="818" spans="1:17" x14ac:dyDescent="0.3">
      <c r="A818">
        <v>2</v>
      </c>
      <c r="B818">
        <v>1</v>
      </c>
      <c r="C818">
        <v>1</v>
      </c>
      <c r="D818" s="27">
        <v>8000</v>
      </c>
      <c r="O818">
        <v>1381.421</v>
      </c>
    </row>
    <row r="819" spans="1:17" x14ac:dyDescent="0.3">
      <c r="A819">
        <v>7</v>
      </c>
      <c r="B819">
        <v>2</v>
      </c>
      <c r="C819">
        <v>2</v>
      </c>
      <c r="D819" s="27">
        <v>5000</v>
      </c>
      <c r="E819">
        <v>19067</v>
      </c>
      <c r="F819">
        <v>18832</v>
      </c>
      <c r="G819">
        <v>32985</v>
      </c>
      <c r="H819">
        <v>466</v>
      </c>
      <c r="I819">
        <v>21109</v>
      </c>
      <c r="J819">
        <v>0</v>
      </c>
      <c r="K819">
        <v>1989</v>
      </c>
      <c r="L819">
        <v>2055</v>
      </c>
      <c r="M819">
        <v>40467</v>
      </c>
      <c r="N819">
        <v>21077</v>
      </c>
      <c r="O819">
        <v>1807.463</v>
      </c>
      <c r="P819" s="27">
        <v>46321</v>
      </c>
      <c r="Q819" s="27">
        <v>158047</v>
      </c>
    </row>
    <row r="820" spans="1:17" x14ac:dyDescent="0.3">
      <c r="A820">
        <v>4</v>
      </c>
      <c r="B820">
        <v>12</v>
      </c>
      <c r="C820">
        <v>21</v>
      </c>
      <c r="D820" s="27">
        <v>5001</v>
      </c>
      <c r="E820">
        <v>0</v>
      </c>
      <c r="F820">
        <v>3190</v>
      </c>
      <c r="G820">
        <v>4789</v>
      </c>
      <c r="H820">
        <v>0</v>
      </c>
      <c r="I820">
        <v>2026</v>
      </c>
      <c r="J820">
        <v>0</v>
      </c>
      <c r="K820">
        <v>470</v>
      </c>
      <c r="L820">
        <v>2873</v>
      </c>
      <c r="M820">
        <v>2511</v>
      </c>
      <c r="N820">
        <v>7616</v>
      </c>
      <c r="O820">
        <v>1559.829</v>
      </c>
      <c r="P820" s="27">
        <v>6880</v>
      </c>
      <c r="Q820" s="27">
        <v>23475</v>
      </c>
    </row>
    <row r="821" spans="1:17" x14ac:dyDescent="0.3">
      <c r="A821">
        <v>2</v>
      </c>
      <c r="B821">
        <v>5</v>
      </c>
      <c r="C821">
        <v>10</v>
      </c>
      <c r="D821" s="27">
        <v>3600</v>
      </c>
      <c r="E821">
        <v>6294</v>
      </c>
      <c r="F821">
        <v>3686</v>
      </c>
      <c r="G821">
        <v>1560</v>
      </c>
      <c r="H821">
        <v>104</v>
      </c>
      <c r="I821">
        <v>6691</v>
      </c>
      <c r="J821">
        <v>0</v>
      </c>
      <c r="K821">
        <v>1722</v>
      </c>
      <c r="L821">
        <v>1460</v>
      </c>
      <c r="M821">
        <v>8739</v>
      </c>
      <c r="N821">
        <v>9842</v>
      </c>
      <c r="O821">
        <v>1851.67</v>
      </c>
      <c r="P821" s="27">
        <v>11752</v>
      </c>
      <c r="Q821" s="27">
        <v>40098</v>
      </c>
    </row>
    <row r="822" spans="1:17" x14ac:dyDescent="0.3">
      <c r="A822">
        <v>9</v>
      </c>
      <c r="B822">
        <v>23</v>
      </c>
      <c r="C822">
        <v>50</v>
      </c>
      <c r="D822" s="27">
        <v>9300</v>
      </c>
      <c r="E822">
        <v>0</v>
      </c>
      <c r="F822">
        <v>67829</v>
      </c>
      <c r="G822">
        <v>171598</v>
      </c>
      <c r="H822">
        <v>0</v>
      </c>
      <c r="I822">
        <v>139479</v>
      </c>
      <c r="J822">
        <v>14699</v>
      </c>
      <c r="K822">
        <v>420178</v>
      </c>
      <c r="L822">
        <v>21971</v>
      </c>
      <c r="M822">
        <v>34540</v>
      </c>
      <c r="N822">
        <v>103638</v>
      </c>
      <c r="O822">
        <v>941.81790000000001</v>
      </c>
      <c r="P822" s="27">
        <v>285443</v>
      </c>
      <c r="Q822" s="27">
        <v>973932</v>
      </c>
    </row>
    <row r="823" spans="1:17" x14ac:dyDescent="0.3">
      <c r="A823">
        <v>9</v>
      </c>
      <c r="B823">
        <v>25</v>
      </c>
      <c r="C823">
        <v>41</v>
      </c>
      <c r="D823" s="27">
        <v>6500</v>
      </c>
      <c r="E823">
        <v>2537</v>
      </c>
      <c r="F823">
        <v>55604</v>
      </c>
      <c r="G823">
        <v>42350</v>
      </c>
      <c r="H823">
        <v>1013</v>
      </c>
      <c r="I823">
        <v>29706</v>
      </c>
      <c r="J823">
        <v>0</v>
      </c>
      <c r="K823">
        <v>1619</v>
      </c>
      <c r="L823">
        <v>8303</v>
      </c>
      <c r="M823">
        <v>24736</v>
      </c>
      <c r="N823">
        <v>29073</v>
      </c>
      <c r="O823">
        <v>1828.0519999999999</v>
      </c>
      <c r="P823" s="27">
        <v>57134</v>
      </c>
      <c r="Q823" s="27">
        <v>194941</v>
      </c>
    </row>
    <row r="824" spans="1:17" x14ac:dyDescent="0.3">
      <c r="A824">
        <v>3</v>
      </c>
      <c r="B824">
        <v>16</v>
      </c>
      <c r="C824">
        <v>35</v>
      </c>
      <c r="D824" s="27">
        <v>370000</v>
      </c>
      <c r="E824">
        <v>46713</v>
      </c>
      <c r="F824">
        <v>8414064</v>
      </c>
      <c r="G824">
        <v>5238785</v>
      </c>
      <c r="H824">
        <v>0</v>
      </c>
      <c r="I824">
        <v>4593722</v>
      </c>
      <c r="J824">
        <v>1596259</v>
      </c>
      <c r="K824">
        <v>2368282</v>
      </c>
      <c r="L824">
        <v>1803829</v>
      </c>
      <c r="M824">
        <v>3117940</v>
      </c>
      <c r="N824">
        <v>7485862</v>
      </c>
      <c r="O824">
        <v>9.2846069999999994</v>
      </c>
      <c r="P824" s="27">
        <v>10159864</v>
      </c>
      <c r="Q824" s="27">
        <v>34665456</v>
      </c>
    </row>
    <row r="825" spans="1:17" x14ac:dyDescent="0.3">
      <c r="A825">
        <v>3</v>
      </c>
      <c r="B825">
        <v>2</v>
      </c>
      <c r="C825">
        <v>2</v>
      </c>
      <c r="D825" s="27">
        <v>1400000</v>
      </c>
      <c r="E825">
        <v>4687284</v>
      </c>
      <c r="F825">
        <v>4565369</v>
      </c>
      <c r="G825">
        <v>11180978</v>
      </c>
      <c r="H825">
        <v>88696</v>
      </c>
      <c r="I825">
        <v>11736296</v>
      </c>
      <c r="J825">
        <v>0</v>
      </c>
      <c r="K825">
        <v>1259752</v>
      </c>
      <c r="L825">
        <v>2634542</v>
      </c>
      <c r="M825">
        <v>4835831</v>
      </c>
      <c r="N825">
        <v>7008515</v>
      </c>
      <c r="O825">
        <v>25.322579999999999</v>
      </c>
      <c r="P825" s="27">
        <v>14067193</v>
      </c>
      <c r="Q825" s="27">
        <v>47997263</v>
      </c>
    </row>
    <row r="826" spans="1:17" x14ac:dyDescent="0.3">
      <c r="A826">
        <v>3</v>
      </c>
      <c r="B826">
        <v>2</v>
      </c>
      <c r="C826">
        <v>2</v>
      </c>
      <c r="D826" s="27">
        <v>5200</v>
      </c>
      <c r="E826">
        <v>2016</v>
      </c>
      <c r="F826">
        <v>1371</v>
      </c>
      <c r="G826">
        <v>7824</v>
      </c>
      <c r="H826">
        <v>0</v>
      </c>
      <c r="I826">
        <v>2888</v>
      </c>
      <c r="J826">
        <v>454</v>
      </c>
      <c r="K826">
        <v>753</v>
      </c>
      <c r="L826">
        <v>2137</v>
      </c>
      <c r="M826">
        <v>1940</v>
      </c>
      <c r="N826">
        <v>5494</v>
      </c>
      <c r="O826">
        <v>1879.4559999999999</v>
      </c>
      <c r="P826" s="27">
        <v>7291</v>
      </c>
      <c r="Q826" s="27">
        <v>24877</v>
      </c>
    </row>
    <row r="827" spans="1:17" x14ac:dyDescent="0.3">
      <c r="A827">
        <v>5</v>
      </c>
      <c r="B827">
        <v>7</v>
      </c>
      <c r="C827">
        <v>17</v>
      </c>
      <c r="D827" s="27">
        <v>13500</v>
      </c>
      <c r="E827">
        <v>10238</v>
      </c>
      <c r="F827">
        <v>95114</v>
      </c>
      <c r="G827">
        <v>47258</v>
      </c>
      <c r="H827">
        <v>0</v>
      </c>
      <c r="I827">
        <v>115012</v>
      </c>
      <c r="J827">
        <v>19848</v>
      </c>
      <c r="K827">
        <v>41685</v>
      </c>
      <c r="L827">
        <v>11016</v>
      </c>
      <c r="M827">
        <v>17671</v>
      </c>
      <c r="N827">
        <v>119077</v>
      </c>
      <c r="O827">
        <v>583.35119999999995</v>
      </c>
      <c r="P827" s="27">
        <v>139777</v>
      </c>
      <c r="Q827" s="27">
        <v>476919</v>
      </c>
    </row>
    <row r="828" spans="1:17" x14ac:dyDescent="0.3">
      <c r="A828">
        <v>8</v>
      </c>
      <c r="B828">
        <v>2</v>
      </c>
      <c r="C828">
        <v>2</v>
      </c>
      <c r="D828" s="27">
        <v>6300</v>
      </c>
      <c r="E828">
        <v>6433</v>
      </c>
      <c r="F828">
        <v>4182</v>
      </c>
      <c r="G828">
        <v>13757</v>
      </c>
      <c r="H828">
        <v>257</v>
      </c>
      <c r="I828">
        <v>24640</v>
      </c>
      <c r="J828">
        <v>0</v>
      </c>
      <c r="K828">
        <v>0</v>
      </c>
      <c r="L828">
        <v>316</v>
      </c>
      <c r="M828">
        <v>7404</v>
      </c>
      <c r="N828">
        <v>19846</v>
      </c>
      <c r="O828">
        <v>789.9366</v>
      </c>
      <c r="P828" s="27">
        <v>22519</v>
      </c>
      <c r="Q828" s="27">
        <v>76835</v>
      </c>
    </row>
    <row r="829" spans="1:17" x14ac:dyDescent="0.3">
      <c r="A829">
        <v>8</v>
      </c>
      <c r="B829">
        <v>2</v>
      </c>
      <c r="C829">
        <v>3</v>
      </c>
      <c r="D829" s="27">
        <v>4800</v>
      </c>
      <c r="E829">
        <v>0</v>
      </c>
      <c r="F829">
        <v>8340</v>
      </c>
      <c r="G829">
        <v>28026</v>
      </c>
      <c r="H829">
        <v>0</v>
      </c>
      <c r="I829">
        <v>27278</v>
      </c>
      <c r="J829">
        <v>1840</v>
      </c>
      <c r="K829">
        <v>2189</v>
      </c>
      <c r="L829">
        <v>16749</v>
      </c>
      <c r="M829">
        <v>41661</v>
      </c>
      <c r="N829">
        <v>22271</v>
      </c>
      <c r="O829">
        <v>1484.5150000000001</v>
      </c>
      <c r="P829" s="27">
        <v>43480</v>
      </c>
      <c r="Q829" s="27">
        <v>148354</v>
      </c>
    </row>
    <row r="830" spans="1:17" x14ac:dyDescent="0.3">
      <c r="A830">
        <v>8</v>
      </c>
      <c r="B830">
        <v>2</v>
      </c>
      <c r="C830">
        <v>3</v>
      </c>
      <c r="D830" s="27">
        <v>5000</v>
      </c>
      <c r="E830">
        <v>7877</v>
      </c>
      <c r="F830">
        <v>22875</v>
      </c>
      <c r="G830">
        <v>84403</v>
      </c>
      <c r="H830">
        <v>0</v>
      </c>
      <c r="I830">
        <v>72308</v>
      </c>
      <c r="J830">
        <v>0</v>
      </c>
      <c r="K830">
        <v>4206</v>
      </c>
      <c r="L830">
        <v>40542</v>
      </c>
      <c r="M830">
        <v>53369</v>
      </c>
      <c r="N830">
        <v>49008</v>
      </c>
      <c r="O830">
        <v>1667.7550000000001</v>
      </c>
      <c r="P830" s="27">
        <v>98062</v>
      </c>
      <c r="Q830" s="27">
        <v>334588</v>
      </c>
    </row>
    <row r="831" spans="1:17" x14ac:dyDescent="0.3">
      <c r="A831">
        <v>5</v>
      </c>
      <c r="B831">
        <v>2</v>
      </c>
      <c r="C831">
        <v>6</v>
      </c>
      <c r="D831" s="27">
        <v>68000</v>
      </c>
      <c r="E831">
        <v>5795</v>
      </c>
      <c r="F831">
        <v>329667</v>
      </c>
      <c r="G831">
        <v>1099019</v>
      </c>
      <c r="H831">
        <v>0</v>
      </c>
      <c r="I831">
        <v>564916</v>
      </c>
      <c r="J831">
        <v>0</v>
      </c>
      <c r="K831">
        <v>34384</v>
      </c>
      <c r="L831">
        <v>71170</v>
      </c>
      <c r="M831">
        <v>475364</v>
      </c>
      <c r="N831">
        <v>527246</v>
      </c>
      <c r="O831">
        <v>247.5737</v>
      </c>
      <c r="P831" s="27">
        <v>910774</v>
      </c>
      <c r="Q831" s="27">
        <v>3107561</v>
      </c>
    </row>
    <row r="832" spans="1:17" x14ac:dyDescent="0.3">
      <c r="A832">
        <v>5</v>
      </c>
      <c r="B832">
        <v>6</v>
      </c>
      <c r="C832">
        <v>12</v>
      </c>
      <c r="D832" s="27">
        <v>5600</v>
      </c>
      <c r="E832">
        <v>4901</v>
      </c>
      <c r="F832">
        <v>30653</v>
      </c>
      <c r="G832">
        <v>33095</v>
      </c>
      <c r="H832">
        <v>1333</v>
      </c>
      <c r="I832">
        <v>71768</v>
      </c>
      <c r="J832">
        <v>80987</v>
      </c>
      <c r="K832">
        <v>625707</v>
      </c>
      <c r="L832">
        <v>10881</v>
      </c>
      <c r="M832">
        <v>29294</v>
      </c>
      <c r="N832">
        <v>54127</v>
      </c>
      <c r="O832">
        <v>1807.463</v>
      </c>
      <c r="P832" s="27">
        <v>276303</v>
      </c>
      <c r="Q832" s="27">
        <v>942746</v>
      </c>
    </row>
    <row r="833" spans="1:17" x14ac:dyDescent="0.3">
      <c r="A833">
        <v>9</v>
      </c>
      <c r="B833">
        <v>25</v>
      </c>
      <c r="C833">
        <v>42</v>
      </c>
      <c r="D833" s="27">
        <v>13250</v>
      </c>
      <c r="E833">
        <v>0</v>
      </c>
      <c r="F833">
        <v>44493</v>
      </c>
      <c r="G833">
        <v>93563</v>
      </c>
      <c r="H833">
        <v>589</v>
      </c>
      <c r="I833">
        <v>215648</v>
      </c>
      <c r="J833">
        <v>0</v>
      </c>
      <c r="K833">
        <v>286075</v>
      </c>
      <c r="L833">
        <v>4678</v>
      </c>
      <c r="M833">
        <v>3484</v>
      </c>
      <c r="N833">
        <v>95600</v>
      </c>
      <c r="O833">
        <v>336.40199999999999</v>
      </c>
      <c r="P833" s="27">
        <v>218092</v>
      </c>
      <c r="Q833" s="27">
        <v>744130</v>
      </c>
    </row>
    <row r="834" spans="1:17" x14ac:dyDescent="0.3">
      <c r="A834">
        <v>7</v>
      </c>
      <c r="B834">
        <v>8</v>
      </c>
      <c r="C834">
        <v>19</v>
      </c>
      <c r="D834" s="27">
        <v>3500</v>
      </c>
      <c r="E834">
        <v>2350</v>
      </c>
      <c r="F834">
        <v>40239</v>
      </c>
      <c r="G834">
        <v>46490</v>
      </c>
      <c r="H834">
        <v>0</v>
      </c>
      <c r="I834">
        <v>13911</v>
      </c>
      <c r="J834">
        <v>0</v>
      </c>
      <c r="K834">
        <v>3761</v>
      </c>
      <c r="L834">
        <v>3909</v>
      </c>
      <c r="M834">
        <v>16958</v>
      </c>
      <c r="N834">
        <v>24434</v>
      </c>
      <c r="O834">
        <v>1197.386</v>
      </c>
      <c r="P834" s="27">
        <v>44564</v>
      </c>
      <c r="Q834" s="27">
        <v>152052</v>
      </c>
    </row>
    <row r="835" spans="1:17" x14ac:dyDescent="0.3">
      <c r="A835">
        <v>3</v>
      </c>
      <c r="B835">
        <v>5</v>
      </c>
      <c r="C835">
        <v>9</v>
      </c>
      <c r="D835" s="27">
        <v>205000</v>
      </c>
      <c r="E835">
        <v>0</v>
      </c>
      <c r="F835">
        <v>2099958</v>
      </c>
      <c r="G835">
        <v>339318</v>
      </c>
      <c r="H835">
        <v>0</v>
      </c>
      <c r="I835">
        <v>1465030</v>
      </c>
      <c r="J835">
        <v>0</v>
      </c>
      <c r="K835">
        <v>28571</v>
      </c>
      <c r="L835">
        <v>24130</v>
      </c>
      <c r="M835">
        <v>26860</v>
      </c>
      <c r="N835">
        <v>1834698</v>
      </c>
      <c r="O835">
        <v>25.322579999999999</v>
      </c>
      <c r="P835" s="27">
        <v>1705324</v>
      </c>
      <c r="Q835" s="27">
        <v>5818565</v>
      </c>
    </row>
    <row r="836" spans="1:17" x14ac:dyDescent="0.3">
      <c r="A836">
        <v>5</v>
      </c>
      <c r="B836">
        <v>18</v>
      </c>
      <c r="C836">
        <v>39</v>
      </c>
      <c r="D836" s="27">
        <v>3950</v>
      </c>
      <c r="E836">
        <v>2865</v>
      </c>
      <c r="F836">
        <v>20585</v>
      </c>
      <c r="G836">
        <v>15444</v>
      </c>
      <c r="H836">
        <v>0</v>
      </c>
      <c r="I836">
        <v>23456</v>
      </c>
      <c r="J836">
        <v>0</v>
      </c>
      <c r="K836">
        <v>115718</v>
      </c>
      <c r="L836">
        <v>36673</v>
      </c>
      <c r="M836">
        <v>2873</v>
      </c>
      <c r="N836">
        <v>39470</v>
      </c>
      <c r="O836">
        <v>1729.173</v>
      </c>
      <c r="P836" s="27">
        <v>75347</v>
      </c>
      <c r="Q836" s="27">
        <v>257084</v>
      </c>
    </row>
    <row r="837" spans="1:17" x14ac:dyDescent="0.3">
      <c r="A837">
        <v>9</v>
      </c>
      <c r="B837">
        <v>12</v>
      </c>
      <c r="C837">
        <v>21</v>
      </c>
      <c r="D837" s="27">
        <v>2400</v>
      </c>
      <c r="E837">
        <v>10375</v>
      </c>
      <c r="F837">
        <v>2317</v>
      </c>
      <c r="G837">
        <v>862</v>
      </c>
      <c r="H837">
        <v>261</v>
      </c>
      <c r="I837">
        <v>1164</v>
      </c>
      <c r="J837">
        <v>0</v>
      </c>
      <c r="K837">
        <v>559</v>
      </c>
      <c r="L837">
        <v>2023</v>
      </c>
      <c r="M837">
        <v>98</v>
      </c>
      <c r="N837">
        <v>7047</v>
      </c>
      <c r="O837">
        <v>1828.0519999999999</v>
      </c>
      <c r="P837" s="27">
        <v>7241</v>
      </c>
      <c r="Q837" s="27">
        <v>24706</v>
      </c>
    </row>
    <row r="838" spans="1:17" x14ac:dyDescent="0.3">
      <c r="A838">
        <v>8</v>
      </c>
      <c r="B838">
        <v>5</v>
      </c>
      <c r="C838">
        <v>9</v>
      </c>
      <c r="D838" s="27">
        <v>335000</v>
      </c>
      <c r="E838">
        <v>315253</v>
      </c>
      <c r="F838">
        <v>109501</v>
      </c>
      <c r="G838">
        <v>243495</v>
      </c>
      <c r="H838">
        <v>9035</v>
      </c>
      <c r="I838">
        <v>686498</v>
      </c>
      <c r="J838">
        <v>0</v>
      </c>
      <c r="K838">
        <v>10693</v>
      </c>
      <c r="L838">
        <v>15044</v>
      </c>
      <c r="M838">
        <v>91521</v>
      </c>
      <c r="N838">
        <v>1121811</v>
      </c>
      <c r="O838">
        <v>48.84104</v>
      </c>
      <c r="P838" s="27">
        <v>762852</v>
      </c>
      <c r="Q838" s="27">
        <v>2602851</v>
      </c>
    </row>
    <row r="839" spans="1:17" x14ac:dyDescent="0.3">
      <c r="A839">
        <v>4</v>
      </c>
      <c r="B839">
        <v>2</v>
      </c>
      <c r="C839">
        <v>2</v>
      </c>
      <c r="D839" s="27">
        <v>1800</v>
      </c>
      <c r="E839">
        <v>4908</v>
      </c>
      <c r="F839">
        <v>4387</v>
      </c>
      <c r="G839">
        <v>16306</v>
      </c>
      <c r="H839">
        <v>95</v>
      </c>
      <c r="I839">
        <v>7729</v>
      </c>
      <c r="J839">
        <v>0</v>
      </c>
      <c r="K839">
        <v>1532</v>
      </c>
      <c r="L839">
        <v>699</v>
      </c>
      <c r="M839">
        <v>0</v>
      </c>
      <c r="N839">
        <v>11402</v>
      </c>
      <c r="O839">
        <v>1484.5150000000001</v>
      </c>
      <c r="P839" s="27">
        <v>13792</v>
      </c>
      <c r="Q839" s="27">
        <v>47058</v>
      </c>
    </row>
    <row r="840" spans="1:17" x14ac:dyDescent="0.3">
      <c r="A840">
        <v>3</v>
      </c>
      <c r="B840">
        <v>8</v>
      </c>
      <c r="C840">
        <v>19</v>
      </c>
      <c r="D840" s="27">
        <v>90000</v>
      </c>
      <c r="E840">
        <v>85910</v>
      </c>
      <c r="F840">
        <v>308973</v>
      </c>
      <c r="G840">
        <v>990728</v>
      </c>
      <c r="H840">
        <v>5886</v>
      </c>
      <c r="I840">
        <v>832677</v>
      </c>
      <c r="J840">
        <v>0</v>
      </c>
      <c r="K840">
        <v>67208</v>
      </c>
      <c r="L840">
        <v>94376</v>
      </c>
      <c r="M840">
        <v>1079647</v>
      </c>
      <c r="N840">
        <v>742458</v>
      </c>
      <c r="O840">
        <v>114.3563</v>
      </c>
      <c r="P840" s="27">
        <v>1233254</v>
      </c>
      <c r="Q840" s="27">
        <v>4207863</v>
      </c>
    </row>
    <row r="841" spans="1:17" x14ac:dyDescent="0.3">
      <c r="A841">
        <v>1</v>
      </c>
      <c r="B841">
        <v>26</v>
      </c>
      <c r="C841">
        <v>46</v>
      </c>
      <c r="D841" s="27">
        <v>1300</v>
      </c>
      <c r="E841">
        <v>4274</v>
      </c>
      <c r="F841">
        <v>0</v>
      </c>
      <c r="G841">
        <v>3221</v>
      </c>
      <c r="H841">
        <v>0</v>
      </c>
      <c r="I841">
        <v>13410</v>
      </c>
      <c r="J841">
        <v>0</v>
      </c>
      <c r="K841">
        <v>0</v>
      </c>
      <c r="L841">
        <v>4480</v>
      </c>
      <c r="M841">
        <v>3981</v>
      </c>
      <c r="N841">
        <v>13598</v>
      </c>
      <c r="O841">
        <v>1461.857</v>
      </c>
      <c r="P841" s="27">
        <v>12592</v>
      </c>
      <c r="Q841" s="27">
        <v>42964</v>
      </c>
    </row>
    <row r="842" spans="1:17" x14ac:dyDescent="0.3">
      <c r="A842">
        <v>3</v>
      </c>
      <c r="B842">
        <v>12</v>
      </c>
      <c r="C842">
        <v>21</v>
      </c>
      <c r="D842" s="27">
        <v>50000</v>
      </c>
      <c r="E842">
        <v>0</v>
      </c>
      <c r="F842">
        <v>169821</v>
      </c>
      <c r="G842">
        <v>267270</v>
      </c>
      <c r="H842">
        <v>0</v>
      </c>
      <c r="I842">
        <v>103728</v>
      </c>
      <c r="J842">
        <v>0</v>
      </c>
      <c r="K842">
        <v>4936</v>
      </c>
      <c r="L842">
        <v>17123</v>
      </c>
      <c r="M842">
        <v>29267</v>
      </c>
      <c r="N842">
        <v>400140</v>
      </c>
      <c r="O842">
        <v>657.71090000000004</v>
      </c>
      <c r="P842" s="27">
        <v>290822</v>
      </c>
      <c r="Q842" s="27">
        <v>992285</v>
      </c>
    </row>
    <row r="843" spans="1:17" x14ac:dyDescent="0.3">
      <c r="A843">
        <v>4</v>
      </c>
      <c r="B843">
        <v>2</v>
      </c>
      <c r="C843">
        <v>4</v>
      </c>
      <c r="D843" s="27">
        <v>9400</v>
      </c>
      <c r="E843">
        <v>69997</v>
      </c>
      <c r="F843">
        <v>54268</v>
      </c>
      <c r="G843">
        <v>109757</v>
      </c>
      <c r="H843">
        <v>1720</v>
      </c>
      <c r="I843">
        <v>74245</v>
      </c>
      <c r="J843">
        <v>0</v>
      </c>
      <c r="K843">
        <v>71487</v>
      </c>
      <c r="L843">
        <v>37730</v>
      </c>
      <c r="M843">
        <v>214817</v>
      </c>
      <c r="N843">
        <v>77487</v>
      </c>
      <c r="O843">
        <v>1274.2560000000001</v>
      </c>
      <c r="P843" s="27">
        <v>208531</v>
      </c>
      <c r="Q843" s="27">
        <v>711508</v>
      </c>
    </row>
    <row r="844" spans="1:17" x14ac:dyDescent="0.3">
      <c r="A844">
        <v>5</v>
      </c>
      <c r="B844">
        <v>16</v>
      </c>
      <c r="C844">
        <v>35</v>
      </c>
      <c r="D844" s="27">
        <v>455000</v>
      </c>
      <c r="E844">
        <v>0</v>
      </c>
      <c r="F844">
        <v>16957177</v>
      </c>
      <c r="G844">
        <v>8397970</v>
      </c>
      <c r="H844">
        <v>0</v>
      </c>
      <c r="I844">
        <v>11223023</v>
      </c>
      <c r="J844">
        <v>2598870</v>
      </c>
      <c r="K844">
        <v>4446065</v>
      </c>
      <c r="L844">
        <v>4457734</v>
      </c>
      <c r="M844">
        <v>7757025</v>
      </c>
      <c r="N844">
        <v>12341757</v>
      </c>
      <c r="O844">
        <v>17.955469999999998</v>
      </c>
      <c r="P844" s="27">
        <v>19982304</v>
      </c>
      <c r="Q844" s="27">
        <v>68179621</v>
      </c>
    </row>
    <row r="845" spans="1:17" x14ac:dyDescent="0.3">
      <c r="A845">
        <v>4</v>
      </c>
      <c r="B845">
        <v>25</v>
      </c>
      <c r="C845">
        <v>42</v>
      </c>
      <c r="D845" s="27">
        <v>36000</v>
      </c>
      <c r="E845">
        <v>19199</v>
      </c>
      <c r="F845">
        <v>66077</v>
      </c>
      <c r="G845">
        <v>208931</v>
      </c>
      <c r="H845">
        <v>0</v>
      </c>
      <c r="I845">
        <v>252851</v>
      </c>
      <c r="J845">
        <v>0</v>
      </c>
      <c r="K845">
        <v>23696</v>
      </c>
      <c r="L845">
        <v>20714</v>
      </c>
      <c r="M845">
        <v>119496</v>
      </c>
      <c r="N845">
        <v>234153</v>
      </c>
      <c r="O845">
        <v>233.30279999999999</v>
      </c>
      <c r="P845" s="27">
        <v>276998</v>
      </c>
      <c r="Q845" s="27">
        <v>945117</v>
      </c>
    </row>
    <row r="846" spans="1:17" x14ac:dyDescent="0.3">
      <c r="A846">
        <v>5</v>
      </c>
      <c r="B846">
        <v>14</v>
      </c>
      <c r="C846">
        <v>28</v>
      </c>
      <c r="D846" s="27">
        <v>172000</v>
      </c>
      <c r="E846">
        <v>41055</v>
      </c>
      <c r="F846">
        <v>1151903</v>
      </c>
      <c r="G846">
        <v>528994</v>
      </c>
      <c r="H846">
        <v>0</v>
      </c>
      <c r="I846">
        <v>435898</v>
      </c>
      <c r="J846">
        <v>66929</v>
      </c>
      <c r="K846">
        <v>272996</v>
      </c>
      <c r="L846">
        <v>39409</v>
      </c>
      <c r="M846">
        <v>766994</v>
      </c>
      <c r="N846">
        <v>555773</v>
      </c>
      <c r="O846">
        <v>362.06990000000002</v>
      </c>
      <c r="P846" s="27">
        <v>1131287</v>
      </c>
      <c r="Q846" s="27">
        <v>3859951</v>
      </c>
    </row>
    <row r="847" spans="1:17" x14ac:dyDescent="0.3">
      <c r="A847">
        <v>4</v>
      </c>
      <c r="B847">
        <v>26</v>
      </c>
      <c r="C847">
        <v>48</v>
      </c>
      <c r="D847" s="27">
        <v>1550</v>
      </c>
      <c r="E847">
        <v>10789</v>
      </c>
      <c r="F847">
        <v>0</v>
      </c>
      <c r="G847">
        <v>939</v>
      </c>
      <c r="H847">
        <v>131</v>
      </c>
      <c r="I847">
        <v>8777</v>
      </c>
      <c r="J847">
        <v>0</v>
      </c>
      <c r="K847">
        <v>0</v>
      </c>
      <c r="L847">
        <v>205</v>
      </c>
      <c r="M847">
        <v>2792</v>
      </c>
      <c r="N847">
        <v>11098</v>
      </c>
      <c r="O847">
        <v>1341.309</v>
      </c>
      <c r="P847" s="27">
        <v>10179</v>
      </c>
      <c r="Q847" s="27">
        <v>34731</v>
      </c>
    </row>
    <row r="848" spans="1:17" x14ac:dyDescent="0.3">
      <c r="A848">
        <v>1</v>
      </c>
      <c r="B848">
        <v>7</v>
      </c>
      <c r="C848">
        <v>16</v>
      </c>
      <c r="D848" s="27">
        <v>10250</v>
      </c>
      <c r="E848">
        <v>0</v>
      </c>
      <c r="F848">
        <v>20274</v>
      </c>
      <c r="G848">
        <v>16404</v>
      </c>
      <c r="H848">
        <v>0</v>
      </c>
      <c r="I848">
        <v>92956</v>
      </c>
      <c r="J848">
        <v>0</v>
      </c>
      <c r="K848">
        <v>9679</v>
      </c>
      <c r="L848">
        <v>14797</v>
      </c>
      <c r="M848">
        <v>8440</v>
      </c>
      <c r="N848">
        <v>122267</v>
      </c>
      <c r="O848">
        <v>499.12040000000002</v>
      </c>
      <c r="P848" s="27">
        <v>83475</v>
      </c>
      <c r="Q848" s="27">
        <v>284817</v>
      </c>
    </row>
    <row r="849" spans="1:17" x14ac:dyDescent="0.3">
      <c r="A849">
        <v>9</v>
      </c>
      <c r="B849">
        <v>5</v>
      </c>
      <c r="C849">
        <v>10</v>
      </c>
      <c r="D849" s="27">
        <v>8000</v>
      </c>
      <c r="O849">
        <v>1867.057</v>
      </c>
    </row>
    <row r="850" spans="1:17" x14ac:dyDescent="0.3">
      <c r="A850">
        <v>7</v>
      </c>
      <c r="B850">
        <v>13</v>
      </c>
      <c r="C850">
        <v>23</v>
      </c>
      <c r="D850" s="27">
        <v>24000</v>
      </c>
      <c r="E850">
        <v>1197</v>
      </c>
      <c r="F850">
        <v>0</v>
      </c>
      <c r="G850">
        <v>106539</v>
      </c>
      <c r="H850">
        <v>1369</v>
      </c>
      <c r="I850">
        <v>220560</v>
      </c>
      <c r="J850">
        <v>0</v>
      </c>
      <c r="K850">
        <v>9022</v>
      </c>
      <c r="L850">
        <v>112081</v>
      </c>
      <c r="M850">
        <v>331089</v>
      </c>
      <c r="N850">
        <v>492726</v>
      </c>
      <c r="O850">
        <v>503.86329999999998</v>
      </c>
      <c r="P850" s="27">
        <v>373559</v>
      </c>
      <c r="Q850" s="27">
        <v>1274583</v>
      </c>
    </row>
    <row r="851" spans="1:17" x14ac:dyDescent="0.3">
      <c r="A851">
        <v>7</v>
      </c>
      <c r="B851">
        <v>2</v>
      </c>
      <c r="C851">
        <v>7</v>
      </c>
      <c r="D851" s="27">
        <v>6900</v>
      </c>
      <c r="E851">
        <v>0</v>
      </c>
      <c r="F851">
        <v>29984</v>
      </c>
      <c r="G851">
        <v>53326</v>
      </c>
      <c r="H851">
        <v>576</v>
      </c>
      <c r="I851">
        <v>40205</v>
      </c>
      <c r="J851">
        <v>0</v>
      </c>
      <c r="K851">
        <v>3586</v>
      </c>
      <c r="L851">
        <v>16341</v>
      </c>
      <c r="M851">
        <v>15433</v>
      </c>
      <c r="N851">
        <v>29850</v>
      </c>
      <c r="O851">
        <v>1868.403</v>
      </c>
      <c r="P851" s="27">
        <v>55481</v>
      </c>
      <c r="Q851" s="27">
        <v>189301</v>
      </c>
    </row>
    <row r="852" spans="1:17" x14ac:dyDescent="0.3">
      <c r="A852">
        <v>9</v>
      </c>
      <c r="B852">
        <v>17</v>
      </c>
      <c r="C852">
        <v>36</v>
      </c>
      <c r="D852" s="27">
        <v>8900</v>
      </c>
      <c r="E852">
        <v>0</v>
      </c>
      <c r="F852">
        <v>96680</v>
      </c>
      <c r="G852">
        <v>142437</v>
      </c>
      <c r="H852">
        <v>0</v>
      </c>
      <c r="I852">
        <v>136167</v>
      </c>
      <c r="J852">
        <v>24584</v>
      </c>
      <c r="K852">
        <v>142786</v>
      </c>
      <c r="L852">
        <v>229163</v>
      </c>
      <c r="M852">
        <v>76793</v>
      </c>
      <c r="N852">
        <v>105416</v>
      </c>
      <c r="O852">
        <v>887.44190000000003</v>
      </c>
      <c r="P852" s="27">
        <v>279609</v>
      </c>
      <c r="Q852" s="27">
        <v>954026</v>
      </c>
    </row>
    <row r="853" spans="1:17" x14ac:dyDescent="0.3">
      <c r="A853">
        <v>4</v>
      </c>
      <c r="B853">
        <v>23</v>
      </c>
      <c r="C853">
        <v>50</v>
      </c>
      <c r="D853" s="27">
        <v>215000</v>
      </c>
      <c r="E853">
        <v>350142</v>
      </c>
      <c r="F853">
        <v>3991914</v>
      </c>
      <c r="G853">
        <v>2981626</v>
      </c>
      <c r="H853">
        <v>205460</v>
      </c>
      <c r="I853">
        <v>3618317</v>
      </c>
      <c r="J853">
        <v>0</v>
      </c>
      <c r="K853">
        <v>383794</v>
      </c>
      <c r="L853">
        <v>217161</v>
      </c>
      <c r="M853">
        <v>332998</v>
      </c>
      <c r="N853">
        <v>1989574</v>
      </c>
      <c r="O853">
        <v>52.146230000000003</v>
      </c>
      <c r="P853" s="27">
        <v>4123970</v>
      </c>
      <c r="Q853" s="27">
        <v>14070986</v>
      </c>
    </row>
    <row r="854" spans="1:17" x14ac:dyDescent="0.3">
      <c r="A854">
        <v>2</v>
      </c>
      <c r="B854">
        <v>2</v>
      </c>
      <c r="C854">
        <v>2</v>
      </c>
      <c r="D854" s="27">
        <v>81000</v>
      </c>
      <c r="E854">
        <v>0</v>
      </c>
      <c r="F854">
        <v>369047</v>
      </c>
      <c r="G854">
        <v>3038080</v>
      </c>
      <c r="H854">
        <v>0</v>
      </c>
      <c r="I854">
        <v>807944</v>
      </c>
      <c r="J854">
        <v>0</v>
      </c>
      <c r="K854">
        <v>777415</v>
      </c>
      <c r="L854">
        <v>68225</v>
      </c>
      <c r="M854">
        <v>85009</v>
      </c>
      <c r="N854">
        <v>992158</v>
      </c>
      <c r="O854">
        <v>1155.4280000000001</v>
      </c>
      <c r="P854" s="27">
        <v>1798909</v>
      </c>
      <c r="Q854" s="27">
        <v>6137878</v>
      </c>
    </row>
    <row r="855" spans="1:17" x14ac:dyDescent="0.3">
      <c r="A855">
        <v>3</v>
      </c>
      <c r="B855">
        <v>23</v>
      </c>
      <c r="C855">
        <v>50</v>
      </c>
      <c r="D855" s="27">
        <v>255000</v>
      </c>
      <c r="E855">
        <v>705133</v>
      </c>
      <c r="F855">
        <v>602585</v>
      </c>
      <c r="G855">
        <v>4452681</v>
      </c>
      <c r="H855">
        <v>252865</v>
      </c>
      <c r="I855">
        <v>1221105</v>
      </c>
      <c r="J855">
        <v>0</v>
      </c>
      <c r="K855">
        <v>5403167</v>
      </c>
      <c r="L855">
        <v>169121</v>
      </c>
      <c r="M855">
        <v>465236</v>
      </c>
      <c r="N855">
        <v>3155952</v>
      </c>
      <c r="O855">
        <v>290.56569999999999</v>
      </c>
      <c r="P855" s="27">
        <v>4814726</v>
      </c>
      <c r="Q855" s="27">
        <v>16427845</v>
      </c>
    </row>
    <row r="856" spans="1:17" x14ac:dyDescent="0.3">
      <c r="A856">
        <v>6</v>
      </c>
      <c r="B856">
        <v>26</v>
      </c>
      <c r="C856">
        <v>45</v>
      </c>
      <c r="D856" s="27">
        <v>8000</v>
      </c>
      <c r="E856">
        <v>265</v>
      </c>
      <c r="F856">
        <v>3353</v>
      </c>
      <c r="G856">
        <v>8569</v>
      </c>
      <c r="H856">
        <v>61</v>
      </c>
      <c r="I856">
        <v>5478</v>
      </c>
      <c r="J856">
        <v>0</v>
      </c>
      <c r="K856">
        <v>613</v>
      </c>
      <c r="L856">
        <v>615</v>
      </c>
      <c r="M856">
        <v>1554</v>
      </c>
      <c r="N856">
        <v>27492</v>
      </c>
      <c r="O856">
        <v>1791.31</v>
      </c>
      <c r="P856" s="27">
        <v>14068</v>
      </c>
      <c r="Q856" s="27">
        <v>48000</v>
      </c>
    </row>
    <row r="857" spans="1:17" x14ac:dyDescent="0.3">
      <c r="A857">
        <v>2</v>
      </c>
      <c r="B857">
        <v>15</v>
      </c>
      <c r="C857">
        <v>53</v>
      </c>
      <c r="D857" s="27">
        <v>6000</v>
      </c>
      <c r="E857">
        <v>0</v>
      </c>
      <c r="F857">
        <v>58283</v>
      </c>
      <c r="G857">
        <v>97425</v>
      </c>
      <c r="H857">
        <v>0</v>
      </c>
      <c r="I857">
        <v>61905</v>
      </c>
      <c r="J857">
        <v>211985</v>
      </c>
      <c r="K857">
        <v>327285</v>
      </c>
      <c r="L857">
        <v>74070</v>
      </c>
      <c r="M857">
        <v>9038</v>
      </c>
      <c r="N857">
        <v>57225</v>
      </c>
      <c r="O857">
        <v>907.84130000000005</v>
      </c>
      <c r="P857" s="27">
        <v>262959</v>
      </c>
      <c r="Q857" s="27">
        <v>897216</v>
      </c>
    </row>
    <row r="858" spans="1:17" x14ac:dyDescent="0.3">
      <c r="A858">
        <v>5</v>
      </c>
      <c r="B858">
        <v>16</v>
      </c>
      <c r="C858">
        <v>35</v>
      </c>
      <c r="D858" s="27">
        <v>415000</v>
      </c>
      <c r="E858">
        <v>155802</v>
      </c>
      <c r="F858">
        <v>16602023</v>
      </c>
      <c r="G858">
        <v>5991850</v>
      </c>
      <c r="H858">
        <v>0</v>
      </c>
      <c r="I858">
        <v>5172123</v>
      </c>
      <c r="J858">
        <v>1529428</v>
      </c>
      <c r="K858">
        <v>1959441</v>
      </c>
      <c r="L858">
        <v>1212435</v>
      </c>
      <c r="M858">
        <v>5899910</v>
      </c>
      <c r="N858">
        <v>7204544</v>
      </c>
      <c r="O858">
        <v>15.285640000000001</v>
      </c>
      <c r="P858" s="27">
        <v>13401980</v>
      </c>
      <c r="Q858" s="27">
        <v>45727556</v>
      </c>
    </row>
    <row r="859" spans="1:17" x14ac:dyDescent="0.3">
      <c r="A859">
        <v>7</v>
      </c>
      <c r="B859">
        <v>2</v>
      </c>
      <c r="C859">
        <v>2</v>
      </c>
      <c r="D859" s="27">
        <v>3000</v>
      </c>
      <c r="E859">
        <v>2408</v>
      </c>
      <c r="F859">
        <v>39070</v>
      </c>
      <c r="G859">
        <v>31683</v>
      </c>
      <c r="H859">
        <v>0</v>
      </c>
      <c r="I859">
        <v>35205</v>
      </c>
      <c r="J859">
        <v>0</v>
      </c>
      <c r="K859">
        <v>17258</v>
      </c>
      <c r="L859">
        <v>18992</v>
      </c>
      <c r="M859">
        <v>42338</v>
      </c>
      <c r="N859">
        <v>25811</v>
      </c>
      <c r="O859">
        <v>23.717549999999999</v>
      </c>
      <c r="P859" s="27">
        <v>62358</v>
      </c>
      <c r="Q859" s="27">
        <v>212765</v>
      </c>
    </row>
    <row r="860" spans="1:17" x14ac:dyDescent="0.3">
      <c r="A860">
        <v>7</v>
      </c>
      <c r="B860">
        <v>26</v>
      </c>
      <c r="C860">
        <v>46</v>
      </c>
      <c r="D860" s="27">
        <v>4600</v>
      </c>
      <c r="E860">
        <v>3841</v>
      </c>
      <c r="F860">
        <v>6222</v>
      </c>
      <c r="G860">
        <v>12504</v>
      </c>
      <c r="H860">
        <v>0</v>
      </c>
      <c r="I860">
        <v>25658</v>
      </c>
      <c r="J860">
        <v>0</v>
      </c>
      <c r="K860">
        <v>0</v>
      </c>
      <c r="L860">
        <v>3018</v>
      </c>
      <c r="M860">
        <v>8835</v>
      </c>
      <c r="N860">
        <v>22673</v>
      </c>
      <c r="O860">
        <v>1807.463</v>
      </c>
      <c r="P860" s="27">
        <v>24253</v>
      </c>
      <c r="Q860" s="27">
        <v>82751</v>
      </c>
    </row>
    <row r="861" spans="1:17" x14ac:dyDescent="0.3">
      <c r="A861">
        <v>5</v>
      </c>
      <c r="B861">
        <v>14</v>
      </c>
      <c r="C861">
        <v>29</v>
      </c>
      <c r="D861" s="27">
        <v>45000</v>
      </c>
      <c r="E861">
        <v>42598</v>
      </c>
      <c r="F861">
        <v>0</v>
      </c>
      <c r="G861">
        <v>515776</v>
      </c>
      <c r="H861">
        <v>0</v>
      </c>
      <c r="I861">
        <v>448469</v>
      </c>
      <c r="J861">
        <v>0</v>
      </c>
      <c r="K861">
        <v>3163</v>
      </c>
      <c r="L861">
        <v>155594</v>
      </c>
      <c r="M861">
        <v>887180</v>
      </c>
      <c r="N861">
        <v>312702</v>
      </c>
      <c r="O861">
        <v>259.3519</v>
      </c>
      <c r="P861" s="27">
        <v>693283</v>
      </c>
      <c r="Q861" s="27">
        <v>2365482</v>
      </c>
    </row>
    <row r="862" spans="1:17" x14ac:dyDescent="0.3">
      <c r="A862">
        <v>2</v>
      </c>
      <c r="B862">
        <v>18</v>
      </c>
      <c r="C862">
        <v>40</v>
      </c>
      <c r="D862" s="27">
        <v>46000</v>
      </c>
      <c r="E862">
        <v>0</v>
      </c>
      <c r="F862">
        <v>4753</v>
      </c>
      <c r="G862">
        <v>57143</v>
      </c>
      <c r="H862">
        <v>0</v>
      </c>
      <c r="I862">
        <v>82879</v>
      </c>
      <c r="J862">
        <v>130132</v>
      </c>
      <c r="K862">
        <v>41242</v>
      </c>
      <c r="L862">
        <v>5007</v>
      </c>
      <c r="M862">
        <v>4713</v>
      </c>
      <c r="N862">
        <v>250599</v>
      </c>
      <c r="O862">
        <v>316.08390000000003</v>
      </c>
      <c r="P862" s="27">
        <v>168953</v>
      </c>
      <c r="Q862" s="27">
        <v>576468</v>
      </c>
    </row>
    <row r="863" spans="1:17" x14ac:dyDescent="0.3">
      <c r="A863">
        <v>3</v>
      </c>
      <c r="B863">
        <v>24</v>
      </c>
      <c r="C863">
        <v>51</v>
      </c>
      <c r="D863" s="27">
        <v>900000</v>
      </c>
      <c r="E863">
        <v>2059090</v>
      </c>
      <c r="F863">
        <v>6142843</v>
      </c>
      <c r="G863">
        <v>11879492</v>
      </c>
      <c r="H863">
        <v>2448670</v>
      </c>
      <c r="I863">
        <v>20611686</v>
      </c>
      <c r="J863">
        <v>0</v>
      </c>
      <c r="K863">
        <v>2537479</v>
      </c>
      <c r="L863">
        <v>430590</v>
      </c>
      <c r="M863">
        <v>966715</v>
      </c>
      <c r="N863">
        <v>9066888</v>
      </c>
      <c r="O863">
        <v>25.322579999999999</v>
      </c>
      <c r="P863" s="27">
        <v>16454705</v>
      </c>
      <c r="Q863" s="27">
        <v>56143453</v>
      </c>
    </row>
    <row r="864" spans="1:17" x14ac:dyDescent="0.3">
      <c r="A864">
        <v>7</v>
      </c>
      <c r="B864">
        <v>8</v>
      </c>
      <c r="C864">
        <v>19</v>
      </c>
      <c r="D864" s="27">
        <v>2800</v>
      </c>
      <c r="E864">
        <v>512</v>
      </c>
      <c r="F864">
        <v>15979</v>
      </c>
      <c r="G864">
        <v>22622</v>
      </c>
      <c r="H864">
        <v>428</v>
      </c>
      <c r="I864">
        <v>2974</v>
      </c>
      <c r="J864">
        <v>0</v>
      </c>
      <c r="K864">
        <v>454</v>
      </c>
      <c r="L864">
        <v>250</v>
      </c>
      <c r="M864">
        <v>1602</v>
      </c>
      <c r="N864">
        <v>23992</v>
      </c>
      <c r="O864">
        <v>1834.9659999999999</v>
      </c>
      <c r="P864" s="27">
        <v>20168</v>
      </c>
      <c r="Q864" s="27">
        <v>68813</v>
      </c>
    </row>
    <row r="865" spans="1:17" x14ac:dyDescent="0.3">
      <c r="A865">
        <v>4</v>
      </c>
      <c r="B865">
        <v>14</v>
      </c>
      <c r="C865">
        <v>27</v>
      </c>
      <c r="D865" s="27">
        <v>62000</v>
      </c>
      <c r="E865">
        <v>0</v>
      </c>
      <c r="F865">
        <v>424292</v>
      </c>
      <c r="G865">
        <v>529668</v>
      </c>
      <c r="H865">
        <v>0</v>
      </c>
      <c r="I865">
        <v>1054582</v>
      </c>
      <c r="J865">
        <v>0</v>
      </c>
      <c r="K865">
        <v>6020</v>
      </c>
      <c r="L865">
        <v>11727</v>
      </c>
      <c r="M865">
        <v>439768</v>
      </c>
      <c r="N865">
        <v>582797</v>
      </c>
      <c r="O865">
        <v>207.1317</v>
      </c>
      <c r="P865" s="27">
        <v>893568</v>
      </c>
      <c r="Q865" s="27">
        <v>3048854</v>
      </c>
    </row>
    <row r="866" spans="1:17" x14ac:dyDescent="0.3">
      <c r="A866">
        <v>7</v>
      </c>
      <c r="B866">
        <v>6</v>
      </c>
      <c r="C866">
        <v>14</v>
      </c>
      <c r="D866" s="27">
        <v>4000</v>
      </c>
      <c r="E866">
        <v>2241</v>
      </c>
      <c r="F866">
        <v>29149</v>
      </c>
      <c r="G866">
        <v>35980</v>
      </c>
      <c r="H866">
        <v>0</v>
      </c>
      <c r="I866">
        <v>30068</v>
      </c>
      <c r="J866">
        <v>0</v>
      </c>
      <c r="K866">
        <v>407397</v>
      </c>
      <c r="L866">
        <v>4446</v>
      </c>
      <c r="M866">
        <v>7520</v>
      </c>
      <c r="N866">
        <v>22971</v>
      </c>
      <c r="O866">
        <v>1879.4559999999999</v>
      </c>
      <c r="P866" s="27">
        <v>158198</v>
      </c>
      <c r="Q866" s="27">
        <v>539772</v>
      </c>
    </row>
    <row r="867" spans="1:17" x14ac:dyDescent="0.3">
      <c r="A867">
        <v>2</v>
      </c>
      <c r="B867">
        <v>14</v>
      </c>
      <c r="C867">
        <v>27</v>
      </c>
      <c r="D867" s="27">
        <v>180000</v>
      </c>
      <c r="E867">
        <v>0</v>
      </c>
      <c r="F867">
        <v>0</v>
      </c>
      <c r="G867">
        <v>6001391</v>
      </c>
      <c r="H867">
        <v>0</v>
      </c>
      <c r="I867">
        <v>2958614</v>
      </c>
      <c r="J867">
        <v>0</v>
      </c>
      <c r="K867">
        <v>1330129</v>
      </c>
      <c r="L867">
        <v>263312</v>
      </c>
      <c r="M867">
        <v>20510568</v>
      </c>
      <c r="N867">
        <v>4186719</v>
      </c>
      <c r="O867">
        <v>279.45609999999999</v>
      </c>
      <c r="P867" s="27">
        <v>10331399</v>
      </c>
      <c r="Q867" s="27">
        <v>35250733</v>
      </c>
    </row>
    <row r="868" spans="1:17" x14ac:dyDescent="0.3">
      <c r="A868">
        <v>7</v>
      </c>
      <c r="B868">
        <v>6</v>
      </c>
      <c r="C868">
        <v>12</v>
      </c>
      <c r="D868" s="27">
        <v>1400</v>
      </c>
      <c r="E868">
        <v>1085</v>
      </c>
      <c r="F868">
        <v>24773</v>
      </c>
      <c r="G868">
        <v>12025</v>
      </c>
      <c r="H868">
        <v>701</v>
      </c>
      <c r="I868">
        <v>18600</v>
      </c>
      <c r="J868">
        <v>13480</v>
      </c>
      <c r="K868">
        <v>227439</v>
      </c>
      <c r="L868">
        <v>8406</v>
      </c>
      <c r="M868">
        <v>8264</v>
      </c>
      <c r="N868">
        <v>13803</v>
      </c>
      <c r="O868">
        <v>1868.403</v>
      </c>
      <c r="P868" s="27">
        <v>96300</v>
      </c>
      <c r="Q868" s="27">
        <v>328576</v>
      </c>
    </row>
    <row r="869" spans="1:17" x14ac:dyDescent="0.3">
      <c r="A869">
        <v>6</v>
      </c>
      <c r="B869">
        <v>14</v>
      </c>
      <c r="C869">
        <v>27</v>
      </c>
      <c r="D869" s="27">
        <v>65000</v>
      </c>
      <c r="E869">
        <v>0</v>
      </c>
      <c r="F869">
        <v>0</v>
      </c>
      <c r="G869">
        <v>289780</v>
      </c>
      <c r="H869">
        <v>76157</v>
      </c>
      <c r="I869">
        <v>427276</v>
      </c>
      <c r="J869">
        <v>0</v>
      </c>
      <c r="K869">
        <v>36786</v>
      </c>
      <c r="L869">
        <v>116134</v>
      </c>
      <c r="M869">
        <v>710688</v>
      </c>
      <c r="N869">
        <v>490395</v>
      </c>
      <c r="O869">
        <v>207.1317</v>
      </c>
      <c r="P869" s="27">
        <v>629313</v>
      </c>
      <c r="Q869" s="27">
        <v>2147216</v>
      </c>
    </row>
    <row r="870" spans="1:17" x14ac:dyDescent="0.3">
      <c r="A870">
        <v>5</v>
      </c>
      <c r="B870">
        <v>7</v>
      </c>
      <c r="C870">
        <v>52</v>
      </c>
      <c r="D870" s="27">
        <v>265000</v>
      </c>
      <c r="E870">
        <v>0</v>
      </c>
      <c r="F870">
        <v>121344</v>
      </c>
      <c r="G870">
        <v>1162439</v>
      </c>
      <c r="H870">
        <v>1090367</v>
      </c>
      <c r="I870">
        <v>3817175</v>
      </c>
      <c r="J870">
        <v>0</v>
      </c>
      <c r="K870">
        <v>194191</v>
      </c>
      <c r="L870">
        <v>609167</v>
      </c>
      <c r="M870">
        <v>838271</v>
      </c>
      <c r="N870">
        <v>4103641</v>
      </c>
      <c r="O870">
        <v>116.3937</v>
      </c>
      <c r="P870" s="27">
        <v>3498416</v>
      </c>
      <c r="Q870" s="27">
        <v>11936595</v>
      </c>
    </row>
    <row r="871" spans="1:17" x14ac:dyDescent="0.3">
      <c r="A871">
        <v>9</v>
      </c>
      <c r="B871">
        <v>14</v>
      </c>
      <c r="C871">
        <v>31</v>
      </c>
      <c r="D871" s="27">
        <v>6000</v>
      </c>
      <c r="E871">
        <v>0</v>
      </c>
      <c r="F871">
        <v>0</v>
      </c>
      <c r="G871">
        <v>3374</v>
      </c>
      <c r="H871">
        <v>0</v>
      </c>
      <c r="I871">
        <v>40171</v>
      </c>
      <c r="J871">
        <v>0</v>
      </c>
      <c r="K871">
        <v>0</v>
      </c>
      <c r="L871">
        <v>0</v>
      </c>
      <c r="M871">
        <v>0</v>
      </c>
      <c r="N871">
        <v>23566</v>
      </c>
      <c r="O871">
        <v>503.86329999999998</v>
      </c>
      <c r="P871" s="27">
        <v>19669</v>
      </c>
      <c r="Q871" s="27">
        <v>67111</v>
      </c>
    </row>
    <row r="872" spans="1:17" x14ac:dyDescent="0.3">
      <c r="A872">
        <v>5</v>
      </c>
      <c r="B872">
        <v>12</v>
      </c>
      <c r="C872">
        <v>21</v>
      </c>
      <c r="D872" s="27">
        <v>3000</v>
      </c>
      <c r="E872">
        <v>496</v>
      </c>
      <c r="F872">
        <v>7946</v>
      </c>
      <c r="G872">
        <v>1593</v>
      </c>
      <c r="H872">
        <v>219</v>
      </c>
      <c r="I872">
        <v>6071</v>
      </c>
      <c r="J872">
        <v>2697</v>
      </c>
      <c r="K872">
        <v>2052</v>
      </c>
      <c r="L872">
        <v>0</v>
      </c>
      <c r="M872">
        <v>0</v>
      </c>
      <c r="N872">
        <v>16803</v>
      </c>
      <c r="O872">
        <v>1807.463</v>
      </c>
      <c r="P872" s="27">
        <v>11101</v>
      </c>
      <c r="Q872" s="27">
        <v>37877</v>
      </c>
    </row>
    <row r="873" spans="1:17" x14ac:dyDescent="0.3">
      <c r="A873">
        <v>5</v>
      </c>
      <c r="B873">
        <v>14</v>
      </c>
      <c r="C873">
        <v>31</v>
      </c>
      <c r="D873" s="27">
        <v>1250</v>
      </c>
      <c r="E873">
        <v>87</v>
      </c>
      <c r="F873">
        <v>19475</v>
      </c>
      <c r="G873">
        <v>1064</v>
      </c>
      <c r="H873">
        <v>1916</v>
      </c>
      <c r="I873">
        <v>10408</v>
      </c>
      <c r="J873">
        <v>0</v>
      </c>
      <c r="K873">
        <v>0</v>
      </c>
      <c r="L873">
        <v>6364</v>
      </c>
      <c r="M873">
        <v>6269</v>
      </c>
      <c r="N873">
        <v>3485</v>
      </c>
      <c r="O873">
        <v>2140.9059999999999</v>
      </c>
      <c r="P873" s="27">
        <v>14381</v>
      </c>
      <c r="Q873" s="27">
        <v>49068</v>
      </c>
    </row>
    <row r="874" spans="1:17" x14ac:dyDescent="0.3">
      <c r="A874">
        <v>7</v>
      </c>
      <c r="B874">
        <v>26</v>
      </c>
      <c r="C874">
        <v>45</v>
      </c>
      <c r="D874" s="27">
        <v>2400</v>
      </c>
      <c r="E874">
        <v>7043</v>
      </c>
      <c r="F874">
        <v>16781</v>
      </c>
      <c r="G874">
        <v>7793</v>
      </c>
      <c r="H874">
        <v>288</v>
      </c>
      <c r="I874">
        <v>20927</v>
      </c>
      <c r="J874">
        <v>0</v>
      </c>
      <c r="K874">
        <v>10458</v>
      </c>
      <c r="L874">
        <v>4803</v>
      </c>
      <c r="M874">
        <v>19980</v>
      </c>
      <c r="N874">
        <v>19173</v>
      </c>
      <c r="O874">
        <v>1868.403</v>
      </c>
      <c r="P874" s="27">
        <v>31432</v>
      </c>
      <c r="Q874" s="27">
        <v>107246</v>
      </c>
    </row>
    <row r="875" spans="1:17" x14ac:dyDescent="0.3">
      <c r="A875">
        <v>2</v>
      </c>
      <c r="B875">
        <v>2</v>
      </c>
      <c r="C875">
        <v>2</v>
      </c>
      <c r="D875" s="27">
        <v>1500000</v>
      </c>
      <c r="E875">
        <v>112021</v>
      </c>
      <c r="F875">
        <v>12431137</v>
      </c>
      <c r="G875">
        <v>20021169</v>
      </c>
      <c r="H875">
        <v>202215</v>
      </c>
      <c r="I875">
        <v>20614113</v>
      </c>
      <c r="J875">
        <v>0</v>
      </c>
      <c r="K875">
        <v>4463670</v>
      </c>
      <c r="L875">
        <v>2972296</v>
      </c>
      <c r="M875">
        <v>19870319</v>
      </c>
      <c r="N875">
        <v>12989766</v>
      </c>
      <c r="O875">
        <v>25.322579999999999</v>
      </c>
      <c r="P875" s="27">
        <v>27455072</v>
      </c>
      <c r="Q875" s="27">
        <v>93676706</v>
      </c>
    </row>
    <row r="876" spans="1:17" x14ac:dyDescent="0.3">
      <c r="A876">
        <v>5</v>
      </c>
      <c r="B876">
        <v>2</v>
      </c>
      <c r="C876">
        <v>2</v>
      </c>
      <c r="D876" s="27">
        <v>10250</v>
      </c>
      <c r="E876">
        <v>1414</v>
      </c>
      <c r="F876">
        <v>64305</v>
      </c>
      <c r="G876">
        <v>64467</v>
      </c>
      <c r="H876">
        <v>721</v>
      </c>
      <c r="I876">
        <v>71646</v>
      </c>
      <c r="J876">
        <v>0</v>
      </c>
      <c r="K876">
        <v>19790</v>
      </c>
      <c r="L876">
        <v>10617</v>
      </c>
      <c r="M876">
        <v>1522</v>
      </c>
      <c r="N876">
        <v>86891</v>
      </c>
      <c r="O876">
        <v>904.0181</v>
      </c>
      <c r="P876" s="27">
        <v>94189</v>
      </c>
      <c r="Q876" s="27">
        <v>321373</v>
      </c>
    </row>
    <row r="877" spans="1:17" x14ac:dyDescent="0.3">
      <c r="A877">
        <v>9</v>
      </c>
      <c r="B877">
        <v>5</v>
      </c>
      <c r="C877">
        <v>9</v>
      </c>
      <c r="D877" s="27">
        <v>6000</v>
      </c>
      <c r="E877">
        <v>192</v>
      </c>
      <c r="F877">
        <v>22756</v>
      </c>
      <c r="G877">
        <v>15268</v>
      </c>
      <c r="H877">
        <v>0</v>
      </c>
      <c r="I877">
        <v>73676</v>
      </c>
      <c r="J877">
        <v>0</v>
      </c>
      <c r="K877">
        <v>25896</v>
      </c>
      <c r="L877">
        <v>29762</v>
      </c>
      <c r="M877">
        <v>63432</v>
      </c>
      <c r="N877">
        <v>72853</v>
      </c>
      <c r="O877">
        <v>1667.7550000000001</v>
      </c>
      <c r="P877" s="27">
        <v>89049</v>
      </c>
      <c r="Q877" s="27">
        <v>303835</v>
      </c>
    </row>
    <row r="878" spans="1:17" x14ac:dyDescent="0.3">
      <c r="A878">
        <v>9</v>
      </c>
      <c r="B878">
        <v>5</v>
      </c>
      <c r="C878">
        <v>10</v>
      </c>
      <c r="D878" s="27">
        <v>5001</v>
      </c>
      <c r="E878">
        <v>429</v>
      </c>
      <c r="F878">
        <v>23983</v>
      </c>
      <c r="G878">
        <v>3729</v>
      </c>
      <c r="H878">
        <v>1163</v>
      </c>
      <c r="I878">
        <v>21151</v>
      </c>
      <c r="J878">
        <v>0</v>
      </c>
      <c r="K878">
        <v>3185</v>
      </c>
      <c r="L878">
        <v>4768</v>
      </c>
      <c r="M878">
        <v>48648</v>
      </c>
      <c r="N878">
        <v>25490</v>
      </c>
      <c r="O878">
        <v>1828.0519999999999</v>
      </c>
      <c r="P878" s="27">
        <v>38847</v>
      </c>
      <c r="Q878" s="27">
        <v>132546</v>
      </c>
    </row>
    <row r="879" spans="1:17" x14ac:dyDescent="0.3">
      <c r="A879">
        <v>9</v>
      </c>
      <c r="B879">
        <v>26</v>
      </c>
      <c r="C879">
        <v>48</v>
      </c>
      <c r="D879" s="27">
        <v>10000</v>
      </c>
      <c r="E879">
        <v>5509</v>
      </c>
      <c r="F879">
        <v>13596</v>
      </c>
      <c r="G879">
        <v>46461</v>
      </c>
      <c r="H879">
        <v>270</v>
      </c>
      <c r="I879">
        <v>55267</v>
      </c>
      <c r="J879">
        <v>0</v>
      </c>
      <c r="K879">
        <v>2402</v>
      </c>
      <c r="L879">
        <v>17070</v>
      </c>
      <c r="M879">
        <v>4314</v>
      </c>
      <c r="N879">
        <v>88649</v>
      </c>
      <c r="O879">
        <v>1667.7550000000001</v>
      </c>
      <c r="P879" s="27">
        <v>68446</v>
      </c>
      <c r="Q879" s="27">
        <v>233538</v>
      </c>
    </row>
    <row r="880" spans="1:17" x14ac:dyDescent="0.3">
      <c r="A880">
        <v>8</v>
      </c>
      <c r="B880">
        <v>5</v>
      </c>
      <c r="C880">
        <v>11</v>
      </c>
      <c r="D880" s="27">
        <v>12500</v>
      </c>
      <c r="E880">
        <v>0</v>
      </c>
      <c r="F880">
        <v>0</v>
      </c>
      <c r="G880">
        <v>0</v>
      </c>
      <c r="H880">
        <v>0</v>
      </c>
      <c r="I880">
        <v>157952</v>
      </c>
      <c r="J880">
        <v>0</v>
      </c>
      <c r="K880">
        <v>0</v>
      </c>
      <c r="L880">
        <v>0</v>
      </c>
      <c r="M880">
        <v>0</v>
      </c>
      <c r="N880">
        <v>345550</v>
      </c>
      <c r="O880">
        <v>270.64150000000001</v>
      </c>
      <c r="P880" s="27">
        <v>147568</v>
      </c>
      <c r="Q880" s="27">
        <v>503502</v>
      </c>
    </row>
    <row r="881" spans="1:17" x14ac:dyDescent="0.3">
      <c r="A881">
        <v>9</v>
      </c>
      <c r="B881">
        <v>12</v>
      </c>
      <c r="C881">
        <v>21</v>
      </c>
      <c r="D881" s="27">
        <v>5000</v>
      </c>
      <c r="E881">
        <v>153</v>
      </c>
      <c r="F881">
        <v>10939</v>
      </c>
      <c r="G881">
        <v>5162</v>
      </c>
      <c r="H881">
        <v>0</v>
      </c>
      <c r="I881">
        <v>3149</v>
      </c>
      <c r="J881">
        <v>0</v>
      </c>
      <c r="K881">
        <v>912</v>
      </c>
      <c r="L881">
        <v>3224</v>
      </c>
      <c r="M881">
        <v>3250</v>
      </c>
      <c r="N881">
        <v>10470</v>
      </c>
      <c r="O881">
        <v>1031.346</v>
      </c>
      <c r="P881" s="27">
        <v>10920</v>
      </c>
      <c r="Q881" s="27">
        <v>37259</v>
      </c>
    </row>
    <row r="882" spans="1:17" x14ac:dyDescent="0.3">
      <c r="A882">
        <v>7</v>
      </c>
      <c r="B882">
        <v>26</v>
      </c>
      <c r="C882">
        <v>48</v>
      </c>
      <c r="D882" s="27">
        <v>2400</v>
      </c>
      <c r="E882">
        <v>0</v>
      </c>
      <c r="F882">
        <v>15013</v>
      </c>
      <c r="G882">
        <v>3930</v>
      </c>
      <c r="H882">
        <v>0</v>
      </c>
      <c r="I882">
        <v>11502</v>
      </c>
      <c r="J882">
        <v>0</v>
      </c>
      <c r="K882">
        <v>1675</v>
      </c>
      <c r="L882">
        <v>2545</v>
      </c>
      <c r="M882">
        <v>21553</v>
      </c>
      <c r="N882">
        <v>13506</v>
      </c>
      <c r="O882">
        <v>1807.463</v>
      </c>
      <c r="P882" s="27">
        <v>20435</v>
      </c>
      <c r="Q882" s="27">
        <v>69724</v>
      </c>
    </row>
    <row r="883" spans="1:17" x14ac:dyDescent="0.3">
      <c r="A883">
        <v>5</v>
      </c>
      <c r="B883">
        <v>14</v>
      </c>
      <c r="C883">
        <v>30</v>
      </c>
      <c r="D883" s="27">
        <v>14000</v>
      </c>
      <c r="E883">
        <v>43480</v>
      </c>
      <c r="F883">
        <v>285253</v>
      </c>
      <c r="G883">
        <v>61574</v>
      </c>
      <c r="H883">
        <v>16268</v>
      </c>
      <c r="I883">
        <v>205211</v>
      </c>
      <c r="J883">
        <v>10820</v>
      </c>
      <c r="K883">
        <v>2943</v>
      </c>
      <c r="L883">
        <v>10480</v>
      </c>
      <c r="M883">
        <v>38010</v>
      </c>
      <c r="N883">
        <v>82190</v>
      </c>
      <c r="O883">
        <v>2140.9059999999999</v>
      </c>
      <c r="P883" s="27">
        <v>221638</v>
      </c>
      <c r="Q883" s="27">
        <v>756229</v>
      </c>
    </row>
    <row r="884" spans="1:17" x14ac:dyDescent="0.3">
      <c r="A884">
        <v>7</v>
      </c>
      <c r="B884">
        <v>12</v>
      </c>
      <c r="C884">
        <v>21</v>
      </c>
      <c r="D884" s="27">
        <v>80000</v>
      </c>
      <c r="E884">
        <v>9508</v>
      </c>
      <c r="F884">
        <v>1033804</v>
      </c>
      <c r="G884">
        <v>606387</v>
      </c>
      <c r="H884">
        <v>5167</v>
      </c>
      <c r="I884">
        <v>306864</v>
      </c>
      <c r="J884">
        <v>0</v>
      </c>
      <c r="K884">
        <v>189779</v>
      </c>
      <c r="L884">
        <v>32532</v>
      </c>
      <c r="M884">
        <v>52863</v>
      </c>
      <c r="N884">
        <v>1143221</v>
      </c>
      <c r="O884">
        <v>311.60239999999999</v>
      </c>
      <c r="P884" s="27">
        <v>990658</v>
      </c>
      <c r="Q884" s="27">
        <v>3380125</v>
      </c>
    </row>
    <row r="885" spans="1:17" x14ac:dyDescent="0.3">
      <c r="A885">
        <v>7</v>
      </c>
      <c r="B885">
        <v>26</v>
      </c>
      <c r="C885">
        <v>48</v>
      </c>
      <c r="D885" s="27">
        <v>2200</v>
      </c>
      <c r="E885">
        <v>2305</v>
      </c>
      <c r="F885">
        <v>8713</v>
      </c>
      <c r="G885">
        <v>3364</v>
      </c>
      <c r="H885">
        <v>0</v>
      </c>
      <c r="I885">
        <v>9482</v>
      </c>
      <c r="J885">
        <v>0</v>
      </c>
      <c r="K885">
        <v>1271</v>
      </c>
      <c r="L885">
        <v>0</v>
      </c>
      <c r="M885">
        <v>0</v>
      </c>
      <c r="N885">
        <v>9715</v>
      </c>
      <c r="O885">
        <v>1868.403</v>
      </c>
      <c r="P885" s="27">
        <v>10214</v>
      </c>
      <c r="Q885" s="27">
        <v>34850</v>
      </c>
    </row>
    <row r="886" spans="1:17" x14ac:dyDescent="0.3">
      <c r="A886">
        <v>7</v>
      </c>
      <c r="B886">
        <v>13</v>
      </c>
      <c r="C886">
        <v>25</v>
      </c>
      <c r="D886" s="27">
        <v>8900</v>
      </c>
      <c r="E886">
        <v>0</v>
      </c>
      <c r="F886">
        <v>381670</v>
      </c>
      <c r="G886">
        <v>14878</v>
      </c>
      <c r="H886">
        <v>0</v>
      </c>
      <c r="I886">
        <v>41264</v>
      </c>
      <c r="J886">
        <v>0</v>
      </c>
      <c r="K886">
        <v>20190</v>
      </c>
      <c r="L886">
        <v>545</v>
      </c>
      <c r="M886">
        <v>6973</v>
      </c>
      <c r="N886">
        <v>136684</v>
      </c>
      <c r="O886">
        <v>1879.4559999999999</v>
      </c>
      <c r="P886" s="27">
        <v>176496</v>
      </c>
      <c r="Q886" s="27">
        <v>602204</v>
      </c>
    </row>
    <row r="887" spans="1:17" x14ac:dyDescent="0.3">
      <c r="A887">
        <v>9</v>
      </c>
      <c r="B887">
        <v>18</v>
      </c>
      <c r="C887">
        <v>39</v>
      </c>
      <c r="D887" s="27">
        <v>14000</v>
      </c>
      <c r="E887">
        <v>57709</v>
      </c>
      <c r="F887">
        <v>38722</v>
      </c>
      <c r="G887">
        <v>78638</v>
      </c>
      <c r="H887">
        <v>0</v>
      </c>
      <c r="I887">
        <v>155420</v>
      </c>
      <c r="J887">
        <v>0</v>
      </c>
      <c r="K887">
        <v>212479</v>
      </c>
      <c r="L887">
        <v>371151</v>
      </c>
      <c r="M887">
        <v>12382</v>
      </c>
      <c r="N887">
        <v>200974</v>
      </c>
      <c r="O887">
        <v>511.87860000000001</v>
      </c>
      <c r="P887" s="27">
        <v>330444</v>
      </c>
      <c r="Q887" s="27">
        <v>1127475</v>
      </c>
    </row>
    <row r="888" spans="1:17" x14ac:dyDescent="0.3">
      <c r="A888">
        <v>9</v>
      </c>
      <c r="B888">
        <v>14</v>
      </c>
      <c r="C888">
        <v>27</v>
      </c>
      <c r="D888" s="27">
        <v>55000</v>
      </c>
      <c r="E888">
        <v>38176</v>
      </c>
      <c r="F888">
        <v>163220</v>
      </c>
      <c r="G888">
        <v>369366</v>
      </c>
      <c r="H888">
        <v>50103</v>
      </c>
      <c r="I888">
        <v>242611</v>
      </c>
      <c r="J888">
        <v>0</v>
      </c>
      <c r="K888">
        <v>927161</v>
      </c>
      <c r="L888">
        <v>38296</v>
      </c>
      <c r="M888">
        <v>47294</v>
      </c>
      <c r="N888">
        <v>327529</v>
      </c>
      <c r="O888">
        <v>356.19830000000002</v>
      </c>
      <c r="P888" s="27">
        <v>645884</v>
      </c>
      <c r="Q888" s="27">
        <v>2203756</v>
      </c>
    </row>
    <row r="889" spans="1:17" x14ac:dyDescent="0.3">
      <c r="A889">
        <v>9</v>
      </c>
      <c r="B889">
        <v>5</v>
      </c>
      <c r="C889">
        <v>10</v>
      </c>
      <c r="D889" s="27">
        <v>24000</v>
      </c>
      <c r="E889">
        <v>0</v>
      </c>
      <c r="F889">
        <v>0</v>
      </c>
      <c r="G889">
        <v>0</v>
      </c>
      <c r="H889">
        <v>61</v>
      </c>
      <c r="I889">
        <v>3495</v>
      </c>
      <c r="J889">
        <v>0</v>
      </c>
      <c r="K889">
        <v>0</v>
      </c>
      <c r="L889">
        <v>0</v>
      </c>
      <c r="M889">
        <v>0</v>
      </c>
      <c r="N889">
        <v>6008</v>
      </c>
      <c r="O889">
        <v>532.96370000000002</v>
      </c>
      <c r="P889" s="27">
        <v>2803</v>
      </c>
      <c r="Q889" s="27">
        <v>9564</v>
      </c>
    </row>
    <row r="890" spans="1:17" x14ac:dyDescent="0.3">
      <c r="A890">
        <v>3</v>
      </c>
      <c r="B890">
        <v>13</v>
      </c>
      <c r="C890">
        <v>24</v>
      </c>
      <c r="D890" s="27">
        <v>166000</v>
      </c>
      <c r="E890">
        <v>0</v>
      </c>
      <c r="F890">
        <v>0</v>
      </c>
      <c r="G890">
        <v>984616</v>
      </c>
      <c r="H890">
        <v>0</v>
      </c>
      <c r="I890">
        <v>1112758</v>
      </c>
      <c r="J890">
        <v>0</v>
      </c>
      <c r="K890">
        <v>59817</v>
      </c>
      <c r="L890">
        <v>87565</v>
      </c>
      <c r="M890">
        <v>26378</v>
      </c>
      <c r="N890">
        <v>2520873</v>
      </c>
      <c r="O890">
        <v>52.347349999999999</v>
      </c>
      <c r="P890" s="27">
        <v>1404457</v>
      </c>
      <c r="Q890" s="27">
        <v>4792007</v>
      </c>
    </row>
    <row r="891" spans="1:17" x14ac:dyDescent="0.3">
      <c r="A891">
        <v>2</v>
      </c>
      <c r="B891">
        <v>2</v>
      </c>
      <c r="C891">
        <v>2</v>
      </c>
      <c r="D891" s="27">
        <v>10001</v>
      </c>
      <c r="E891">
        <v>9678</v>
      </c>
      <c r="F891">
        <v>31189</v>
      </c>
      <c r="G891">
        <v>179836</v>
      </c>
      <c r="H891">
        <v>0</v>
      </c>
      <c r="I891">
        <v>98115</v>
      </c>
      <c r="J891">
        <v>0</v>
      </c>
      <c r="K891">
        <v>6489</v>
      </c>
      <c r="L891">
        <v>19311</v>
      </c>
      <c r="M891">
        <v>125594</v>
      </c>
      <c r="N891">
        <v>76506</v>
      </c>
      <c r="O891">
        <v>52.146230000000003</v>
      </c>
      <c r="P891" s="27">
        <v>160234</v>
      </c>
      <c r="Q891" s="27">
        <v>546718</v>
      </c>
    </row>
    <row r="892" spans="1:17" x14ac:dyDescent="0.3">
      <c r="A892">
        <v>7</v>
      </c>
      <c r="B892">
        <v>14</v>
      </c>
      <c r="C892">
        <v>30</v>
      </c>
      <c r="D892" s="27">
        <v>4400</v>
      </c>
      <c r="E892">
        <v>400</v>
      </c>
      <c r="F892">
        <v>67780</v>
      </c>
      <c r="G892">
        <v>14770</v>
      </c>
      <c r="H892">
        <v>10475</v>
      </c>
      <c r="I892">
        <v>40199</v>
      </c>
      <c r="J892">
        <v>0</v>
      </c>
      <c r="K892">
        <v>3074</v>
      </c>
      <c r="L892">
        <v>31609</v>
      </c>
      <c r="M892">
        <v>19775</v>
      </c>
      <c r="N892">
        <v>18252</v>
      </c>
      <c r="O892">
        <v>281.10930000000002</v>
      </c>
      <c r="P892" s="27">
        <v>60473</v>
      </c>
      <c r="Q892" s="27">
        <v>206334</v>
      </c>
    </row>
    <row r="893" spans="1:17" x14ac:dyDescent="0.3">
      <c r="A893">
        <v>4</v>
      </c>
      <c r="B893">
        <v>12</v>
      </c>
      <c r="C893">
        <v>21</v>
      </c>
      <c r="D893" s="27">
        <v>6000</v>
      </c>
      <c r="E893">
        <v>0</v>
      </c>
      <c r="F893">
        <v>6172</v>
      </c>
      <c r="G893">
        <v>2331</v>
      </c>
      <c r="H893">
        <v>128</v>
      </c>
      <c r="I893">
        <v>3754</v>
      </c>
      <c r="J893">
        <v>0</v>
      </c>
      <c r="K893">
        <v>1909</v>
      </c>
      <c r="L893">
        <v>1678</v>
      </c>
      <c r="M893">
        <v>0</v>
      </c>
      <c r="N893">
        <v>15725</v>
      </c>
      <c r="O893">
        <v>1807.463</v>
      </c>
      <c r="P893" s="27">
        <v>9290</v>
      </c>
      <c r="Q893" s="27">
        <v>31697</v>
      </c>
    </row>
    <row r="894" spans="1:17" x14ac:dyDescent="0.3">
      <c r="A894">
        <v>7</v>
      </c>
      <c r="B894">
        <v>2</v>
      </c>
      <c r="C894">
        <v>2</v>
      </c>
      <c r="D894" s="27">
        <v>365000</v>
      </c>
      <c r="E894">
        <v>119382</v>
      </c>
      <c r="F894">
        <v>10151592</v>
      </c>
      <c r="G894">
        <v>6682983</v>
      </c>
      <c r="H894">
        <v>57852</v>
      </c>
      <c r="I894">
        <v>3978948</v>
      </c>
      <c r="J894">
        <v>0</v>
      </c>
      <c r="K894">
        <v>190712</v>
      </c>
      <c r="L894">
        <v>1765234</v>
      </c>
      <c r="M894">
        <v>2835307</v>
      </c>
      <c r="N894">
        <v>5845115</v>
      </c>
      <c r="O894">
        <v>63.07394</v>
      </c>
      <c r="P894" s="27">
        <v>9269380</v>
      </c>
      <c r="Q894" s="27">
        <v>31627125</v>
      </c>
    </row>
    <row r="895" spans="1:17" x14ac:dyDescent="0.3">
      <c r="A895">
        <v>5</v>
      </c>
      <c r="B895">
        <v>2</v>
      </c>
      <c r="C895">
        <v>6</v>
      </c>
      <c r="D895" s="27">
        <v>10250</v>
      </c>
      <c r="E895">
        <v>58335</v>
      </c>
      <c r="F895">
        <v>30822</v>
      </c>
      <c r="G895">
        <v>158583</v>
      </c>
      <c r="H895">
        <v>1616</v>
      </c>
      <c r="I895">
        <v>114389</v>
      </c>
      <c r="J895">
        <v>0</v>
      </c>
      <c r="K895">
        <v>16502</v>
      </c>
      <c r="L895">
        <v>36962</v>
      </c>
      <c r="M895">
        <v>131835</v>
      </c>
      <c r="N895">
        <v>56221</v>
      </c>
      <c r="O895">
        <v>1023.6079999999999</v>
      </c>
      <c r="P895" s="27">
        <v>177393</v>
      </c>
      <c r="Q895" s="27">
        <v>605265</v>
      </c>
    </row>
    <row r="896" spans="1:17" x14ac:dyDescent="0.3">
      <c r="A896">
        <v>2</v>
      </c>
      <c r="B896">
        <v>25</v>
      </c>
      <c r="C896">
        <v>42</v>
      </c>
      <c r="D896" s="27">
        <v>1200</v>
      </c>
      <c r="E896">
        <v>0</v>
      </c>
      <c r="F896">
        <v>4448</v>
      </c>
      <c r="G896">
        <v>3594</v>
      </c>
      <c r="H896">
        <v>0</v>
      </c>
      <c r="I896">
        <v>8043</v>
      </c>
      <c r="J896">
        <v>0</v>
      </c>
      <c r="K896">
        <v>8994</v>
      </c>
      <c r="L896">
        <v>2447</v>
      </c>
      <c r="M896">
        <v>3844</v>
      </c>
      <c r="N896">
        <v>6404</v>
      </c>
      <c r="O896">
        <v>1868.403</v>
      </c>
      <c r="P896" s="27">
        <v>11071</v>
      </c>
      <c r="Q896" s="27">
        <v>37774</v>
      </c>
    </row>
    <row r="897" spans="1:17" x14ac:dyDescent="0.3">
      <c r="A897">
        <v>9</v>
      </c>
      <c r="B897">
        <v>18</v>
      </c>
      <c r="C897">
        <v>39</v>
      </c>
      <c r="D897" s="27">
        <v>6000</v>
      </c>
      <c r="E897">
        <v>33599</v>
      </c>
      <c r="F897">
        <v>0</v>
      </c>
      <c r="G897">
        <v>7032</v>
      </c>
      <c r="H897">
        <v>0</v>
      </c>
      <c r="I897">
        <v>33276</v>
      </c>
      <c r="J897">
        <v>0</v>
      </c>
      <c r="K897">
        <v>5429</v>
      </c>
      <c r="L897">
        <v>0</v>
      </c>
      <c r="M897">
        <v>0</v>
      </c>
      <c r="N897">
        <v>35942</v>
      </c>
      <c r="O897">
        <v>751.72649999999999</v>
      </c>
      <c r="P897" s="27">
        <v>33786</v>
      </c>
      <c r="Q897" s="27">
        <v>115278</v>
      </c>
    </row>
    <row r="898" spans="1:17" x14ac:dyDescent="0.3">
      <c r="A898">
        <v>3</v>
      </c>
      <c r="B898">
        <v>13</v>
      </c>
      <c r="C898">
        <v>22</v>
      </c>
      <c r="D898" s="27">
        <v>55000</v>
      </c>
      <c r="E898">
        <v>17594</v>
      </c>
      <c r="F898">
        <v>897027</v>
      </c>
      <c r="G898">
        <v>410470</v>
      </c>
      <c r="H898">
        <v>0</v>
      </c>
      <c r="I898">
        <v>399158</v>
      </c>
      <c r="J898">
        <v>0</v>
      </c>
      <c r="K898">
        <v>209993</v>
      </c>
      <c r="L898">
        <v>210819</v>
      </c>
      <c r="M898">
        <v>400689</v>
      </c>
      <c r="N898">
        <v>1350986</v>
      </c>
      <c r="O898">
        <v>63.07394</v>
      </c>
      <c r="P898" s="27">
        <v>1142068</v>
      </c>
      <c r="Q898" s="27">
        <v>3896736</v>
      </c>
    </row>
    <row r="899" spans="1:17" x14ac:dyDescent="0.3">
      <c r="A899">
        <v>5</v>
      </c>
      <c r="B899">
        <v>4</v>
      </c>
      <c r="C899">
        <v>8</v>
      </c>
      <c r="D899" s="27">
        <v>300000</v>
      </c>
      <c r="E899">
        <v>64377</v>
      </c>
      <c r="F899">
        <v>11675578</v>
      </c>
      <c r="G899">
        <v>2074468</v>
      </c>
      <c r="H899">
        <v>0</v>
      </c>
      <c r="I899">
        <v>4363245</v>
      </c>
      <c r="J899">
        <v>724890</v>
      </c>
      <c r="K899">
        <v>7983669</v>
      </c>
      <c r="L899">
        <v>535006</v>
      </c>
      <c r="M899">
        <v>996898</v>
      </c>
      <c r="N899">
        <v>5171136</v>
      </c>
      <c r="O899">
        <v>15.285640000000001</v>
      </c>
      <c r="P899" s="27">
        <v>9844451</v>
      </c>
      <c r="Q899" s="27">
        <v>33589267</v>
      </c>
    </row>
    <row r="900" spans="1:17" x14ac:dyDescent="0.3">
      <c r="A900">
        <v>3</v>
      </c>
      <c r="B900">
        <v>15</v>
      </c>
      <c r="C900">
        <v>53</v>
      </c>
      <c r="D900" s="27">
        <v>2000</v>
      </c>
      <c r="E900">
        <v>0</v>
      </c>
      <c r="F900">
        <v>26581</v>
      </c>
      <c r="G900">
        <v>13545</v>
      </c>
      <c r="H900">
        <v>10036</v>
      </c>
      <c r="I900">
        <v>6425</v>
      </c>
      <c r="J900">
        <v>0</v>
      </c>
      <c r="K900">
        <v>91009</v>
      </c>
      <c r="L900">
        <v>7260</v>
      </c>
      <c r="M900">
        <v>2803</v>
      </c>
      <c r="N900">
        <v>15056</v>
      </c>
      <c r="O900">
        <v>953.18780000000004</v>
      </c>
      <c r="P900" s="27">
        <v>50620</v>
      </c>
      <c r="Q900" s="27">
        <v>172715</v>
      </c>
    </row>
    <row r="901" spans="1:17" x14ac:dyDescent="0.3">
      <c r="A901">
        <v>8</v>
      </c>
      <c r="B901">
        <v>23</v>
      </c>
      <c r="C901">
        <v>50</v>
      </c>
      <c r="D901" s="27">
        <v>10000</v>
      </c>
      <c r="E901">
        <v>0</v>
      </c>
      <c r="F901">
        <v>38125</v>
      </c>
      <c r="G901">
        <v>156227</v>
      </c>
      <c r="H901">
        <v>25267</v>
      </c>
      <c r="I901">
        <v>105448</v>
      </c>
      <c r="J901">
        <v>0</v>
      </c>
      <c r="K901">
        <v>14770</v>
      </c>
      <c r="L901">
        <v>15090</v>
      </c>
      <c r="M901">
        <v>19602</v>
      </c>
      <c r="N901">
        <v>94355</v>
      </c>
      <c r="O901">
        <v>788.005</v>
      </c>
      <c r="P901" s="27">
        <v>137422</v>
      </c>
      <c r="Q901" s="27">
        <v>468884</v>
      </c>
    </row>
    <row r="902" spans="1:17" x14ac:dyDescent="0.3">
      <c r="A902">
        <v>6</v>
      </c>
      <c r="B902">
        <v>1</v>
      </c>
      <c r="C902">
        <v>1</v>
      </c>
      <c r="D902" s="27">
        <v>5000</v>
      </c>
      <c r="E902">
        <v>6256</v>
      </c>
      <c r="F902">
        <v>32995</v>
      </c>
      <c r="G902">
        <v>98570</v>
      </c>
      <c r="H902">
        <v>0</v>
      </c>
      <c r="I902">
        <v>35056</v>
      </c>
      <c r="J902">
        <v>0</v>
      </c>
      <c r="K902">
        <v>8452</v>
      </c>
      <c r="L902">
        <v>18425</v>
      </c>
      <c r="M902">
        <v>12600</v>
      </c>
      <c r="N902">
        <v>142787</v>
      </c>
      <c r="O902">
        <v>1879.4559999999999</v>
      </c>
      <c r="P902" s="27">
        <v>104086</v>
      </c>
      <c r="Q902" s="27">
        <v>355141</v>
      </c>
    </row>
    <row r="903" spans="1:17" x14ac:dyDescent="0.3">
      <c r="A903">
        <v>2</v>
      </c>
      <c r="B903">
        <v>1</v>
      </c>
      <c r="C903">
        <v>1</v>
      </c>
      <c r="D903" s="27">
        <v>118000</v>
      </c>
      <c r="E903">
        <v>0</v>
      </c>
      <c r="F903">
        <v>0</v>
      </c>
      <c r="G903">
        <v>0</v>
      </c>
      <c r="H903">
        <v>0</v>
      </c>
      <c r="I903">
        <v>11450</v>
      </c>
      <c r="J903">
        <v>0</v>
      </c>
      <c r="K903">
        <v>0</v>
      </c>
      <c r="L903">
        <v>0</v>
      </c>
      <c r="M903">
        <v>0</v>
      </c>
      <c r="N903">
        <v>37939</v>
      </c>
      <c r="O903">
        <v>115.00320000000001</v>
      </c>
      <c r="P903" s="27">
        <v>14475</v>
      </c>
      <c r="Q903" s="27">
        <v>49389</v>
      </c>
    </row>
    <row r="904" spans="1:17" x14ac:dyDescent="0.3">
      <c r="A904">
        <v>3</v>
      </c>
      <c r="B904">
        <v>2</v>
      </c>
      <c r="C904">
        <v>2</v>
      </c>
      <c r="D904" s="27">
        <v>5900</v>
      </c>
      <c r="E904">
        <v>29283</v>
      </c>
      <c r="F904">
        <v>34311</v>
      </c>
      <c r="G904">
        <v>109312</v>
      </c>
      <c r="H904">
        <v>0</v>
      </c>
      <c r="I904">
        <v>59641</v>
      </c>
      <c r="J904">
        <v>0</v>
      </c>
      <c r="K904">
        <v>5889</v>
      </c>
      <c r="L904">
        <v>36923</v>
      </c>
      <c r="M904">
        <v>101471</v>
      </c>
      <c r="N904">
        <v>77044</v>
      </c>
      <c r="O904">
        <v>281.10930000000002</v>
      </c>
      <c r="P904" s="27">
        <v>133023</v>
      </c>
      <c r="Q904" s="27">
        <v>453874</v>
      </c>
    </row>
    <row r="905" spans="1:17" x14ac:dyDescent="0.3">
      <c r="A905">
        <v>8</v>
      </c>
      <c r="B905">
        <v>16</v>
      </c>
      <c r="C905">
        <v>35</v>
      </c>
      <c r="D905" s="27">
        <v>700000</v>
      </c>
      <c r="E905">
        <v>0</v>
      </c>
      <c r="F905">
        <v>10266592</v>
      </c>
      <c r="G905">
        <v>12233237</v>
      </c>
      <c r="H905">
        <v>0</v>
      </c>
      <c r="I905">
        <v>12064275</v>
      </c>
      <c r="J905">
        <v>0</v>
      </c>
      <c r="K905">
        <v>3242996</v>
      </c>
      <c r="L905">
        <v>3321200</v>
      </c>
      <c r="M905">
        <v>12432561</v>
      </c>
      <c r="N905">
        <v>17212198</v>
      </c>
      <c r="O905">
        <v>10.01088</v>
      </c>
      <c r="P905" s="27">
        <v>20742397</v>
      </c>
      <c r="Q905" s="27">
        <v>70773059</v>
      </c>
    </row>
    <row r="906" spans="1:17" x14ac:dyDescent="0.3">
      <c r="A906">
        <v>5</v>
      </c>
      <c r="B906">
        <v>1</v>
      </c>
      <c r="C906">
        <v>1</v>
      </c>
      <c r="D906" s="27">
        <v>2100</v>
      </c>
      <c r="O906">
        <v>1522.982</v>
      </c>
    </row>
    <row r="907" spans="1:17" x14ac:dyDescent="0.3">
      <c r="A907">
        <v>5</v>
      </c>
      <c r="B907">
        <v>14</v>
      </c>
      <c r="C907">
        <v>29</v>
      </c>
      <c r="D907" s="27">
        <v>225000</v>
      </c>
      <c r="E907">
        <v>0</v>
      </c>
      <c r="F907">
        <v>667926</v>
      </c>
      <c r="G907">
        <v>302094</v>
      </c>
      <c r="H907">
        <v>55639</v>
      </c>
      <c r="I907">
        <v>637218</v>
      </c>
      <c r="J907">
        <v>68603</v>
      </c>
      <c r="K907">
        <v>145136</v>
      </c>
      <c r="L907">
        <v>33067</v>
      </c>
      <c r="M907">
        <v>926362</v>
      </c>
      <c r="N907">
        <v>524922</v>
      </c>
      <c r="O907">
        <v>15.94562</v>
      </c>
      <c r="P907" s="27">
        <v>985043</v>
      </c>
      <c r="Q907" s="27">
        <v>3360967</v>
      </c>
    </row>
    <row r="908" spans="1:17" x14ac:dyDescent="0.3">
      <c r="A908">
        <v>9</v>
      </c>
      <c r="B908">
        <v>14</v>
      </c>
      <c r="C908">
        <v>28</v>
      </c>
      <c r="D908" s="27">
        <v>80000</v>
      </c>
      <c r="E908">
        <v>0</v>
      </c>
      <c r="F908">
        <v>79366</v>
      </c>
      <c r="G908">
        <v>111001</v>
      </c>
      <c r="H908">
        <v>0</v>
      </c>
      <c r="I908">
        <v>131442</v>
      </c>
      <c r="J908">
        <v>0</v>
      </c>
      <c r="K908">
        <v>38635</v>
      </c>
      <c r="L908">
        <v>15962</v>
      </c>
      <c r="M908">
        <v>202428</v>
      </c>
      <c r="N908">
        <v>103122</v>
      </c>
      <c r="O908">
        <v>336.40199999999999</v>
      </c>
      <c r="P908" s="27">
        <v>199870</v>
      </c>
      <c r="Q908" s="27">
        <v>681956</v>
      </c>
    </row>
    <row r="909" spans="1:17" x14ac:dyDescent="0.3">
      <c r="A909">
        <v>2</v>
      </c>
      <c r="B909">
        <v>2</v>
      </c>
      <c r="C909">
        <v>2</v>
      </c>
      <c r="D909" s="27">
        <v>188000</v>
      </c>
      <c r="E909">
        <v>745221</v>
      </c>
      <c r="F909">
        <v>2245809</v>
      </c>
      <c r="G909">
        <v>4145860</v>
      </c>
      <c r="H909">
        <v>64596</v>
      </c>
      <c r="I909">
        <v>2473849</v>
      </c>
      <c r="J909">
        <v>0</v>
      </c>
      <c r="K909">
        <v>0</v>
      </c>
      <c r="L909">
        <v>51971</v>
      </c>
      <c r="M909">
        <v>2361327</v>
      </c>
      <c r="N909">
        <v>1977224</v>
      </c>
      <c r="O909">
        <v>53.72437</v>
      </c>
      <c r="P909" s="27">
        <v>4122467</v>
      </c>
      <c r="Q909" s="27">
        <v>14065857</v>
      </c>
    </row>
    <row r="910" spans="1:17" x14ac:dyDescent="0.3">
      <c r="A910">
        <v>7</v>
      </c>
      <c r="B910">
        <v>14</v>
      </c>
      <c r="C910">
        <v>28</v>
      </c>
      <c r="D910" s="27">
        <v>116000</v>
      </c>
      <c r="E910">
        <v>0</v>
      </c>
      <c r="F910">
        <v>806899</v>
      </c>
      <c r="G910">
        <v>291973</v>
      </c>
      <c r="H910">
        <v>0</v>
      </c>
      <c r="I910">
        <v>763683</v>
      </c>
      <c r="J910">
        <v>0</v>
      </c>
      <c r="K910">
        <v>245708</v>
      </c>
      <c r="L910">
        <v>216061</v>
      </c>
      <c r="M910">
        <v>420010</v>
      </c>
      <c r="N910">
        <v>266534</v>
      </c>
      <c r="O910">
        <v>138.56610000000001</v>
      </c>
      <c r="P910" s="27">
        <v>882435</v>
      </c>
      <c r="Q910" s="27">
        <v>3010868</v>
      </c>
    </row>
    <row r="911" spans="1:17" x14ac:dyDescent="0.3">
      <c r="A911">
        <v>2</v>
      </c>
      <c r="B911">
        <v>7</v>
      </c>
      <c r="C911">
        <v>52</v>
      </c>
      <c r="D911" s="27">
        <v>160000</v>
      </c>
      <c r="E911">
        <v>148640</v>
      </c>
      <c r="F911">
        <v>156830</v>
      </c>
      <c r="G911">
        <v>127829</v>
      </c>
      <c r="H911">
        <v>0</v>
      </c>
      <c r="I911">
        <v>284787</v>
      </c>
      <c r="J911">
        <v>0</v>
      </c>
      <c r="K911">
        <v>46420</v>
      </c>
      <c r="L911">
        <v>240756</v>
      </c>
      <c r="M911">
        <v>556820</v>
      </c>
      <c r="N911">
        <v>966026</v>
      </c>
      <c r="O911">
        <v>125.6504</v>
      </c>
      <c r="P911" s="27">
        <v>740946</v>
      </c>
      <c r="Q911" s="27">
        <v>2528108</v>
      </c>
    </row>
    <row r="912" spans="1:17" x14ac:dyDescent="0.3">
      <c r="A912">
        <v>3</v>
      </c>
      <c r="B912">
        <v>23</v>
      </c>
      <c r="C912">
        <v>50</v>
      </c>
      <c r="D912" s="27">
        <v>100000</v>
      </c>
      <c r="E912">
        <v>180429</v>
      </c>
      <c r="F912">
        <v>519934</v>
      </c>
      <c r="G912">
        <v>1171285</v>
      </c>
      <c r="H912">
        <v>112189</v>
      </c>
      <c r="I912">
        <v>1226828</v>
      </c>
      <c r="J912">
        <v>0</v>
      </c>
      <c r="K912">
        <v>1917645</v>
      </c>
      <c r="L912">
        <v>269818</v>
      </c>
      <c r="M912">
        <v>181792</v>
      </c>
      <c r="N912">
        <v>819092</v>
      </c>
      <c r="O912">
        <v>19.690259999999999</v>
      </c>
      <c r="P912" s="27">
        <v>1875443</v>
      </c>
      <c r="Q912" s="27">
        <v>6399012</v>
      </c>
    </row>
    <row r="913" spans="1:17" x14ac:dyDescent="0.3">
      <c r="A913">
        <v>7</v>
      </c>
      <c r="B913">
        <v>14</v>
      </c>
      <c r="C913">
        <v>28</v>
      </c>
      <c r="D913" s="27">
        <v>67000</v>
      </c>
      <c r="E913">
        <v>48497</v>
      </c>
      <c r="F913">
        <v>619857</v>
      </c>
      <c r="G913">
        <v>121575</v>
      </c>
      <c r="H913">
        <v>18434</v>
      </c>
      <c r="I913">
        <v>207983</v>
      </c>
      <c r="J913">
        <v>29166</v>
      </c>
      <c r="K913">
        <v>462577</v>
      </c>
      <c r="L913">
        <v>197830</v>
      </c>
      <c r="M913">
        <v>415924</v>
      </c>
      <c r="N913">
        <v>149222</v>
      </c>
      <c r="O913">
        <v>209.1</v>
      </c>
      <c r="P913" s="27">
        <v>665611</v>
      </c>
      <c r="Q913" s="27">
        <v>2271065</v>
      </c>
    </row>
    <row r="914" spans="1:17" x14ac:dyDescent="0.3">
      <c r="A914">
        <v>9</v>
      </c>
      <c r="B914">
        <v>1</v>
      </c>
      <c r="C914">
        <v>1</v>
      </c>
      <c r="D914" s="27">
        <v>6200</v>
      </c>
      <c r="O914">
        <v>1031.346</v>
      </c>
    </row>
    <row r="915" spans="1:17" x14ac:dyDescent="0.3">
      <c r="A915">
        <v>8</v>
      </c>
      <c r="B915">
        <v>25</v>
      </c>
      <c r="C915">
        <v>42</v>
      </c>
      <c r="D915" s="27">
        <v>6400</v>
      </c>
      <c r="E915">
        <v>22709</v>
      </c>
      <c r="F915">
        <v>19116</v>
      </c>
      <c r="G915">
        <v>92367</v>
      </c>
      <c r="H915">
        <v>1902</v>
      </c>
      <c r="I915">
        <v>102850</v>
      </c>
      <c r="J915">
        <v>0</v>
      </c>
      <c r="K915">
        <v>12058</v>
      </c>
      <c r="L915">
        <v>19737</v>
      </c>
      <c r="M915">
        <v>58453</v>
      </c>
      <c r="N915">
        <v>60803</v>
      </c>
      <c r="O915">
        <v>1667.7550000000001</v>
      </c>
      <c r="P915" s="27">
        <v>114301</v>
      </c>
      <c r="Q915" s="27">
        <v>389995</v>
      </c>
    </row>
    <row r="916" spans="1:17" x14ac:dyDescent="0.3">
      <c r="A916">
        <v>9</v>
      </c>
      <c r="B916">
        <v>2</v>
      </c>
      <c r="C916">
        <v>2</v>
      </c>
      <c r="D916" s="27">
        <v>22000</v>
      </c>
      <c r="E916">
        <v>27156</v>
      </c>
      <c r="F916">
        <v>32731</v>
      </c>
      <c r="G916">
        <v>218728</v>
      </c>
      <c r="H916">
        <v>4994</v>
      </c>
      <c r="I916">
        <v>141474</v>
      </c>
      <c r="J916">
        <v>0</v>
      </c>
      <c r="K916">
        <v>6090</v>
      </c>
      <c r="L916">
        <v>15956</v>
      </c>
      <c r="M916">
        <v>268583</v>
      </c>
      <c r="N916">
        <v>128345</v>
      </c>
      <c r="O916">
        <v>751.72649999999999</v>
      </c>
      <c r="P916" s="27">
        <v>247379</v>
      </c>
      <c r="Q916" s="27">
        <v>844057</v>
      </c>
    </row>
    <row r="917" spans="1:17" x14ac:dyDescent="0.3">
      <c r="A917">
        <v>7</v>
      </c>
      <c r="B917">
        <v>16</v>
      </c>
      <c r="C917">
        <v>35</v>
      </c>
      <c r="D917" s="27">
        <v>380000</v>
      </c>
      <c r="E917">
        <v>0</v>
      </c>
      <c r="F917">
        <v>0</v>
      </c>
      <c r="G917">
        <v>7515944</v>
      </c>
      <c r="H917">
        <v>0</v>
      </c>
      <c r="I917">
        <v>5082376</v>
      </c>
      <c r="J917">
        <v>0</v>
      </c>
      <c r="K917">
        <v>2604182</v>
      </c>
      <c r="L917">
        <v>1240151</v>
      </c>
      <c r="M917">
        <v>2302539</v>
      </c>
      <c r="N917">
        <v>7702940</v>
      </c>
      <c r="O917">
        <v>9.2846069999999994</v>
      </c>
      <c r="P917" s="27">
        <v>7751504</v>
      </c>
      <c r="Q917" s="27">
        <v>26448132</v>
      </c>
    </row>
    <row r="918" spans="1:17" x14ac:dyDescent="0.3">
      <c r="A918">
        <v>2</v>
      </c>
      <c r="B918">
        <v>14</v>
      </c>
      <c r="C918">
        <v>31</v>
      </c>
      <c r="D918" s="27">
        <v>14500</v>
      </c>
      <c r="E918">
        <v>0</v>
      </c>
      <c r="F918">
        <v>6440</v>
      </c>
      <c r="G918">
        <v>11993</v>
      </c>
      <c r="H918">
        <v>0</v>
      </c>
      <c r="I918">
        <v>15195</v>
      </c>
      <c r="J918">
        <v>10495</v>
      </c>
      <c r="K918">
        <v>18140</v>
      </c>
      <c r="L918">
        <v>6214</v>
      </c>
      <c r="M918">
        <v>3820</v>
      </c>
      <c r="N918">
        <v>35969</v>
      </c>
      <c r="O918">
        <v>751.72649999999999</v>
      </c>
      <c r="P918" s="27">
        <v>31731</v>
      </c>
      <c r="Q918" s="27">
        <v>108266</v>
      </c>
    </row>
    <row r="919" spans="1:17" x14ac:dyDescent="0.3">
      <c r="A919">
        <v>5</v>
      </c>
      <c r="B919">
        <v>2</v>
      </c>
      <c r="C919">
        <v>2</v>
      </c>
      <c r="D919" s="27">
        <v>320000</v>
      </c>
      <c r="E919">
        <v>292948</v>
      </c>
      <c r="F919">
        <v>5485774</v>
      </c>
      <c r="G919">
        <v>4200430</v>
      </c>
      <c r="H919">
        <v>85531</v>
      </c>
      <c r="I919">
        <v>4006850</v>
      </c>
      <c r="J919">
        <v>0</v>
      </c>
      <c r="K919">
        <v>228515</v>
      </c>
      <c r="L919">
        <v>178462</v>
      </c>
      <c r="M919">
        <v>3531685</v>
      </c>
      <c r="N919">
        <v>2468950</v>
      </c>
      <c r="O919">
        <v>23.717549999999999</v>
      </c>
      <c r="P919" s="27">
        <v>6002094</v>
      </c>
      <c r="Q919" s="27">
        <v>20479145</v>
      </c>
    </row>
    <row r="920" spans="1:17" x14ac:dyDescent="0.3">
      <c r="A920">
        <v>9</v>
      </c>
      <c r="B920">
        <v>25</v>
      </c>
      <c r="C920">
        <v>42</v>
      </c>
      <c r="D920" s="27">
        <v>4900</v>
      </c>
      <c r="E920">
        <v>1195</v>
      </c>
      <c r="F920">
        <v>35872</v>
      </c>
      <c r="G920">
        <v>55421</v>
      </c>
      <c r="H920">
        <v>1964</v>
      </c>
      <c r="I920">
        <v>46512</v>
      </c>
      <c r="J920">
        <v>0</v>
      </c>
      <c r="K920">
        <v>2415</v>
      </c>
      <c r="L920">
        <v>18166</v>
      </c>
      <c r="M920">
        <v>9629</v>
      </c>
      <c r="N920">
        <v>35518</v>
      </c>
      <c r="O920">
        <v>1031.346</v>
      </c>
      <c r="P920" s="27">
        <v>60578</v>
      </c>
      <c r="Q920" s="27">
        <v>206692</v>
      </c>
    </row>
    <row r="921" spans="1:17" x14ac:dyDescent="0.3">
      <c r="A921">
        <v>5</v>
      </c>
      <c r="B921">
        <v>24</v>
      </c>
      <c r="C921">
        <v>51</v>
      </c>
      <c r="D921" s="27">
        <v>1400000</v>
      </c>
      <c r="E921">
        <v>0</v>
      </c>
      <c r="F921">
        <v>28744389</v>
      </c>
      <c r="G921">
        <v>10650481</v>
      </c>
      <c r="H921">
        <v>1718538</v>
      </c>
      <c r="I921">
        <v>11548399</v>
      </c>
      <c r="J921">
        <v>0</v>
      </c>
      <c r="K921">
        <v>3627487</v>
      </c>
      <c r="L921">
        <v>583351</v>
      </c>
      <c r="M921">
        <v>638451</v>
      </c>
      <c r="N921">
        <v>8360584</v>
      </c>
      <c r="O921">
        <v>23.717549999999999</v>
      </c>
      <c r="P921" s="27">
        <v>19305885</v>
      </c>
      <c r="Q921" s="27">
        <v>65871680</v>
      </c>
    </row>
    <row r="922" spans="1:17" x14ac:dyDescent="0.3">
      <c r="A922">
        <v>5</v>
      </c>
      <c r="B922">
        <v>14</v>
      </c>
      <c r="C922">
        <v>28</v>
      </c>
      <c r="D922" s="27">
        <v>18500</v>
      </c>
      <c r="E922">
        <v>1169</v>
      </c>
      <c r="F922">
        <v>290428</v>
      </c>
      <c r="G922">
        <v>23872</v>
      </c>
      <c r="H922">
        <v>22481</v>
      </c>
      <c r="I922">
        <v>63267</v>
      </c>
      <c r="J922">
        <v>0</v>
      </c>
      <c r="K922">
        <v>6551</v>
      </c>
      <c r="L922">
        <v>55761</v>
      </c>
      <c r="M922">
        <v>302522</v>
      </c>
      <c r="N922">
        <v>67763</v>
      </c>
      <c r="O922">
        <v>624.95410000000004</v>
      </c>
      <c r="P922" s="27">
        <v>244377</v>
      </c>
      <c r="Q922" s="27">
        <v>833814</v>
      </c>
    </row>
    <row r="923" spans="1:17" x14ac:dyDescent="0.3">
      <c r="A923">
        <v>8</v>
      </c>
      <c r="B923">
        <v>13</v>
      </c>
      <c r="C923">
        <v>25</v>
      </c>
      <c r="D923" s="27">
        <v>3850</v>
      </c>
      <c r="E923">
        <v>21878</v>
      </c>
      <c r="F923">
        <v>6274</v>
      </c>
      <c r="G923">
        <v>2711</v>
      </c>
      <c r="H923">
        <v>0</v>
      </c>
      <c r="I923">
        <v>4190</v>
      </c>
      <c r="J923">
        <v>0</v>
      </c>
      <c r="K923">
        <v>30039</v>
      </c>
      <c r="L923">
        <v>2168</v>
      </c>
      <c r="M923">
        <v>2509</v>
      </c>
      <c r="N923">
        <v>12464</v>
      </c>
      <c r="O923">
        <v>1667.7550000000001</v>
      </c>
      <c r="P923" s="27">
        <v>24101</v>
      </c>
      <c r="Q923" s="27">
        <v>82233</v>
      </c>
    </row>
    <row r="924" spans="1:17" x14ac:dyDescent="0.3">
      <c r="A924">
        <v>4</v>
      </c>
      <c r="B924">
        <v>16</v>
      </c>
      <c r="C924">
        <v>35</v>
      </c>
      <c r="D924" s="27">
        <v>215000</v>
      </c>
      <c r="E924">
        <v>0</v>
      </c>
      <c r="F924">
        <v>4550810</v>
      </c>
      <c r="G924">
        <v>3588825</v>
      </c>
      <c r="H924">
        <v>0</v>
      </c>
      <c r="I924">
        <v>2396896</v>
      </c>
      <c r="J924">
        <v>0</v>
      </c>
      <c r="K924">
        <v>858796</v>
      </c>
      <c r="L924">
        <v>676556</v>
      </c>
      <c r="M924">
        <v>953562</v>
      </c>
      <c r="N924">
        <v>4083585</v>
      </c>
      <c r="O924">
        <v>19.690259999999999</v>
      </c>
      <c r="P924" s="27">
        <v>5014370</v>
      </c>
      <c r="Q924" s="27">
        <v>17109030</v>
      </c>
    </row>
    <row r="925" spans="1:17" x14ac:dyDescent="0.3">
      <c r="A925">
        <v>7</v>
      </c>
      <c r="B925">
        <v>13</v>
      </c>
      <c r="C925">
        <v>23</v>
      </c>
      <c r="D925" s="27">
        <v>148000</v>
      </c>
      <c r="E925">
        <v>761983</v>
      </c>
      <c r="F925">
        <v>0</v>
      </c>
      <c r="G925">
        <v>1505735</v>
      </c>
      <c r="H925">
        <v>0</v>
      </c>
      <c r="I925">
        <v>1733809</v>
      </c>
      <c r="J925">
        <v>0</v>
      </c>
      <c r="K925">
        <v>78628</v>
      </c>
      <c r="L925">
        <v>19476</v>
      </c>
      <c r="M925">
        <v>1048976</v>
      </c>
      <c r="N925">
        <v>2788207</v>
      </c>
      <c r="O925">
        <v>356.19830000000002</v>
      </c>
      <c r="P925" s="27">
        <v>2326147</v>
      </c>
      <c r="Q925" s="27">
        <v>7936814</v>
      </c>
    </row>
    <row r="926" spans="1:17" x14ac:dyDescent="0.3">
      <c r="A926">
        <v>3</v>
      </c>
      <c r="B926">
        <v>2</v>
      </c>
      <c r="C926">
        <v>2</v>
      </c>
      <c r="D926" s="27">
        <v>17000</v>
      </c>
      <c r="E926">
        <v>24304</v>
      </c>
      <c r="F926">
        <v>67046</v>
      </c>
      <c r="G926">
        <v>153798</v>
      </c>
      <c r="H926">
        <v>0</v>
      </c>
      <c r="I926">
        <v>98104</v>
      </c>
      <c r="J926">
        <v>0</v>
      </c>
      <c r="K926">
        <v>10912</v>
      </c>
      <c r="L926">
        <v>20242</v>
      </c>
      <c r="M926">
        <v>116604</v>
      </c>
      <c r="N926">
        <v>82018</v>
      </c>
      <c r="O926">
        <v>657.71090000000004</v>
      </c>
      <c r="P926" s="27">
        <v>167945</v>
      </c>
      <c r="Q926" s="27">
        <v>573028</v>
      </c>
    </row>
    <row r="927" spans="1:17" x14ac:dyDescent="0.3">
      <c r="A927">
        <v>9</v>
      </c>
      <c r="B927">
        <v>16</v>
      </c>
      <c r="C927">
        <v>35</v>
      </c>
      <c r="D927" s="27">
        <v>900000</v>
      </c>
      <c r="E927">
        <v>1041267</v>
      </c>
      <c r="F927">
        <v>3670830</v>
      </c>
      <c r="G927">
        <v>28935297</v>
      </c>
      <c r="H927">
        <v>680866</v>
      </c>
      <c r="I927">
        <v>19685431</v>
      </c>
      <c r="J927">
        <v>6018146</v>
      </c>
      <c r="K927">
        <v>6373648</v>
      </c>
      <c r="L927">
        <v>11591215</v>
      </c>
      <c r="M927">
        <v>12254198</v>
      </c>
      <c r="N927">
        <v>26027588</v>
      </c>
      <c r="O927">
        <v>9.2846069999999994</v>
      </c>
      <c r="P927" s="27">
        <v>34079275</v>
      </c>
      <c r="Q927" s="8">
        <v>116000000</v>
      </c>
    </row>
    <row r="928" spans="1:17" x14ac:dyDescent="0.3">
      <c r="A928">
        <v>2</v>
      </c>
      <c r="B928">
        <v>5</v>
      </c>
      <c r="C928">
        <v>9</v>
      </c>
      <c r="D928" s="27">
        <v>250000</v>
      </c>
      <c r="E928">
        <v>40749</v>
      </c>
      <c r="F928">
        <v>0</v>
      </c>
      <c r="G928">
        <v>63826</v>
      </c>
      <c r="H928">
        <v>0</v>
      </c>
      <c r="I928">
        <v>562209</v>
      </c>
      <c r="J928">
        <v>0</v>
      </c>
      <c r="K928">
        <v>0</v>
      </c>
      <c r="L928">
        <v>8389</v>
      </c>
      <c r="M928">
        <v>21607</v>
      </c>
      <c r="N928">
        <v>542957</v>
      </c>
      <c r="O928">
        <v>25.322579999999999</v>
      </c>
      <c r="P928" s="27">
        <v>363346</v>
      </c>
      <c r="Q928" s="27">
        <v>1239737</v>
      </c>
    </row>
    <row r="929" spans="1:17" x14ac:dyDescent="0.3">
      <c r="A929">
        <v>9</v>
      </c>
      <c r="B929">
        <v>26</v>
      </c>
      <c r="C929">
        <v>48</v>
      </c>
      <c r="D929" s="27">
        <v>4200</v>
      </c>
      <c r="E929">
        <v>0</v>
      </c>
      <c r="F929">
        <v>7446</v>
      </c>
      <c r="G929">
        <v>8805</v>
      </c>
      <c r="H929">
        <v>109383</v>
      </c>
      <c r="I929">
        <v>11649</v>
      </c>
      <c r="J929">
        <v>0</v>
      </c>
      <c r="K929">
        <v>813</v>
      </c>
      <c r="L929">
        <v>2012</v>
      </c>
      <c r="M929">
        <v>6036</v>
      </c>
      <c r="N929">
        <v>12719</v>
      </c>
      <c r="O929">
        <v>196.22659999999999</v>
      </c>
      <c r="P929" s="27">
        <v>46560</v>
      </c>
      <c r="Q929" s="27">
        <v>158863</v>
      </c>
    </row>
    <row r="930" spans="1:17" x14ac:dyDescent="0.3">
      <c r="A930">
        <v>3</v>
      </c>
      <c r="B930">
        <v>2</v>
      </c>
      <c r="C930">
        <v>5</v>
      </c>
      <c r="D930" s="27">
        <v>11000</v>
      </c>
      <c r="E930">
        <v>0</v>
      </c>
      <c r="F930">
        <v>6835</v>
      </c>
      <c r="G930">
        <v>67881</v>
      </c>
      <c r="H930">
        <v>0</v>
      </c>
      <c r="I930">
        <v>21005</v>
      </c>
      <c r="J930">
        <v>0</v>
      </c>
      <c r="K930">
        <v>0</v>
      </c>
      <c r="L930">
        <v>10589</v>
      </c>
      <c r="M930">
        <v>14576</v>
      </c>
      <c r="N930">
        <v>44654</v>
      </c>
      <c r="O930">
        <v>697.46960000000001</v>
      </c>
      <c r="P930" s="27">
        <v>48517</v>
      </c>
      <c r="Q930" s="27">
        <v>165540</v>
      </c>
    </row>
    <row r="931" spans="1:17" x14ac:dyDescent="0.3">
      <c r="A931">
        <v>8</v>
      </c>
      <c r="B931">
        <v>14</v>
      </c>
      <c r="C931">
        <v>29</v>
      </c>
      <c r="D931" s="27">
        <v>33500</v>
      </c>
      <c r="E931">
        <v>58272</v>
      </c>
      <c r="F931">
        <v>265158</v>
      </c>
      <c r="G931">
        <v>194252</v>
      </c>
      <c r="H931">
        <v>0</v>
      </c>
      <c r="I931">
        <v>172687</v>
      </c>
      <c r="J931">
        <v>0</v>
      </c>
      <c r="K931">
        <v>49510</v>
      </c>
      <c r="L931">
        <v>2094</v>
      </c>
      <c r="M931">
        <v>49299</v>
      </c>
      <c r="N931">
        <v>144025</v>
      </c>
      <c r="O931">
        <v>84.055760000000006</v>
      </c>
      <c r="P931" s="27">
        <v>274120</v>
      </c>
      <c r="Q931" s="27">
        <v>935297</v>
      </c>
    </row>
    <row r="932" spans="1:17" x14ac:dyDescent="0.3">
      <c r="A932">
        <v>5</v>
      </c>
      <c r="B932">
        <v>5</v>
      </c>
      <c r="C932">
        <v>10</v>
      </c>
      <c r="D932" s="27">
        <v>11500</v>
      </c>
      <c r="E932">
        <v>0</v>
      </c>
      <c r="F932">
        <v>177594</v>
      </c>
      <c r="G932">
        <v>39654</v>
      </c>
      <c r="H932">
        <v>2424</v>
      </c>
      <c r="I932">
        <v>307273</v>
      </c>
      <c r="J932">
        <v>5312</v>
      </c>
      <c r="K932">
        <v>15832</v>
      </c>
      <c r="L932">
        <v>64700</v>
      </c>
      <c r="M932">
        <v>43021</v>
      </c>
      <c r="N932">
        <v>358844</v>
      </c>
      <c r="O932">
        <v>1879.4559999999999</v>
      </c>
      <c r="P932" s="27">
        <v>297378</v>
      </c>
      <c r="Q932" s="27">
        <v>1014654</v>
      </c>
    </row>
    <row r="933" spans="1:17" x14ac:dyDescent="0.3">
      <c r="A933">
        <v>8</v>
      </c>
      <c r="B933">
        <v>23</v>
      </c>
      <c r="C933">
        <v>50</v>
      </c>
      <c r="D933" s="27">
        <v>52000</v>
      </c>
      <c r="E933">
        <v>19211</v>
      </c>
      <c r="F933">
        <v>102643</v>
      </c>
      <c r="G933">
        <v>129928</v>
      </c>
      <c r="H933">
        <v>9901</v>
      </c>
      <c r="I933">
        <v>62483</v>
      </c>
      <c r="J933">
        <v>0</v>
      </c>
      <c r="K933">
        <v>40998</v>
      </c>
      <c r="L933">
        <v>321</v>
      </c>
      <c r="M933">
        <v>3002</v>
      </c>
      <c r="N933">
        <v>91372</v>
      </c>
      <c r="O933">
        <v>637.12800000000004</v>
      </c>
      <c r="P933" s="27">
        <v>134777</v>
      </c>
      <c r="Q933" s="27">
        <v>459859</v>
      </c>
    </row>
    <row r="934" spans="1:17" x14ac:dyDescent="0.3">
      <c r="A934">
        <v>7</v>
      </c>
      <c r="B934">
        <v>18</v>
      </c>
      <c r="C934">
        <v>38</v>
      </c>
      <c r="D934" s="27">
        <v>130000</v>
      </c>
      <c r="E934">
        <v>40091</v>
      </c>
      <c r="F934">
        <v>937273</v>
      </c>
      <c r="G934">
        <v>826316</v>
      </c>
      <c r="H934">
        <v>0</v>
      </c>
      <c r="I934">
        <v>469737</v>
      </c>
      <c r="J934">
        <v>531435</v>
      </c>
      <c r="K934">
        <v>639301</v>
      </c>
      <c r="L934">
        <v>694950</v>
      </c>
      <c r="M934">
        <v>46017</v>
      </c>
      <c r="N934">
        <v>1022387</v>
      </c>
      <c r="O934">
        <v>90.622</v>
      </c>
      <c r="P934" s="27">
        <v>1526233</v>
      </c>
      <c r="Q934" s="27">
        <v>5207507</v>
      </c>
    </row>
    <row r="935" spans="1:17" x14ac:dyDescent="0.3">
      <c r="A935">
        <v>8</v>
      </c>
      <c r="B935">
        <v>16</v>
      </c>
      <c r="C935">
        <v>35</v>
      </c>
      <c r="D935" s="27">
        <v>700000</v>
      </c>
      <c r="E935">
        <v>342066</v>
      </c>
      <c r="F935">
        <v>12165413</v>
      </c>
      <c r="G935">
        <v>12209656</v>
      </c>
      <c r="H935">
        <v>561497</v>
      </c>
      <c r="I935">
        <v>8454761</v>
      </c>
      <c r="J935">
        <v>2511558</v>
      </c>
      <c r="K935">
        <v>11176336</v>
      </c>
      <c r="L935">
        <v>3330885</v>
      </c>
      <c r="M935">
        <v>6955698</v>
      </c>
      <c r="N935">
        <v>11457038</v>
      </c>
      <c r="O935">
        <v>7.1506299999999996</v>
      </c>
      <c r="P935" s="27">
        <v>20271075</v>
      </c>
      <c r="Q935" s="27">
        <v>69164908</v>
      </c>
    </row>
    <row r="936" spans="1:17" x14ac:dyDescent="0.3">
      <c r="A936">
        <v>3</v>
      </c>
      <c r="B936">
        <v>2</v>
      </c>
      <c r="C936">
        <v>2</v>
      </c>
      <c r="D936" s="27">
        <v>6800</v>
      </c>
      <c r="E936">
        <v>0</v>
      </c>
      <c r="F936">
        <v>104678</v>
      </c>
      <c r="G936">
        <v>349363</v>
      </c>
      <c r="H936">
        <v>48776</v>
      </c>
      <c r="I936">
        <v>359441</v>
      </c>
      <c r="J936">
        <v>0</v>
      </c>
      <c r="K936">
        <v>0</v>
      </c>
      <c r="L936">
        <v>118721</v>
      </c>
      <c r="M936">
        <v>479543</v>
      </c>
      <c r="N936">
        <v>293338</v>
      </c>
      <c r="O936">
        <v>908.28279999999995</v>
      </c>
      <c r="P936" s="27">
        <v>514027</v>
      </c>
      <c r="Q936" s="27">
        <v>1753860</v>
      </c>
    </row>
    <row r="937" spans="1:17" x14ac:dyDescent="0.3">
      <c r="A937">
        <v>3</v>
      </c>
      <c r="B937">
        <v>16</v>
      </c>
      <c r="C937">
        <v>35</v>
      </c>
      <c r="D937" s="27">
        <v>1400000</v>
      </c>
      <c r="E937">
        <v>1422180</v>
      </c>
      <c r="F937">
        <v>22003038</v>
      </c>
      <c r="G937">
        <v>14678711</v>
      </c>
      <c r="H937">
        <v>0</v>
      </c>
      <c r="I937">
        <v>14925776</v>
      </c>
      <c r="J937">
        <v>4252451</v>
      </c>
      <c r="K937">
        <v>5779250</v>
      </c>
      <c r="L937">
        <v>14558686</v>
      </c>
      <c r="M937">
        <v>12949027</v>
      </c>
      <c r="N937">
        <v>19281651</v>
      </c>
      <c r="O937">
        <v>4.2903779999999996</v>
      </c>
      <c r="P937" s="27">
        <v>32195419</v>
      </c>
      <c r="Q937" s="8">
        <v>110000000</v>
      </c>
    </row>
    <row r="938" spans="1:17" x14ac:dyDescent="0.3">
      <c r="A938">
        <v>9</v>
      </c>
      <c r="B938">
        <v>5</v>
      </c>
      <c r="C938">
        <v>11</v>
      </c>
      <c r="D938" s="27">
        <v>1600</v>
      </c>
      <c r="E938">
        <v>0</v>
      </c>
      <c r="F938">
        <v>0</v>
      </c>
      <c r="G938">
        <v>0</v>
      </c>
      <c r="H938">
        <v>0</v>
      </c>
      <c r="I938">
        <v>0</v>
      </c>
      <c r="J938">
        <v>0</v>
      </c>
      <c r="K938">
        <v>0</v>
      </c>
      <c r="L938">
        <v>0</v>
      </c>
      <c r="M938">
        <v>0</v>
      </c>
      <c r="N938">
        <v>7121</v>
      </c>
      <c r="O938">
        <v>4637.8509999999997</v>
      </c>
      <c r="P938" s="27">
        <v>2087</v>
      </c>
      <c r="Q938" s="27">
        <v>7121</v>
      </c>
    </row>
    <row r="939" spans="1:17" x14ac:dyDescent="0.3">
      <c r="A939">
        <v>9</v>
      </c>
      <c r="B939">
        <v>14</v>
      </c>
      <c r="C939">
        <v>28</v>
      </c>
      <c r="D939" s="27">
        <v>1800</v>
      </c>
      <c r="E939">
        <v>69985</v>
      </c>
      <c r="F939">
        <v>13913</v>
      </c>
      <c r="G939">
        <v>20601</v>
      </c>
      <c r="H939">
        <v>9076</v>
      </c>
      <c r="I939">
        <v>21901</v>
      </c>
      <c r="J939">
        <v>0</v>
      </c>
      <c r="K939">
        <v>0</v>
      </c>
      <c r="L939">
        <v>29536</v>
      </c>
      <c r="M939">
        <v>17569</v>
      </c>
      <c r="N939">
        <v>17540</v>
      </c>
      <c r="O939">
        <v>1849.1849999999999</v>
      </c>
      <c r="P939" s="27">
        <v>58652</v>
      </c>
      <c r="Q939" s="27">
        <v>200121</v>
      </c>
    </row>
    <row r="940" spans="1:17" x14ac:dyDescent="0.3">
      <c r="A940">
        <v>5</v>
      </c>
      <c r="B940">
        <v>7</v>
      </c>
      <c r="C940">
        <v>16</v>
      </c>
      <c r="D940" s="27">
        <v>6100</v>
      </c>
      <c r="E940">
        <v>213</v>
      </c>
      <c r="F940">
        <v>119724</v>
      </c>
      <c r="G940">
        <v>34394</v>
      </c>
      <c r="H940">
        <v>13498</v>
      </c>
      <c r="I940">
        <v>47329</v>
      </c>
      <c r="J940">
        <v>14445</v>
      </c>
      <c r="K940">
        <v>7419</v>
      </c>
      <c r="L940">
        <v>4581</v>
      </c>
      <c r="M940">
        <v>9857</v>
      </c>
      <c r="N940">
        <v>86666</v>
      </c>
      <c r="O940">
        <v>2140.9059999999999</v>
      </c>
      <c r="P940" s="27">
        <v>99099</v>
      </c>
      <c r="Q940" s="27">
        <v>338126</v>
      </c>
    </row>
    <row r="941" spans="1:17" x14ac:dyDescent="0.3">
      <c r="A941">
        <v>7</v>
      </c>
      <c r="B941">
        <v>15</v>
      </c>
      <c r="C941">
        <v>34</v>
      </c>
      <c r="D941" s="27">
        <v>2000</v>
      </c>
      <c r="E941">
        <v>269</v>
      </c>
      <c r="F941">
        <v>3736</v>
      </c>
      <c r="G941">
        <v>555</v>
      </c>
      <c r="H941">
        <v>935</v>
      </c>
      <c r="I941">
        <v>28943</v>
      </c>
      <c r="J941">
        <v>16114</v>
      </c>
      <c r="K941">
        <v>16214</v>
      </c>
      <c r="L941">
        <v>247</v>
      </c>
      <c r="M941">
        <v>0</v>
      </c>
      <c r="N941">
        <v>2657</v>
      </c>
      <c r="O941">
        <v>1868.403</v>
      </c>
      <c r="P941" s="27">
        <v>20419</v>
      </c>
      <c r="Q941" s="27">
        <v>69670</v>
      </c>
    </row>
    <row r="942" spans="1:17" x14ac:dyDescent="0.3">
      <c r="A942">
        <v>3</v>
      </c>
      <c r="B942">
        <v>26</v>
      </c>
      <c r="C942">
        <v>47</v>
      </c>
      <c r="D942" s="27">
        <v>26000</v>
      </c>
      <c r="E942">
        <v>44459</v>
      </c>
      <c r="F942">
        <v>23246</v>
      </c>
      <c r="G942">
        <v>25569</v>
      </c>
      <c r="H942">
        <v>508</v>
      </c>
      <c r="I942">
        <v>67216</v>
      </c>
      <c r="J942">
        <v>0</v>
      </c>
      <c r="K942">
        <v>2127</v>
      </c>
      <c r="L942">
        <v>2259</v>
      </c>
      <c r="M942">
        <v>7255</v>
      </c>
      <c r="N942">
        <v>93415</v>
      </c>
      <c r="O942">
        <v>233.30279999999999</v>
      </c>
      <c r="P942" s="27">
        <v>77976</v>
      </c>
      <c r="Q942" s="27">
        <v>266054</v>
      </c>
    </row>
    <row r="943" spans="1:17" x14ac:dyDescent="0.3">
      <c r="A943">
        <v>7</v>
      </c>
      <c r="B943">
        <v>2</v>
      </c>
      <c r="C943">
        <v>6</v>
      </c>
      <c r="D943" s="27">
        <v>600000</v>
      </c>
      <c r="E943">
        <v>156149</v>
      </c>
      <c r="F943">
        <v>16825068</v>
      </c>
      <c r="G943">
        <v>7149814</v>
      </c>
      <c r="H943">
        <v>77507</v>
      </c>
      <c r="I943">
        <v>4048990</v>
      </c>
      <c r="J943">
        <v>0</v>
      </c>
      <c r="K943">
        <v>550370</v>
      </c>
      <c r="L943">
        <v>683636</v>
      </c>
      <c r="M943">
        <v>8248702</v>
      </c>
      <c r="N943">
        <v>4348609</v>
      </c>
      <c r="O943">
        <v>23.717549999999999</v>
      </c>
      <c r="P943" s="27">
        <v>12335535</v>
      </c>
      <c r="Q943" s="27">
        <v>42088845</v>
      </c>
    </row>
    <row r="944" spans="1:17" x14ac:dyDescent="0.3">
      <c r="A944">
        <v>1</v>
      </c>
      <c r="B944">
        <v>14</v>
      </c>
      <c r="C944">
        <v>29</v>
      </c>
      <c r="D944" s="27">
        <v>194000</v>
      </c>
      <c r="E944">
        <v>0</v>
      </c>
      <c r="F944">
        <v>697830</v>
      </c>
      <c r="G944">
        <v>524746</v>
      </c>
      <c r="H944">
        <v>0</v>
      </c>
      <c r="I944">
        <v>611383</v>
      </c>
      <c r="J944">
        <v>62674</v>
      </c>
      <c r="K944">
        <v>182710</v>
      </c>
      <c r="L944">
        <v>242112</v>
      </c>
      <c r="M944">
        <v>2232850</v>
      </c>
      <c r="N944">
        <v>559897</v>
      </c>
      <c r="O944">
        <v>139.16999999999999</v>
      </c>
      <c r="P944" s="27">
        <v>1498887</v>
      </c>
      <c r="Q944" s="27">
        <v>5114202</v>
      </c>
    </row>
    <row r="945" spans="1:17" x14ac:dyDescent="0.3">
      <c r="A945">
        <v>9</v>
      </c>
      <c r="B945">
        <v>5</v>
      </c>
      <c r="C945">
        <v>10</v>
      </c>
      <c r="D945" s="27">
        <v>17000</v>
      </c>
      <c r="E945">
        <v>54</v>
      </c>
      <c r="F945">
        <v>17991</v>
      </c>
      <c r="G945">
        <v>1728</v>
      </c>
      <c r="H945">
        <v>0</v>
      </c>
      <c r="I945">
        <v>18691</v>
      </c>
      <c r="J945">
        <v>0</v>
      </c>
      <c r="K945">
        <v>0</v>
      </c>
      <c r="L945">
        <v>1114</v>
      </c>
      <c r="M945">
        <v>3587</v>
      </c>
      <c r="N945">
        <v>11809</v>
      </c>
      <c r="O945">
        <v>692.22119999999995</v>
      </c>
      <c r="P945" s="27">
        <v>16112</v>
      </c>
      <c r="Q945" s="27">
        <v>54974</v>
      </c>
    </row>
    <row r="946" spans="1:17" x14ac:dyDescent="0.3">
      <c r="A946">
        <v>9</v>
      </c>
      <c r="B946">
        <v>13</v>
      </c>
      <c r="C946">
        <v>24</v>
      </c>
      <c r="D946" s="27">
        <v>108000</v>
      </c>
      <c r="E946">
        <v>167468</v>
      </c>
      <c r="F946">
        <v>1469768</v>
      </c>
      <c r="G946">
        <v>779388</v>
      </c>
      <c r="H946">
        <v>234</v>
      </c>
      <c r="I946">
        <v>644318</v>
      </c>
      <c r="J946">
        <v>315916</v>
      </c>
      <c r="K946">
        <v>275015</v>
      </c>
      <c r="L946">
        <v>159568</v>
      </c>
      <c r="M946">
        <v>62127</v>
      </c>
      <c r="N946">
        <v>1617044</v>
      </c>
      <c r="O946">
        <v>158.2996</v>
      </c>
      <c r="P946" s="27">
        <v>1609275</v>
      </c>
      <c r="Q946" s="27">
        <v>5490846</v>
      </c>
    </row>
    <row r="947" spans="1:17" x14ac:dyDescent="0.3">
      <c r="A947">
        <v>7</v>
      </c>
      <c r="B947">
        <v>16</v>
      </c>
      <c r="C947">
        <v>35</v>
      </c>
      <c r="D947" s="27">
        <v>205000</v>
      </c>
      <c r="E947">
        <v>142022</v>
      </c>
      <c r="F947">
        <v>6519607</v>
      </c>
      <c r="G947">
        <v>4335987</v>
      </c>
      <c r="H947">
        <v>0</v>
      </c>
      <c r="I947">
        <v>3514009</v>
      </c>
      <c r="J947">
        <v>1070308</v>
      </c>
      <c r="K947">
        <v>704004</v>
      </c>
      <c r="L947">
        <v>426844</v>
      </c>
      <c r="M947">
        <v>1073220</v>
      </c>
      <c r="N947">
        <v>5540243</v>
      </c>
      <c r="O947">
        <v>19.690259999999999</v>
      </c>
      <c r="P947" s="27">
        <v>6836531</v>
      </c>
      <c r="Q947" s="27">
        <v>23326244</v>
      </c>
    </row>
    <row r="948" spans="1:17" x14ac:dyDescent="0.3">
      <c r="A948">
        <v>9</v>
      </c>
      <c r="B948">
        <v>14</v>
      </c>
      <c r="C948">
        <v>28</v>
      </c>
      <c r="D948" s="27">
        <v>5200</v>
      </c>
      <c r="E948">
        <v>0</v>
      </c>
      <c r="F948">
        <v>0</v>
      </c>
      <c r="G948">
        <v>18561</v>
      </c>
      <c r="H948">
        <v>0</v>
      </c>
      <c r="I948">
        <v>41118</v>
      </c>
      <c r="J948">
        <v>0</v>
      </c>
      <c r="K948">
        <v>0</v>
      </c>
      <c r="L948">
        <v>5375</v>
      </c>
      <c r="M948">
        <v>9111</v>
      </c>
      <c r="N948">
        <v>31689</v>
      </c>
      <c r="O948">
        <v>311.1345</v>
      </c>
      <c r="P948" s="27">
        <v>31024</v>
      </c>
      <c r="Q948" s="27">
        <v>105854</v>
      </c>
    </row>
    <row r="949" spans="1:17" x14ac:dyDescent="0.3">
      <c r="A949">
        <v>5</v>
      </c>
      <c r="B949">
        <v>12</v>
      </c>
      <c r="C949">
        <v>21</v>
      </c>
      <c r="D949" s="27">
        <v>13000</v>
      </c>
      <c r="E949">
        <v>0</v>
      </c>
      <c r="F949">
        <v>15134</v>
      </c>
      <c r="G949">
        <v>5232</v>
      </c>
      <c r="H949">
        <v>0</v>
      </c>
      <c r="I949">
        <v>6397</v>
      </c>
      <c r="J949">
        <v>0</v>
      </c>
      <c r="K949">
        <v>0</v>
      </c>
      <c r="L949">
        <v>5996</v>
      </c>
      <c r="M949">
        <v>1455</v>
      </c>
      <c r="N949">
        <v>38223</v>
      </c>
      <c r="O949">
        <v>48.84104</v>
      </c>
      <c r="P949" s="27">
        <v>21230</v>
      </c>
      <c r="Q949" s="27">
        <v>72437</v>
      </c>
    </row>
    <row r="950" spans="1:17" x14ac:dyDescent="0.3">
      <c r="A950">
        <v>7</v>
      </c>
      <c r="B950">
        <v>16</v>
      </c>
      <c r="C950">
        <v>35</v>
      </c>
      <c r="D950" s="27">
        <v>1400000</v>
      </c>
      <c r="E950">
        <v>371249</v>
      </c>
      <c r="F950">
        <v>40330467</v>
      </c>
      <c r="G950">
        <v>47459365</v>
      </c>
      <c r="H950">
        <v>0</v>
      </c>
      <c r="I950">
        <v>22609819</v>
      </c>
      <c r="J950">
        <v>0</v>
      </c>
      <c r="K950">
        <v>12282186</v>
      </c>
      <c r="L950">
        <v>3327542</v>
      </c>
      <c r="M950">
        <v>14138510</v>
      </c>
      <c r="N950">
        <v>40866327</v>
      </c>
      <c r="O950">
        <v>4.9020999999999999</v>
      </c>
      <c r="P950" s="27">
        <v>53161039</v>
      </c>
      <c r="Q950" s="8">
        <v>181000000</v>
      </c>
    </row>
    <row r="951" spans="1:17" x14ac:dyDescent="0.3">
      <c r="A951">
        <v>8</v>
      </c>
      <c r="B951">
        <v>13</v>
      </c>
      <c r="C951">
        <v>26</v>
      </c>
      <c r="D951" s="27">
        <v>1500000</v>
      </c>
      <c r="E951">
        <v>21729985</v>
      </c>
      <c r="F951">
        <v>0</v>
      </c>
      <c r="G951">
        <v>35512030</v>
      </c>
      <c r="H951">
        <v>51144</v>
      </c>
      <c r="I951">
        <v>32084491</v>
      </c>
      <c r="J951">
        <v>8060457</v>
      </c>
      <c r="K951">
        <v>2178725</v>
      </c>
      <c r="L951">
        <v>2400039</v>
      </c>
      <c r="M951">
        <v>5994303</v>
      </c>
      <c r="N951">
        <v>50274843</v>
      </c>
      <c r="O951">
        <v>6.6885779999999997</v>
      </c>
      <c r="P951" s="27">
        <v>46390978</v>
      </c>
      <c r="Q951" s="8">
        <v>158000000</v>
      </c>
    </row>
    <row r="952" spans="1:17" x14ac:dyDescent="0.3">
      <c r="A952">
        <v>6</v>
      </c>
      <c r="B952">
        <v>12</v>
      </c>
      <c r="C952">
        <v>21</v>
      </c>
      <c r="D952" s="27">
        <v>3400</v>
      </c>
      <c r="E952">
        <v>3849</v>
      </c>
      <c r="F952">
        <v>15028</v>
      </c>
      <c r="G952">
        <v>904</v>
      </c>
      <c r="H952">
        <v>450</v>
      </c>
      <c r="I952">
        <v>2354</v>
      </c>
      <c r="J952">
        <v>3159</v>
      </c>
      <c r="K952">
        <v>2134</v>
      </c>
      <c r="L952">
        <v>0</v>
      </c>
      <c r="M952">
        <v>0</v>
      </c>
      <c r="N952">
        <v>18716</v>
      </c>
      <c r="O952">
        <v>1807.463</v>
      </c>
      <c r="P952" s="27">
        <v>13656</v>
      </c>
      <c r="Q952" s="27">
        <v>46594</v>
      </c>
    </row>
    <row r="953" spans="1:17" x14ac:dyDescent="0.3">
      <c r="A953">
        <v>7</v>
      </c>
      <c r="B953">
        <v>2</v>
      </c>
      <c r="C953">
        <v>2</v>
      </c>
      <c r="D953" s="27">
        <v>7000</v>
      </c>
      <c r="E953">
        <v>5706</v>
      </c>
      <c r="F953">
        <v>45891</v>
      </c>
      <c r="G953">
        <v>41552</v>
      </c>
      <c r="H953">
        <v>498</v>
      </c>
      <c r="I953">
        <v>68958</v>
      </c>
      <c r="J953">
        <v>3682</v>
      </c>
      <c r="K953">
        <v>3005</v>
      </c>
      <c r="L953">
        <v>16253</v>
      </c>
      <c r="M953">
        <v>3812</v>
      </c>
      <c r="N953">
        <v>42563</v>
      </c>
      <c r="O953">
        <v>1162.2629999999999</v>
      </c>
      <c r="P953" s="27">
        <v>67972</v>
      </c>
      <c r="Q953" s="27">
        <v>231920</v>
      </c>
    </row>
    <row r="954" spans="1:17" x14ac:dyDescent="0.3">
      <c r="A954">
        <v>8</v>
      </c>
      <c r="B954">
        <v>25</v>
      </c>
      <c r="C954">
        <v>42</v>
      </c>
      <c r="D954" s="27">
        <v>6600</v>
      </c>
      <c r="E954">
        <v>877</v>
      </c>
      <c r="F954">
        <v>93442</v>
      </c>
      <c r="G954">
        <v>18083</v>
      </c>
      <c r="H954">
        <v>862</v>
      </c>
      <c r="I954">
        <v>60095</v>
      </c>
      <c r="J954">
        <v>7828</v>
      </c>
      <c r="K954">
        <v>193677</v>
      </c>
      <c r="L954">
        <v>10198</v>
      </c>
      <c r="M954">
        <v>19837</v>
      </c>
      <c r="N954">
        <v>94406</v>
      </c>
      <c r="O954">
        <v>1667.7550000000001</v>
      </c>
      <c r="P954" s="27">
        <v>146338</v>
      </c>
      <c r="Q954" s="27">
        <v>499305</v>
      </c>
    </row>
    <row r="955" spans="1:17" x14ac:dyDescent="0.3">
      <c r="A955">
        <v>5</v>
      </c>
      <c r="B955">
        <v>23</v>
      </c>
      <c r="C955">
        <v>50</v>
      </c>
      <c r="D955" s="27">
        <v>50001</v>
      </c>
      <c r="E955">
        <v>3612</v>
      </c>
      <c r="F955">
        <v>793954</v>
      </c>
      <c r="G955">
        <v>405114</v>
      </c>
      <c r="H955">
        <v>20461</v>
      </c>
      <c r="I955">
        <v>366206</v>
      </c>
      <c r="J955">
        <v>63355</v>
      </c>
      <c r="K955">
        <v>7700330</v>
      </c>
      <c r="L955">
        <v>31809</v>
      </c>
      <c r="M955">
        <v>39716</v>
      </c>
      <c r="N955">
        <v>266072</v>
      </c>
      <c r="O955">
        <v>281.10930000000002</v>
      </c>
      <c r="P955" s="27">
        <v>2840161</v>
      </c>
      <c r="Q955" s="27">
        <v>9690629</v>
      </c>
    </row>
    <row r="956" spans="1:17" x14ac:dyDescent="0.3">
      <c r="A956">
        <v>9</v>
      </c>
      <c r="B956">
        <v>26</v>
      </c>
      <c r="C956">
        <v>45</v>
      </c>
      <c r="D956" s="27">
        <v>3500</v>
      </c>
      <c r="E956">
        <v>0</v>
      </c>
      <c r="F956">
        <v>0</v>
      </c>
      <c r="G956">
        <v>0</v>
      </c>
      <c r="H956">
        <v>70</v>
      </c>
      <c r="I956">
        <v>9051</v>
      </c>
      <c r="J956">
        <v>0</v>
      </c>
      <c r="K956">
        <v>2211</v>
      </c>
      <c r="L956">
        <v>4097</v>
      </c>
      <c r="M956">
        <v>6010</v>
      </c>
      <c r="N956">
        <v>42713</v>
      </c>
      <c r="O956">
        <v>1828.0519999999999</v>
      </c>
      <c r="P956" s="27">
        <v>18802</v>
      </c>
      <c r="Q956" s="27">
        <v>64152</v>
      </c>
    </row>
    <row r="957" spans="1:17" x14ac:dyDescent="0.3">
      <c r="A957">
        <v>1</v>
      </c>
      <c r="B957">
        <v>2</v>
      </c>
      <c r="C957">
        <v>4</v>
      </c>
      <c r="D957" s="27">
        <v>114000</v>
      </c>
      <c r="E957">
        <v>0</v>
      </c>
      <c r="F957">
        <v>124256</v>
      </c>
      <c r="G957">
        <v>898718</v>
      </c>
      <c r="H957">
        <v>7508</v>
      </c>
      <c r="I957">
        <v>524595</v>
      </c>
      <c r="J957">
        <v>0</v>
      </c>
      <c r="K957">
        <v>64770</v>
      </c>
      <c r="L957">
        <v>227377</v>
      </c>
      <c r="M957">
        <v>1132240</v>
      </c>
      <c r="N957">
        <v>557067</v>
      </c>
      <c r="O957">
        <v>285.3349</v>
      </c>
      <c r="P957" s="27">
        <v>1036498</v>
      </c>
      <c r="Q957" s="27">
        <v>3536531</v>
      </c>
    </row>
    <row r="958" spans="1:17" x14ac:dyDescent="0.3">
      <c r="A958">
        <v>6</v>
      </c>
      <c r="B958">
        <v>13</v>
      </c>
      <c r="C958">
        <v>25</v>
      </c>
      <c r="D958" s="27">
        <v>2500</v>
      </c>
      <c r="E958">
        <v>0</v>
      </c>
      <c r="F958">
        <v>17612</v>
      </c>
      <c r="G958">
        <v>1039</v>
      </c>
      <c r="H958">
        <v>0</v>
      </c>
      <c r="I958">
        <v>3594</v>
      </c>
      <c r="J958">
        <v>2287</v>
      </c>
      <c r="K958">
        <v>6269</v>
      </c>
      <c r="L958">
        <v>3871</v>
      </c>
      <c r="M958">
        <v>2927</v>
      </c>
      <c r="N958">
        <v>14349</v>
      </c>
      <c r="O958">
        <v>1807.463</v>
      </c>
      <c r="P958" s="27">
        <v>15225</v>
      </c>
      <c r="Q958" s="27">
        <v>51948</v>
      </c>
    </row>
    <row r="959" spans="1:17" x14ac:dyDescent="0.3">
      <c r="A959">
        <v>4</v>
      </c>
      <c r="B959">
        <v>5</v>
      </c>
      <c r="C959">
        <v>10</v>
      </c>
      <c r="D959" s="27">
        <v>20000</v>
      </c>
      <c r="E959">
        <v>0</v>
      </c>
      <c r="F959">
        <v>8986</v>
      </c>
      <c r="G959">
        <v>6386</v>
      </c>
      <c r="H959">
        <v>137</v>
      </c>
      <c r="I959">
        <v>57798</v>
      </c>
      <c r="J959">
        <v>0</v>
      </c>
      <c r="K959">
        <v>5264</v>
      </c>
      <c r="L959">
        <v>3069</v>
      </c>
      <c r="M959">
        <v>15952</v>
      </c>
      <c r="N959">
        <v>41952</v>
      </c>
      <c r="O959">
        <v>918.0299</v>
      </c>
      <c r="P959" s="27">
        <v>40898</v>
      </c>
      <c r="Q959" s="27">
        <v>139544</v>
      </c>
    </row>
    <row r="960" spans="1:17" x14ac:dyDescent="0.3">
      <c r="A960">
        <v>3</v>
      </c>
      <c r="B960">
        <v>16</v>
      </c>
      <c r="C960">
        <v>35</v>
      </c>
      <c r="D960" s="27">
        <v>900000</v>
      </c>
      <c r="E960">
        <v>0</v>
      </c>
      <c r="F960">
        <v>10152765</v>
      </c>
      <c r="G960">
        <v>20367921</v>
      </c>
      <c r="H960">
        <v>0</v>
      </c>
      <c r="I960">
        <v>13053867</v>
      </c>
      <c r="J960">
        <v>4273529</v>
      </c>
      <c r="K960">
        <v>1891409</v>
      </c>
      <c r="L960">
        <v>4451203</v>
      </c>
      <c r="M960">
        <v>11950203</v>
      </c>
      <c r="N960">
        <v>19607928</v>
      </c>
      <c r="O960">
        <v>7.1506299999999996</v>
      </c>
      <c r="P960" s="27">
        <v>25131543</v>
      </c>
      <c r="Q960" s="27">
        <v>85748825</v>
      </c>
    </row>
    <row r="961" spans="1:17" x14ac:dyDescent="0.3">
      <c r="A961">
        <v>9</v>
      </c>
      <c r="B961">
        <v>18</v>
      </c>
      <c r="C961">
        <v>39</v>
      </c>
      <c r="D961" s="27">
        <v>33500</v>
      </c>
      <c r="E961">
        <v>0</v>
      </c>
      <c r="F961">
        <v>51084</v>
      </c>
      <c r="G961">
        <v>53178</v>
      </c>
      <c r="H961">
        <v>0</v>
      </c>
      <c r="I961">
        <v>52626</v>
      </c>
      <c r="J961">
        <v>0</v>
      </c>
      <c r="K961">
        <v>3547</v>
      </c>
      <c r="L961">
        <v>0</v>
      </c>
      <c r="M961">
        <v>0</v>
      </c>
      <c r="N961">
        <v>112972</v>
      </c>
      <c r="O961">
        <v>1849.1849999999999</v>
      </c>
      <c r="P961" s="27">
        <v>80131</v>
      </c>
      <c r="Q961" s="27">
        <v>273407</v>
      </c>
    </row>
    <row r="962" spans="1:17" x14ac:dyDescent="0.3">
      <c r="A962">
        <v>1</v>
      </c>
      <c r="B962">
        <v>2</v>
      </c>
      <c r="C962">
        <v>2</v>
      </c>
      <c r="D962" s="27">
        <v>9000</v>
      </c>
      <c r="E962">
        <v>557</v>
      </c>
      <c r="F962">
        <v>3259</v>
      </c>
      <c r="G962">
        <v>10106</v>
      </c>
      <c r="H962">
        <v>0</v>
      </c>
      <c r="I962">
        <v>33348</v>
      </c>
      <c r="J962">
        <v>0</v>
      </c>
      <c r="K962">
        <v>1261</v>
      </c>
      <c r="L962">
        <v>3799</v>
      </c>
      <c r="M962">
        <v>50889</v>
      </c>
      <c r="N962">
        <v>23103</v>
      </c>
      <c r="O962">
        <v>1461.857</v>
      </c>
      <c r="P962" s="27">
        <v>37023</v>
      </c>
      <c r="Q962" s="27">
        <v>126322</v>
      </c>
    </row>
    <row r="963" spans="1:17" x14ac:dyDescent="0.3">
      <c r="A963">
        <v>2</v>
      </c>
      <c r="B963">
        <v>7</v>
      </c>
      <c r="C963">
        <v>16</v>
      </c>
      <c r="D963" s="27">
        <v>8400</v>
      </c>
      <c r="E963">
        <v>0</v>
      </c>
      <c r="F963">
        <v>7486</v>
      </c>
      <c r="G963">
        <v>5580</v>
      </c>
      <c r="H963">
        <v>0</v>
      </c>
      <c r="I963">
        <v>14731</v>
      </c>
      <c r="J963">
        <v>0</v>
      </c>
      <c r="K963">
        <v>384</v>
      </c>
      <c r="L963">
        <v>1814</v>
      </c>
      <c r="M963">
        <v>1713</v>
      </c>
      <c r="N963">
        <v>18500</v>
      </c>
      <c r="O963">
        <v>360.21809999999999</v>
      </c>
      <c r="P963" s="27">
        <v>14715</v>
      </c>
      <c r="Q963" s="27">
        <v>50208</v>
      </c>
    </row>
    <row r="964" spans="1:17" x14ac:dyDescent="0.3">
      <c r="A964">
        <v>4</v>
      </c>
      <c r="B964">
        <v>2</v>
      </c>
      <c r="C964">
        <v>2</v>
      </c>
      <c r="D964" s="27">
        <v>80000</v>
      </c>
      <c r="E964">
        <v>109498</v>
      </c>
      <c r="F964">
        <v>584269</v>
      </c>
      <c r="G964">
        <v>1403822</v>
      </c>
      <c r="H964">
        <v>3506</v>
      </c>
      <c r="I964">
        <v>711462</v>
      </c>
      <c r="J964">
        <v>54044</v>
      </c>
      <c r="K964">
        <v>351586</v>
      </c>
      <c r="L964">
        <v>68984</v>
      </c>
      <c r="M964">
        <v>238477</v>
      </c>
      <c r="N964">
        <v>635238</v>
      </c>
      <c r="O964">
        <v>61.085790000000003</v>
      </c>
      <c r="P964" s="27">
        <v>1219486</v>
      </c>
      <c r="Q964" s="27">
        <v>4160886</v>
      </c>
    </row>
    <row r="965" spans="1:17" x14ac:dyDescent="0.3">
      <c r="A965">
        <v>6</v>
      </c>
      <c r="B965">
        <v>15</v>
      </c>
      <c r="C965">
        <v>32</v>
      </c>
      <c r="D965" s="27">
        <v>3000</v>
      </c>
      <c r="E965">
        <v>7134</v>
      </c>
      <c r="F965">
        <v>35967</v>
      </c>
      <c r="G965">
        <v>21779</v>
      </c>
      <c r="H965">
        <v>7581</v>
      </c>
      <c r="I965">
        <v>12089</v>
      </c>
      <c r="J965">
        <v>52051</v>
      </c>
      <c r="K965">
        <v>80360</v>
      </c>
      <c r="L965">
        <v>6005</v>
      </c>
      <c r="M965">
        <v>2993</v>
      </c>
      <c r="N965">
        <v>14079</v>
      </c>
      <c r="O965">
        <v>738.08789999999999</v>
      </c>
      <c r="P965" s="27">
        <v>70351</v>
      </c>
      <c r="Q965" s="27">
        <v>240038</v>
      </c>
    </row>
    <row r="966" spans="1:17" x14ac:dyDescent="0.3">
      <c r="A966">
        <v>3</v>
      </c>
      <c r="B966">
        <v>5</v>
      </c>
      <c r="C966">
        <v>9</v>
      </c>
      <c r="D966" s="27">
        <v>255000</v>
      </c>
      <c r="E966">
        <v>197850</v>
      </c>
      <c r="F966">
        <v>41524</v>
      </c>
      <c r="G966">
        <v>198221</v>
      </c>
      <c r="H966">
        <v>9855</v>
      </c>
      <c r="I966">
        <v>1738966</v>
      </c>
      <c r="J966">
        <v>0</v>
      </c>
      <c r="K966">
        <v>19797</v>
      </c>
      <c r="L966">
        <v>32799</v>
      </c>
      <c r="M966">
        <v>45851</v>
      </c>
      <c r="N966">
        <v>1576729</v>
      </c>
      <c r="O966">
        <v>86.870509999999996</v>
      </c>
      <c r="P966" s="27">
        <v>1131768</v>
      </c>
      <c r="Q966" s="27">
        <v>3861592</v>
      </c>
    </row>
    <row r="967" spans="1:17" x14ac:dyDescent="0.3">
      <c r="A967">
        <v>9</v>
      </c>
      <c r="B967">
        <v>2</v>
      </c>
      <c r="C967">
        <v>7</v>
      </c>
      <c r="D967" s="27">
        <v>1100</v>
      </c>
      <c r="E967">
        <v>14498</v>
      </c>
      <c r="F967">
        <v>602</v>
      </c>
      <c r="G967">
        <v>3794</v>
      </c>
      <c r="H967">
        <v>0</v>
      </c>
      <c r="I967">
        <v>2471</v>
      </c>
      <c r="J967">
        <v>0</v>
      </c>
      <c r="K967">
        <v>0</v>
      </c>
      <c r="L967">
        <v>376</v>
      </c>
      <c r="M967">
        <v>2406</v>
      </c>
      <c r="N967">
        <v>4422</v>
      </c>
      <c r="O967">
        <v>3855.0839999999998</v>
      </c>
      <c r="P967" s="27">
        <v>8373</v>
      </c>
      <c r="Q967" s="27">
        <v>28569</v>
      </c>
    </row>
    <row r="968" spans="1:17" x14ac:dyDescent="0.3">
      <c r="A968">
        <v>9</v>
      </c>
      <c r="B968">
        <v>13</v>
      </c>
      <c r="C968">
        <v>25</v>
      </c>
      <c r="D968" s="27">
        <v>15250</v>
      </c>
      <c r="E968">
        <v>0</v>
      </c>
      <c r="F968">
        <v>37312</v>
      </c>
      <c r="G968">
        <v>13168</v>
      </c>
      <c r="H968">
        <v>0</v>
      </c>
      <c r="I968">
        <v>25112</v>
      </c>
      <c r="J968">
        <v>0</v>
      </c>
      <c r="K968">
        <v>528</v>
      </c>
      <c r="L968">
        <v>800</v>
      </c>
      <c r="M968">
        <v>4208</v>
      </c>
      <c r="N968">
        <v>54369</v>
      </c>
      <c r="O968">
        <v>1667.7550000000001</v>
      </c>
      <c r="P968" s="27">
        <v>39712</v>
      </c>
      <c r="Q968" s="27">
        <v>135497</v>
      </c>
    </row>
    <row r="969" spans="1:17" x14ac:dyDescent="0.3">
      <c r="A969">
        <v>3</v>
      </c>
      <c r="B969">
        <v>2</v>
      </c>
      <c r="C969">
        <v>4</v>
      </c>
      <c r="D969" s="27">
        <v>43000</v>
      </c>
      <c r="E969">
        <v>72554</v>
      </c>
      <c r="F969">
        <v>128521</v>
      </c>
      <c r="G969">
        <v>542734</v>
      </c>
      <c r="H969">
        <v>0</v>
      </c>
      <c r="I969">
        <v>536483</v>
      </c>
      <c r="J969">
        <v>31066</v>
      </c>
      <c r="K969">
        <v>53484</v>
      </c>
      <c r="L969">
        <v>130035</v>
      </c>
      <c r="M969">
        <v>122225</v>
      </c>
      <c r="N969">
        <v>393866</v>
      </c>
      <c r="O969">
        <v>281.10930000000002</v>
      </c>
      <c r="P969" s="27">
        <v>589381</v>
      </c>
      <c r="Q969" s="27">
        <v>2010968</v>
      </c>
    </row>
    <row r="970" spans="1:17" x14ac:dyDescent="0.3">
      <c r="A970">
        <v>3</v>
      </c>
      <c r="B970">
        <v>16</v>
      </c>
      <c r="C970">
        <v>35</v>
      </c>
      <c r="D970" s="27">
        <v>410000</v>
      </c>
      <c r="E970">
        <v>0</v>
      </c>
      <c r="F970">
        <v>0</v>
      </c>
      <c r="G970">
        <v>5892701</v>
      </c>
      <c r="H970">
        <v>0</v>
      </c>
      <c r="I970">
        <v>5036659</v>
      </c>
      <c r="J970">
        <v>0</v>
      </c>
      <c r="K970">
        <v>481387</v>
      </c>
      <c r="L970">
        <v>216327</v>
      </c>
      <c r="M970">
        <v>1432513</v>
      </c>
      <c r="N970">
        <v>6576685</v>
      </c>
      <c r="O970">
        <v>9.0929190000000002</v>
      </c>
      <c r="P970" s="27">
        <v>5755062</v>
      </c>
      <c r="Q970" s="27">
        <v>19636272</v>
      </c>
    </row>
    <row r="971" spans="1:17" x14ac:dyDescent="0.3">
      <c r="A971">
        <v>2</v>
      </c>
      <c r="B971">
        <v>26</v>
      </c>
      <c r="C971">
        <v>48</v>
      </c>
      <c r="D971" s="27">
        <v>1500</v>
      </c>
      <c r="E971">
        <v>3667</v>
      </c>
      <c r="F971">
        <v>7183</v>
      </c>
      <c r="G971">
        <v>4149</v>
      </c>
      <c r="H971">
        <v>65537</v>
      </c>
      <c r="I971">
        <v>14327</v>
      </c>
      <c r="J971">
        <v>0</v>
      </c>
      <c r="K971">
        <v>2298</v>
      </c>
      <c r="L971">
        <v>4041</v>
      </c>
      <c r="M971">
        <v>0</v>
      </c>
      <c r="N971">
        <v>14219</v>
      </c>
      <c r="O971">
        <v>1276.539</v>
      </c>
      <c r="P971" s="27">
        <v>33828</v>
      </c>
      <c r="Q971" s="27">
        <v>115421</v>
      </c>
    </row>
    <row r="972" spans="1:17" x14ac:dyDescent="0.3">
      <c r="A972">
        <v>1</v>
      </c>
      <c r="B972">
        <v>14</v>
      </c>
      <c r="C972">
        <v>29</v>
      </c>
      <c r="D972" s="27">
        <v>92000</v>
      </c>
      <c r="E972">
        <v>0</v>
      </c>
      <c r="F972">
        <v>0</v>
      </c>
      <c r="G972">
        <v>1506819</v>
      </c>
      <c r="H972">
        <v>0</v>
      </c>
      <c r="I972">
        <v>1734878</v>
      </c>
      <c r="J972">
        <v>0</v>
      </c>
      <c r="K972">
        <v>643892</v>
      </c>
      <c r="L972">
        <v>55057</v>
      </c>
      <c r="M972">
        <v>295311</v>
      </c>
      <c r="N972">
        <v>1049712</v>
      </c>
      <c r="O972">
        <v>84.589330000000004</v>
      </c>
      <c r="P972" s="27">
        <v>1549141</v>
      </c>
      <c r="Q972" s="27">
        <v>5285669</v>
      </c>
    </row>
    <row r="973" spans="1:17" x14ac:dyDescent="0.3">
      <c r="A973">
        <v>5</v>
      </c>
      <c r="B973">
        <v>23</v>
      </c>
      <c r="C973">
        <v>50</v>
      </c>
      <c r="D973" s="27">
        <v>20000</v>
      </c>
      <c r="E973">
        <v>18189</v>
      </c>
      <c r="F973">
        <v>82540</v>
      </c>
      <c r="G973">
        <v>103006</v>
      </c>
      <c r="H973">
        <v>10316</v>
      </c>
      <c r="I973">
        <v>151597</v>
      </c>
      <c r="J973">
        <v>12188</v>
      </c>
      <c r="K973">
        <v>1130145</v>
      </c>
      <c r="L973">
        <v>19639</v>
      </c>
      <c r="M973">
        <v>31246</v>
      </c>
      <c r="N973">
        <v>85936</v>
      </c>
      <c r="O973">
        <v>1117.742</v>
      </c>
      <c r="P973" s="27">
        <v>482064</v>
      </c>
      <c r="Q973" s="27">
        <v>1644802</v>
      </c>
    </row>
    <row r="974" spans="1:17" x14ac:dyDescent="0.3">
      <c r="A974">
        <v>4</v>
      </c>
      <c r="B974">
        <v>15</v>
      </c>
      <c r="C974">
        <v>32</v>
      </c>
      <c r="D974" s="27">
        <v>5700</v>
      </c>
      <c r="E974">
        <v>26581</v>
      </c>
      <c r="F974">
        <v>58097</v>
      </c>
      <c r="G974">
        <v>61178</v>
      </c>
      <c r="H974">
        <v>0</v>
      </c>
      <c r="I974">
        <v>36438</v>
      </c>
      <c r="J974">
        <v>0</v>
      </c>
      <c r="K974">
        <v>221643</v>
      </c>
      <c r="L974">
        <v>6222</v>
      </c>
      <c r="M974">
        <v>17082</v>
      </c>
      <c r="N974">
        <v>41179</v>
      </c>
      <c r="O974">
        <v>738.08789999999999</v>
      </c>
      <c r="P974" s="27">
        <v>137286</v>
      </c>
      <c r="Q974" s="27">
        <v>468420</v>
      </c>
    </row>
    <row r="975" spans="1:17" x14ac:dyDescent="0.3">
      <c r="A975">
        <v>4</v>
      </c>
      <c r="B975">
        <v>16</v>
      </c>
      <c r="C975">
        <v>35</v>
      </c>
      <c r="D975" s="27">
        <v>700000</v>
      </c>
      <c r="E975">
        <v>0</v>
      </c>
      <c r="F975">
        <v>12161292</v>
      </c>
      <c r="G975">
        <v>5257303</v>
      </c>
      <c r="H975">
        <v>0</v>
      </c>
      <c r="I975">
        <v>6915058</v>
      </c>
      <c r="J975">
        <v>2193854</v>
      </c>
      <c r="K975">
        <v>4120851</v>
      </c>
      <c r="L975">
        <v>1192578</v>
      </c>
      <c r="M975">
        <v>3730909</v>
      </c>
      <c r="N975">
        <v>10193987</v>
      </c>
      <c r="O975">
        <v>16.061800000000002</v>
      </c>
      <c r="P975" s="27">
        <v>13413198</v>
      </c>
      <c r="Q975" s="27">
        <v>45765832</v>
      </c>
    </row>
    <row r="976" spans="1:17" x14ac:dyDescent="0.3">
      <c r="A976">
        <v>3</v>
      </c>
      <c r="B976">
        <v>14</v>
      </c>
      <c r="C976">
        <v>28</v>
      </c>
      <c r="D976" s="27">
        <v>73000</v>
      </c>
      <c r="E976">
        <v>4820</v>
      </c>
      <c r="F976">
        <v>23595</v>
      </c>
      <c r="G976">
        <v>97983</v>
      </c>
      <c r="H976">
        <v>20760</v>
      </c>
      <c r="I976">
        <v>218145</v>
      </c>
      <c r="J976">
        <v>0</v>
      </c>
      <c r="K976">
        <v>68636</v>
      </c>
      <c r="L976">
        <v>12634</v>
      </c>
      <c r="M976">
        <v>56695</v>
      </c>
      <c r="N976">
        <v>91839</v>
      </c>
      <c r="O976">
        <v>177.34460000000001</v>
      </c>
      <c r="P976" s="27">
        <v>174416</v>
      </c>
      <c r="Q976" s="27">
        <v>595107</v>
      </c>
    </row>
    <row r="977" spans="1:17" x14ac:dyDescent="0.3">
      <c r="A977">
        <v>8</v>
      </c>
      <c r="B977">
        <v>23</v>
      </c>
      <c r="C977">
        <v>50</v>
      </c>
      <c r="D977" s="27">
        <v>132000</v>
      </c>
      <c r="E977">
        <v>0</v>
      </c>
      <c r="F977">
        <v>768767</v>
      </c>
      <c r="G977">
        <v>1838946</v>
      </c>
      <c r="H977">
        <v>148706</v>
      </c>
      <c r="I977">
        <v>723312</v>
      </c>
      <c r="J977">
        <v>157523</v>
      </c>
      <c r="K977">
        <v>1435904</v>
      </c>
      <c r="L977">
        <v>206733</v>
      </c>
      <c r="M977">
        <v>326660</v>
      </c>
      <c r="N977">
        <v>1110660</v>
      </c>
      <c r="O977">
        <v>120.9495</v>
      </c>
      <c r="P977" s="27">
        <v>1968702</v>
      </c>
      <c r="Q977" s="27">
        <v>6717211</v>
      </c>
    </row>
    <row r="978" spans="1:17" x14ac:dyDescent="0.3">
      <c r="A978">
        <v>4</v>
      </c>
      <c r="B978">
        <v>26</v>
      </c>
      <c r="C978">
        <v>48</v>
      </c>
      <c r="D978" s="27">
        <v>12000</v>
      </c>
      <c r="E978">
        <v>0</v>
      </c>
      <c r="F978">
        <v>8493</v>
      </c>
      <c r="G978">
        <v>32352</v>
      </c>
      <c r="H978">
        <v>372</v>
      </c>
      <c r="I978">
        <v>54541</v>
      </c>
      <c r="J978">
        <v>0</v>
      </c>
      <c r="K978">
        <v>3146</v>
      </c>
      <c r="L978">
        <v>8361</v>
      </c>
      <c r="M978">
        <v>0</v>
      </c>
      <c r="N978">
        <v>86731</v>
      </c>
      <c r="O978">
        <v>829.47090000000003</v>
      </c>
      <c r="P978" s="27">
        <v>56857</v>
      </c>
      <c r="Q978" s="27">
        <v>193996</v>
      </c>
    </row>
    <row r="979" spans="1:17" x14ac:dyDescent="0.3">
      <c r="A979">
        <v>5</v>
      </c>
      <c r="B979">
        <v>26</v>
      </c>
      <c r="C979">
        <v>46</v>
      </c>
      <c r="D979" s="27">
        <v>1200</v>
      </c>
      <c r="E979">
        <v>131</v>
      </c>
      <c r="F979">
        <v>21212</v>
      </c>
      <c r="G979">
        <v>1214</v>
      </c>
      <c r="H979">
        <v>0</v>
      </c>
      <c r="I979">
        <v>5876</v>
      </c>
      <c r="J979">
        <v>0</v>
      </c>
      <c r="K979">
        <v>691</v>
      </c>
      <c r="L979">
        <v>2704</v>
      </c>
      <c r="M979">
        <v>121</v>
      </c>
      <c r="N979">
        <v>5470</v>
      </c>
      <c r="O979">
        <v>1879.4559999999999</v>
      </c>
      <c r="P979" s="27">
        <v>10967</v>
      </c>
      <c r="Q979" s="27">
        <v>37419</v>
      </c>
    </row>
    <row r="980" spans="1:17" x14ac:dyDescent="0.3">
      <c r="A980">
        <v>2</v>
      </c>
      <c r="B980">
        <v>2</v>
      </c>
      <c r="C980">
        <v>2</v>
      </c>
      <c r="D980" s="27">
        <v>1550</v>
      </c>
      <c r="E980">
        <v>0</v>
      </c>
      <c r="F980">
        <v>0</v>
      </c>
      <c r="G980">
        <v>11410</v>
      </c>
      <c r="H980">
        <v>358</v>
      </c>
      <c r="I980">
        <v>8715</v>
      </c>
      <c r="J980">
        <v>0</v>
      </c>
      <c r="K980">
        <v>0</v>
      </c>
      <c r="L980">
        <v>11893</v>
      </c>
      <c r="M980">
        <v>18280</v>
      </c>
      <c r="N980">
        <v>10722</v>
      </c>
      <c r="O980">
        <v>1851.67</v>
      </c>
      <c r="P980" s="27">
        <v>17989</v>
      </c>
      <c r="Q980" s="27">
        <v>61378</v>
      </c>
    </row>
    <row r="981" spans="1:17" x14ac:dyDescent="0.3">
      <c r="A981">
        <v>6</v>
      </c>
      <c r="B981">
        <v>8</v>
      </c>
      <c r="C981">
        <v>19</v>
      </c>
      <c r="D981" s="27">
        <v>325000</v>
      </c>
      <c r="E981">
        <v>0</v>
      </c>
      <c r="F981">
        <v>0</v>
      </c>
      <c r="G981">
        <v>16296973</v>
      </c>
      <c r="H981">
        <v>0</v>
      </c>
      <c r="I981">
        <v>6362468</v>
      </c>
      <c r="J981">
        <v>0</v>
      </c>
      <c r="K981">
        <v>675521</v>
      </c>
      <c r="L981">
        <v>1215637</v>
      </c>
      <c r="M981">
        <v>1807632</v>
      </c>
      <c r="N981">
        <v>5341225</v>
      </c>
      <c r="O981">
        <v>2.3486129999999998</v>
      </c>
      <c r="P981" s="27">
        <v>9290579</v>
      </c>
      <c r="Q981" s="27">
        <v>31699456</v>
      </c>
    </row>
    <row r="982" spans="1:17" x14ac:dyDescent="0.3">
      <c r="A982">
        <v>2</v>
      </c>
      <c r="B982">
        <v>26</v>
      </c>
      <c r="C982">
        <v>45</v>
      </c>
      <c r="D982" s="27">
        <v>2000</v>
      </c>
      <c r="E982">
        <v>0</v>
      </c>
      <c r="F982">
        <v>5614</v>
      </c>
      <c r="G982">
        <v>3352</v>
      </c>
      <c r="H982">
        <v>78</v>
      </c>
      <c r="I982">
        <v>9123</v>
      </c>
      <c r="J982">
        <v>0</v>
      </c>
      <c r="K982">
        <v>0</v>
      </c>
      <c r="L982">
        <v>3256</v>
      </c>
      <c r="M982">
        <v>1873</v>
      </c>
      <c r="N982">
        <v>8985</v>
      </c>
      <c r="O982">
        <v>1868.403</v>
      </c>
      <c r="P982" s="27">
        <v>9461</v>
      </c>
      <c r="Q982" s="27">
        <v>32281</v>
      </c>
    </row>
    <row r="983" spans="1:17" x14ac:dyDescent="0.3">
      <c r="A983">
        <v>7</v>
      </c>
      <c r="B983">
        <v>2</v>
      </c>
      <c r="C983">
        <v>2</v>
      </c>
      <c r="D983" s="27">
        <v>152000</v>
      </c>
      <c r="E983">
        <v>43148</v>
      </c>
      <c r="F983">
        <v>2211400</v>
      </c>
      <c r="G983">
        <v>1002031</v>
      </c>
      <c r="H983">
        <v>17456</v>
      </c>
      <c r="I983">
        <v>495449</v>
      </c>
      <c r="J983">
        <v>0</v>
      </c>
      <c r="K983">
        <v>13380</v>
      </c>
      <c r="L983">
        <v>87890</v>
      </c>
      <c r="M983">
        <v>1132811</v>
      </c>
      <c r="N983">
        <v>587536</v>
      </c>
      <c r="O983">
        <v>50.319159999999997</v>
      </c>
      <c r="P983" s="27">
        <v>1638658</v>
      </c>
      <c r="Q983" s="27">
        <v>5591101</v>
      </c>
    </row>
    <row r="984" spans="1:17" x14ac:dyDescent="0.3">
      <c r="A984">
        <v>9</v>
      </c>
      <c r="B984">
        <v>12</v>
      </c>
      <c r="C984">
        <v>21</v>
      </c>
      <c r="D984" s="27">
        <v>5000</v>
      </c>
      <c r="E984">
        <v>198</v>
      </c>
      <c r="F984">
        <v>33358</v>
      </c>
      <c r="G984">
        <v>10176</v>
      </c>
      <c r="H984">
        <v>3225</v>
      </c>
      <c r="I984">
        <v>19102</v>
      </c>
      <c r="J984">
        <v>0</v>
      </c>
      <c r="K984">
        <v>0</v>
      </c>
      <c r="L984">
        <v>11532</v>
      </c>
      <c r="M984">
        <v>0</v>
      </c>
      <c r="N984">
        <v>62796</v>
      </c>
      <c r="O984">
        <v>1667.7550000000001</v>
      </c>
      <c r="P984" s="27">
        <v>41145</v>
      </c>
      <c r="Q984" s="27">
        <v>140387</v>
      </c>
    </row>
    <row r="985" spans="1:17" x14ac:dyDescent="0.3">
      <c r="A985">
        <v>5</v>
      </c>
      <c r="B985">
        <v>15</v>
      </c>
      <c r="C985">
        <v>33</v>
      </c>
      <c r="D985" s="27">
        <v>2400</v>
      </c>
      <c r="E985">
        <v>608</v>
      </c>
      <c r="F985">
        <v>11466</v>
      </c>
      <c r="G985">
        <v>3940</v>
      </c>
      <c r="H985">
        <v>4049</v>
      </c>
      <c r="I985">
        <v>16208</v>
      </c>
      <c r="J985">
        <v>0</v>
      </c>
      <c r="K985">
        <v>39441</v>
      </c>
      <c r="L985">
        <v>6010</v>
      </c>
      <c r="M985">
        <v>5590</v>
      </c>
      <c r="N985">
        <v>9060</v>
      </c>
      <c r="O985">
        <v>1807.463</v>
      </c>
      <c r="P985" s="27">
        <v>28245</v>
      </c>
      <c r="Q985" s="27">
        <v>96372</v>
      </c>
    </row>
    <row r="986" spans="1:17" x14ac:dyDescent="0.3">
      <c r="A986">
        <v>1</v>
      </c>
      <c r="B986">
        <v>2</v>
      </c>
      <c r="C986">
        <v>6</v>
      </c>
      <c r="D986" s="27">
        <v>7500</v>
      </c>
      <c r="E986">
        <v>2118</v>
      </c>
      <c r="F986">
        <v>6142</v>
      </c>
      <c r="G986">
        <v>16283</v>
      </c>
      <c r="H986">
        <v>436</v>
      </c>
      <c r="I986">
        <v>9965</v>
      </c>
      <c r="J986">
        <v>0</v>
      </c>
      <c r="K986">
        <v>1479</v>
      </c>
      <c r="L986">
        <v>26776</v>
      </c>
      <c r="M986">
        <v>12834</v>
      </c>
      <c r="N986">
        <v>10219</v>
      </c>
      <c r="O986">
        <v>1145.08</v>
      </c>
      <c r="P986" s="27">
        <v>25279</v>
      </c>
      <c r="Q986" s="27">
        <v>86252</v>
      </c>
    </row>
    <row r="987" spans="1:17" x14ac:dyDescent="0.3">
      <c r="A987">
        <v>2</v>
      </c>
      <c r="B987">
        <v>14</v>
      </c>
      <c r="C987">
        <v>28</v>
      </c>
      <c r="D987" s="27">
        <v>77000</v>
      </c>
      <c r="E987">
        <v>0</v>
      </c>
      <c r="F987">
        <v>402884</v>
      </c>
      <c r="G987">
        <v>149357</v>
      </c>
      <c r="H987">
        <v>21980</v>
      </c>
      <c r="I987">
        <v>416742</v>
      </c>
      <c r="J987">
        <v>0</v>
      </c>
      <c r="K987">
        <v>14868</v>
      </c>
      <c r="L987">
        <v>9765</v>
      </c>
      <c r="M987">
        <v>149855</v>
      </c>
      <c r="N987">
        <v>181794</v>
      </c>
      <c r="O987">
        <v>212.42619999999999</v>
      </c>
      <c r="P987" s="27">
        <v>394855</v>
      </c>
      <c r="Q987" s="27">
        <v>1347245</v>
      </c>
    </row>
    <row r="988" spans="1:17" x14ac:dyDescent="0.3">
      <c r="A988">
        <v>3</v>
      </c>
      <c r="B988">
        <v>1</v>
      </c>
      <c r="C988">
        <v>1</v>
      </c>
      <c r="D988" s="27">
        <v>25000</v>
      </c>
      <c r="E988">
        <v>0</v>
      </c>
      <c r="F988">
        <v>2411</v>
      </c>
      <c r="G988">
        <v>46817</v>
      </c>
      <c r="H988">
        <v>17</v>
      </c>
      <c r="I988">
        <v>13400</v>
      </c>
      <c r="J988">
        <v>0</v>
      </c>
      <c r="K988">
        <v>45939</v>
      </c>
      <c r="L988">
        <v>1046</v>
      </c>
      <c r="M988">
        <v>637</v>
      </c>
      <c r="N988">
        <v>48876</v>
      </c>
      <c r="O988">
        <v>1155.4280000000001</v>
      </c>
      <c r="P988" s="27">
        <v>46642</v>
      </c>
      <c r="Q988" s="27">
        <v>159143</v>
      </c>
    </row>
    <row r="989" spans="1:17" x14ac:dyDescent="0.3">
      <c r="A989">
        <v>9</v>
      </c>
      <c r="B989">
        <v>12</v>
      </c>
      <c r="C989">
        <v>21</v>
      </c>
      <c r="D989" s="27">
        <v>38000</v>
      </c>
      <c r="E989">
        <v>3511</v>
      </c>
      <c r="F989">
        <v>70361</v>
      </c>
      <c r="G989">
        <v>133029</v>
      </c>
      <c r="H989">
        <v>2176</v>
      </c>
      <c r="I989">
        <v>34142</v>
      </c>
      <c r="J989">
        <v>26484</v>
      </c>
      <c r="K989">
        <v>6369</v>
      </c>
      <c r="L989">
        <v>16316</v>
      </c>
      <c r="M989">
        <v>36249</v>
      </c>
      <c r="N989">
        <v>216038</v>
      </c>
      <c r="O989">
        <v>941.81790000000001</v>
      </c>
      <c r="P989" s="27">
        <v>159635</v>
      </c>
      <c r="Q989" s="27">
        <v>544675</v>
      </c>
    </row>
    <row r="990" spans="1:17" x14ac:dyDescent="0.3">
      <c r="A990">
        <v>8</v>
      </c>
      <c r="B990">
        <v>2</v>
      </c>
      <c r="C990">
        <v>4</v>
      </c>
      <c r="D990" s="27">
        <v>3600</v>
      </c>
      <c r="E990">
        <v>20981</v>
      </c>
      <c r="F990">
        <v>3628</v>
      </c>
      <c r="G990">
        <v>14853</v>
      </c>
      <c r="H990">
        <v>0</v>
      </c>
      <c r="I990">
        <v>10614</v>
      </c>
      <c r="J990">
        <v>0</v>
      </c>
      <c r="K990">
        <v>1436</v>
      </c>
      <c r="L990">
        <v>5655</v>
      </c>
      <c r="M990">
        <v>34382</v>
      </c>
      <c r="N990">
        <v>10460</v>
      </c>
      <c r="O990">
        <v>1667.7550000000001</v>
      </c>
      <c r="P990" s="27">
        <v>29897</v>
      </c>
      <c r="Q990" s="27">
        <v>102009</v>
      </c>
    </row>
    <row r="991" spans="1:17" x14ac:dyDescent="0.3">
      <c r="A991">
        <v>9</v>
      </c>
      <c r="B991">
        <v>15</v>
      </c>
      <c r="C991">
        <v>32</v>
      </c>
      <c r="D991" s="27">
        <v>2200</v>
      </c>
      <c r="E991">
        <v>1809</v>
      </c>
      <c r="F991">
        <v>37168</v>
      </c>
      <c r="G991">
        <v>96240</v>
      </c>
      <c r="H991">
        <v>0</v>
      </c>
      <c r="I991">
        <v>38343</v>
      </c>
      <c r="J991">
        <v>267150</v>
      </c>
      <c r="K991">
        <v>188867</v>
      </c>
      <c r="L991">
        <v>10179</v>
      </c>
      <c r="M991">
        <v>23334</v>
      </c>
      <c r="N991">
        <v>44781</v>
      </c>
      <c r="O991">
        <v>972.73879999999997</v>
      </c>
      <c r="P991" s="27">
        <v>207465</v>
      </c>
      <c r="Q991" s="27">
        <v>707871</v>
      </c>
    </row>
    <row r="992" spans="1:17" x14ac:dyDescent="0.3">
      <c r="A992">
        <v>5</v>
      </c>
      <c r="B992">
        <v>23</v>
      </c>
      <c r="C992">
        <v>50</v>
      </c>
      <c r="D992" s="27">
        <v>14000</v>
      </c>
      <c r="E992">
        <v>45523</v>
      </c>
      <c r="F992">
        <v>105351</v>
      </c>
      <c r="G992">
        <v>169467</v>
      </c>
      <c r="H992">
        <v>33377</v>
      </c>
      <c r="I992">
        <v>117881</v>
      </c>
      <c r="J992">
        <v>0</v>
      </c>
      <c r="K992">
        <v>15037</v>
      </c>
      <c r="L992">
        <v>79287</v>
      </c>
      <c r="M992">
        <v>90614</v>
      </c>
      <c r="N992">
        <v>108160</v>
      </c>
      <c r="O992">
        <v>1117.742</v>
      </c>
      <c r="P992" s="27">
        <v>224120</v>
      </c>
      <c r="Q992" s="27">
        <v>764697</v>
      </c>
    </row>
    <row r="993" spans="1:17" x14ac:dyDescent="0.3">
      <c r="A993">
        <v>9</v>
      </c>
      <c r="B993">
        <v>2</v>
      </c>
      <c r="C993">
        <v>2</v>
      </c>
      <c r="D993" s="27">
        <v>89000</v>
      </c>
      <c r="E993">
        <v>15362</v>
      </c>
      <c r="F993">
        <v>1414163</v>
      </c>
      <c r="G993">
        <v>1252126</v>
      </c>
      <c r="H993">
        <v>0</v>
      </c>
      <c r="I993">
        <v>900763</v>
      </c>
      <c r="J993">
        <v>0</v>
      </c>
      <c r="K993">
        <v>254863</v>
      </c>
      <c r="L993">
        <v>425002</v>
      </c>
      <c r="M993">
        <v>831383</v>
      </c>
      <c r="N993">
        <v>786152</v>
      </c>
      <c r="O993">
        <v>48.84104</v>
      </c>
      <c r="P993" s="27">
        <v>1723275</v>
      </c>
      <c r="Q993" s="27">
        <v>5879814</v>
      </c>
    </row>
    <row r="994" spans="1:17" x14ac:dyDescent="0.3">
      <c r="A994">
        <v>1</v>
      </c>
      <c r="B994">
        <v>13</v>
      </c>
      <c r="C994">
        <v>24</v>
      </c>
      <c r="D994" s="27">
        <v>15250</v>
      </c>
      <c r="E994">
        <v>0</v>
      </c>
      <c r="F994">
        <v>0</v>
      </c>
      <c r="G994">
        <v>29116</v>
      </c>
      <c r="H994">
        <v>0</v>
      </c>
      <c r="I994">
        <v>51396</v>
      </c>
      <c r="J994">
        <v>0</v>
      </c>
      <c r="K994">
        <v>0</v>
      </c>
      <c r="L994">
        <v>0</v>
      </c>
      <c r="M994">
        <v>0</v>
      </c>
      <c r="N994">
        <v>147004</v>
      </c>
      <c r="O994">
        <v>897.68589999999995</v>
      </c>
      <c r="P994" s="27">
        <v>66681</v>
      </c>
      <c r="Q994" s="27">
        <v>227516</v>
      </c>
    </row>
    <row r="995" spans="1:17" x14ac:dyDescent="0.3">
      <c r="A995">
        <v>2</v>
      </c>
      <c r="B995">
        <v>15</v>
      </c>
      <c r="C995">
        <v>33</v>
      </c>
      <c r="D995" s="27">
        <v>5000</v>
      </c>
      <c r="E995">
        <v>0</v>
      </c>
      <c r="F995">
        <v>6214</v>
      </c>
      <c r="G995">
        <v>6121</v>
      </c>
      <c r="H995">
        <v>2487</v>
      </c>
      <c r="I995">
        <v>3924</v>
      </c>
      <c r="J995">
        <v>0</v>
      </c>
      <c r="K995">
        <v>61270</v>
      </c>
      <c r="L995">
        <v>1593</v>
      </c>
      <c r="M995">
        <v>0</v>
      </c>
      <c r="N995">
        <v>12105</v>
      </c>
      <c r="O995">
        <v>1276.539</v>
      </c>
      <c r="P995" s="27">
        <v>27466</v>
      </c>
      <c r="Q995" s="27">
        <v>93714</v>
      </c>
    </row>
    <row r="996" spans="1:17" x14ac:dyDescent="0.3">
      <c r="A996">
        <v>3</v>
      </c>
      <c r="B996">
        <v>2</v>
      </c>
      <c r="C996">
        <v>6</v>
      </c>
      <c r="D996" s="27">
        <v>9400</v>
      </c>
      <c r="E996">
        <v>0</v>
      </c>
      <c r="F996">
        <v>3696</v>
      </c>
      <c r="G996">
        <v>9586</v>
      </c>
      <c r="H996">
        <v>0</v>
      </c>
      <c r="I996">
        <v>20050</v>
      </c>
      <c r="J996">
        <v>0</v>
      </c>
      <c r="K996">
        <v>5237</v>
      </c>
      <c r="L996">
        <v>10427</v>
      </c>
      <c r="M996">
        <v>1807</v>
      </c>
      <c r="N996">
        <v>18611</v>
      </c>
      <c r="O996">
        <v>964.60410000000002</v>
      </c>
      <c r="P996" s="27">
        <v>20344</v>
      </c>
      <c r="Q996" s="27">
        <v>69414</v>
      </c>
    </row>
    <row r="997" spans="1:17" x14ac:dyDescent="0.3">
      <c r="A997">
        <v>3</v>
      </c>
      <c r="B997">
        <v>11</v>
      </c>
      <c r="C997">
        <v>20</v>
      </c>
      <c r="D997" s="27">
        <v>126000</v>
      </c>
      <c r="E997">
        <v>14166</v>
      </c>
      <c r="F997">
        <v>0</v>
      </c>
      <c r="G997">
        <v>34331</v>
      </c>
      <c r="H997">
        <v>714</v>
      </c>
      <c r="I997">
        <v>1301529</v>
      </c>
      <c r="J997">
        <v>0</v>
      </c>
      <c r="K997">
        <v>17920743</v>
      </c>
      <c r="L997">
        <v>13530</v>
      </c>
      <c r="M997">
        <v>35102</v>
      </c>
      <c r="N997">
        <v>1785783</v>
      </c>
      <c r="O997">
        <v>28.765979999999999</v>
      </c>
      <c r="P997" s="27">
        <v>6185785</v>
      </c>
      <c r="Q997" s="27">
        <v>21105898</v>
      </c>
    </row>
    <row r="998" spans="1:17" x14ac:dyDescent="0.3">
      <c r="A998">
        <v>4</v>
      </c>
      <c r="B998">
        <v>5</v>
      </c>
      <c r="C998">
        <v>9</v>
      </c>
      <c r="D998" s="27">
        <v>700000</v>
      </c>
      <c r="E998">
        <v>1434410</v>
      </c>
      <c r="F998">
        <v>3789673</v>
      </c>
      <c r="G998">
        <v>1866175</v>
      </c>
      <c r="H998">
        <v>43969</v>
      </c>
      <c r="I998">
        <v>5700094</v>
      </c>
      <c r="J998">
        <v>0</v>
      </c>
      <c r="K998">
        <v>310385</v>
      </c>
      <c r="L998">
        <v>172111</v>
      </c>
      <c r="M998">
        <v>498142</v>
      </c>
      <c r="N998">
        <v>6246188</v>
      </c>
      <c r="O998">
        <v>62.963329999999999</v>
      </c>
      <c r="P998" s="27">
        <v>5879586</v>
      </c>
      <c r="Q998" s="27">
        <v>20061147</v>
      </c>
    </row>
    <row r="999" spans="1:17" x14ac:dyDescent="0.3">
      <c r="A999">
        <v>9</v>
      </c>
      <c r="B999">
        <v>5</v>
      </c>
      <c r="C999">
        <v>9</v>
      </c>
      <c r="D999" s="27">
        <v>192000</v>
      </c>
      <c r="E999">
        <v>1298</v>
      </c>
      <c r="F999">
        <v>60824</v>
      </c>
      <c r="G999">
        <v>67922</v>
      </c>
      <c r="H999">
        <v>4481</v>
      </c>
      <c r="I999">
        <v>289163</v>
      </c>
      <c r="J999">
        <v>0</v>
      </c>
      <c r="K999">
        <v>4082</v>
      </c>
      <c r="L999">
        <v>7154</v>
      </c>
      <c r="M999">
        <v>81010</v>
      </c>
      <c r="N999">
        <v>437549</v>
      </c>
      <c r="O999">
        <v>31.847190000000001</v>
      </c>
      <c r="P999" s="27">
        <v>279450</v>
      </c>
      <c r="Q999" s="27">
        <v>953483</v>
      </c>
    </row>
    <row r="1000" spans="1:17" x14ac:dyDescent="0.3">
      <c r="A1000">
        <v>4</v>
      </c>
      <c r="B1000">
        <v>14</v>
      </c>
      <c r="C1000">
        <v>29</v>
      </c>
      <c r="D1000" s="27">
        <v>67000</v>
      </c>
      <c r="E1000">
        <v>0</v>
      </c>
      <c r="F1000">
        <v>574964</v>
      </c>
      <c r="G1000">
        <v>415623</v>
      </c>
      <c r="H1000">
        <v>0</v>
      </c>
      <c r="I1000">
        <v>474391</v>
      </c>
      <c r="J1000">
        <v>49327</v>
      </c>
      <c r="K1000">
        <v>413963</v>
      </c>
      <c r="L1000">
        <v>125722</v>
      </c>
      <c r="M1000">
        <v>482397</v>
      </c>
      <c r="N1000">
        <v>451747</v>
      </c>
      <c r="O1000">
        <v>139.16999999999999</v>
      </c>
      <c r="P1000" s="27">
        <v>875772</v>
      </c>
      <c r="Q1000" s="27">
        <v>2988134</v>
      </c>
    </row>
    <row r="1001" spans="1:17" x14ac:dyDescent="0.3">
      <c r="A1001">
        <v>2</v>
      </c>
      <c r="B1001">
        <v>2</v>
      </c>
      <c r="C1001">
        <v>2</v>
      </c>
      <c r="D1001" s="27">
        <v>108000</v>
      </c>
      <c r="E1001">
        <v>0</v>
      </c>
      <c r="F1001">
        <v>1307480</v>
      </c>
      <c r="G1001">
        <v>1362725</v>
      </c>
      <c r="H1001">
        <v>0</v>
      </c>
      <c r="I1001">
        <v>1075894</v>
      </c>
      <c r="J1001">
        <v>0</v>
      </c>
      <c r="K1001">
        <v>66089</v>
      </c>
      <c r="L1001">
        <v>215516</v>
      </c>
      <c r="M1001">
        <v>1586367</v>
      </c>
      <c r="N1001">
        <v>1202859</v>
      </c>
      <c r="O1001">
        <v>181.0754</v>
      </c>
      <c r="P1001" s="27">
        <v>1997928</v>
      </c>
      <c r="Q1001" s="27">
        <v>6816930</v>
      </c>
    </row>
    <row r="1002" spans="1:17" x14ac:dyDescent="0.3">
      <c r="A1002">
        <v>4</v>
      </c>
      <c r="B1002">
        <v>25</v>
      </c>
      <c r="C1002">
        <v>41</v>
      </c>
      <c r="D1002" s="27">
        <v>10500</v>
      </c>
      <c r="E1002">
        <v>1783</v>
      </c>
      <c r="F1002">
        <v>2968</v>
      </c>
      <c r="G1002">
        <v>3477</v>
      </c>
      <c r="H1002">
        <v>67</v>
      </c>
      <c r="I1002">
        <v>6639</v>
      </c>
      <c r="J1002">
        <v>0</v>
      </c>
      <c r="K1002">
        <v>1032</v>
      </c>
      <c r="L1002">
        <v>47</v>
      </c>
      <c r="M1002">
        <v>561</v>
      </c>
      <c r="N1002">
        <v>14782</v>
      </c>
      <c r="O1002">
        <v>918.0299</v>
      </c>
      <c r="P1002" s="27">
        <v>9190</v>
      </c>
      <c r="Q1002" s="27">
        <v>31356</v>
      </c>
    </row>
    <row r="1003" spans="1:17" x14ac:dyDescent="0.3">
      <c r="A1003">
        <v>5</v>
      </c>
      <c r="B1003">
        <v>2</v>
      </c>
      <c r="C1003">
        <v>2</v>
      </c>
      <c r="D1003" s="27">
        <v>17000</v>
      </c>
      <c r="E1003">
        <v>1703</v>
      </c>
      <c r="F1003">
        <v>19439</v>
      </c>
      <c r="G1003">
        <v>94693</v>
      </c>
      <c r="H1003">
        <v>245</v>
      </c>
      <c r="I1003">
        <v>34892</v>
      </c>
      <c r="J1003">
        <v>0</v>
      </c>
      <c r="K1003">
        <v>15145</v>
      </c>
      <c r="L1003">
        <v>6533</v>
      </c>
      <c r="M1003">
        <v>10138</v>
      </c>
      <c r="N1003">
        <v>44492</v>
      </c>
      <c r="O1003">
        <v>1807.463</v>
      </c>
      <c r="P1003" s="27">
        <v>66612</v>
      </c>
      <c r="Q1003" s="27">
        <v>227280</v>
      </c>
    </row>
    <row r="1004" spans="1:17" x14ac:dyDescent="0.3">
      <c r="A1004">
        <v>9</v>
      </c>
      <c r="B1004">
        <v>5</v>
      </c>
      <c r="C1004">
        <v>9</v>
      </c>
      <c r="D1004" s="27">
        <v>5001</v>
      </c>
      <c r="E1004">
        <v>462</v>
      </c>
      <c r="F1004">
        <v>11245</v>
      </c>
      <c r="G1004">
        <v>2255</v>
      </c>
      <c r="H1004">
        <v>0</v>
      </c>
      <c r="I1004">
        <v>16611</v>
      </c>
      <c r="J1004">
        <v>0</v>
      </c>
      <c r="K1004">
        <v>855</v>
      </c>
      <c r="L1004">
        <v>2447</v>
      </c>
      <c r="M1004">
        <v>6515</v>
      </c>
      <c r="N1004">
        <v>8501</v>
      </c>
      <c r="O1004">
        <v>1667.7550000000001</v>
      </c>
      <c r="P1004" s="27">
        <v>14329</v>
      </c>
      <c r="Q1004" s="27">
        <v>48891</v>
      </c>
    </row>
    <row r="1005" spans="1:17" x14ac:dyDescent="0.3">
      <c r="A1005">
        <v>2</v>
      </c>
      <c r="B1005">
        <v>2</v>
      </c>
      <c r="C1005">
        <v>2</v>
      </c>
      <c r="D1005" s="27">
        <v>6000</v>
      </c>
      <c r="E1005">
        <v>14272</v>
      </c>
      <c r="F1005">
        <v>5247</v>
      </c>
      <c r="G1005">
        <v>25506</v>
      </c>
      <c r="H1005">
        <v>0</v>
      </c>
      <c r="I1005">
        <v>23144</v>
      </c>
      <c r="J1005">
        <v>0</v>
      </c>
      <c r="K1005">
        <v>8954</v>
      </c>
      <c r="L1005">
        <v>3224</v>
      </c>
      <c r="M1005">
        <v>35526</v>
      </c>
      <c r="N1005">
        <v>19160</v>
      </c>
      <c r="O1005">
        <v>1868.403</v>
      </c>
      <c r="P1005" s="27">
        <v>39576</v>
      </c>
      <c r="Q1005" s="27">
        <v>135033</v>
      </c>
    </row>
    <row r="1006" spans="1:17" x14ac:dyDescent="0.3">
      <c r="A1006">
        <v>5</v>
      </c>
      <c r="B1006">
        <v>14</v>
      </c>
      <c r="C1006">
        <v>29</v>
      </c>
      <c r="D1006" s="27">
        <v>38000</v>
      </c>
      <c r="E1006">
        <v>0</v>
      </c>
      <c r="F1006">
        <v>777762</v>
      </c>
      <c r="G1006">
        <v>394777</v>
      </c>
      <c r="H1006">
        <v>43611</v>
      </c>
      <c r="I1006">
        <v>231962</v>
      </c>
      <c r="J1006">
        <v>0</v>
      </c>
      <c r="K1006">
        <v>14054</v>
      </c>
      <c r="L1006">
        <v>21273</v>
      </c>
      <c r="M1006">
        <v>131266</v>
      </c>
      <c r="N1006">
        <v>283889</v>
      </c>
      <c r="O1006">
        <v>259.3519</v>
      </c>
      <c r="P1006" s="27">
        <v>556446</v>
      </c>
      <c r="Q1006" s="27">
        <v>1898594</v>
      </c>
    </row>
    <row r="1007" spans="1:17" x14ac:dyDescent="0.3">
      <c r="A1007">
        <v>4</v>
      </c>
      <c r="B1007">
        <v>26</v>
      </c>
      <c r="C1007">
        <v>47</v>
      </c>
      <c r="D1007" s="27">
        <v>2100</v>
      </c>
      <c r="E1007">
        <v>0</v>
      </c>
      <c r="F1007">
        <v>20673</v>
      </c>
      <c r="G1007">
        <v>8420</v>
      </c>
      <c r="H1007">
        <v>0</v>
      </c>
      <c r="I1007">
        <v>33524</v>
      </c>
      <c r="J1007">
        <v>0</v>
      </c>
      <c r="K1007">
        <v>19265</v>
      </c>
      <c r="L1007">
        <v>1226</v>
      </c>
      <c r="M1007">
        <v>0</v>
      </c>
      <c r="N1007">
        <v>36063</v>
      </c>
      <c r="O1007">
        <v>1484.5150000000001</v>
      </c>
      <c r="P1007" s="27">
        <v>34927</v>
      </c>
      <c r="Q1007" s="27">
        <v>119171</v>
      </c>
    </row>
    <row r="1008" spans="1:17" x14ac:dyDescent="0.3">
      <c r="A1008">
        <v>2</v>
      </c>
      <c r="B1008">
        <v>23</v>
      </c>
      <c r="C1008">
        <v>50</v>
      </c>
      <c r="D1008" s="27">
        <v>120000</v>
      </c>
      <c r="E1008">
        <v>603657</v>
      </c>
      <c r="F1008">
        <v>750014</v>
      </c>
      <c r="G1008">
        <v>1672414</v>
      </c>
      <c r="H1008">
        <v>116752</v>
      </c>
      <c r="I1008">
        <v>1856417</v>
      </c>
      <c r="J1008">
        <v>0</v>
      </c>
      <c r="K1008">
        <v>6776108</v>
      </c>
      <c r="L1008">
        <v>107429</v>
      </c>
      <c r="M1008">
        <v>118173</v>
      </c>
      <c r="N1008">
        <v>1119377</v>
      </c>
      <c r="O1008">
        <v>177.34460000000001</v>
      </c>
      <c r="P1008" s="27">
        <v>3845352</v>
      </c>
      <c r="Q1008" s="27">
        <v>13120341</v>
      </c>
    </row>
    <row r="1009" spans="1:17" x14ac:dyDescent="0.3">
      <c r="A1009">
        <v>5</v>
      </c>
      <c r="B1009">
        <v>5</v>
      </c>
      <c r="C1009">
        <v>9</v>
      </c>
      <c r="D1009" s="27">
        <v>600000</v>
      </c>
      <c r="E1009">
        <v>358303</v>
      </c>
      <c r="F1009">
        <v>7361783</v>
      </c>
      <c r="G1009">
        <v>1587167</v>
      </c>
      <c r="H1009">
        <v>88852</v>
      </c>
      <c r="I1009">
        <v>6501324</v>
      </c>
      <c r="J1009">
        <v>0</v>
      </c>
      <c r="K1009">
        <v>129875</v>
      </c>
      <c r="L1009">
        <v>51048</v>
      </c>
      <c r="M1009">
        <v>389114</v>
      </c>
      <c r="N1009">
        <v>6001110</v>
      </c>
      <c r="O1009">
        <v>48.84104</v>
      </c>
      <c r="P1009" s="27">
        <v>6585163</v>
      </c>
      <c r="Q1009" s="27">
        <v>22468576</v>
      </c>
    </row>
    <row r="1010" spans="1:17" x14ac:dyDescent="0.3">
      <c r="A1010">
        <v>7</v>
      </c>
      <c r="B1010">
        <v>11</v>
      </c>
      <c r="C1010">
        <v>20</v>
      </c>
      <c r="D1010" s="27">
        <v>180000</v>
      </c>
      <c r="E1010">
        <v>0</v>
      </c>
      <c r="F1010">
        <v>0</v>
      </c>
      <c r="G1010">
        <v>0</v>
      </c>
      <c r="H1010">
        <v>0</v>
      </c>
      <c r="I1010">
        <v>881995</v>
      </c>
      <c r="J1010">
        <v>0</v>
      </c>
      <c r="K1010">
        <v>24652858</v>
      </c>
      <c r="L1010">
        <v>10013</v>
      </c>
      <c r="M1010">
        <v>22657</v>
      </c>
      <c r="N1010">
        <v>2604095</v>
      </c>
      <c r="O1010">
        <v>62.963329999999999</v>
      </c>
      <c r="P1010" s="27">
        <v>8256629</v>
      </c>
      <c r="Q1010" s="27">
        <v>28171618</v>
      </c>
    </row>
    <row r="1011" spans="1:17" x14ac:dyDescent="0.3">
      <c r="A1011">
        <v>2</v>
      </c>
      <c r="B1011">
        <v>17</v>
      </c>
      <c r="C1011">
        <v>36</v>
      </c>
      <c r="D1011" s="27">
        <v>130000</v>
      </c>
      <c r="E1011">
        <v>346481</v>
      </c>
      <c r="F1011">
        <v>833576</v>
      </c>
      <c r="G1011">
        <v>1607570</v>
      </c>
      <c r="H1011">
        <v>0</v>
      </c>
      <c r="I1011">
        <v>807493</v>
      </c>
      <c r="J1011">
        <v>0</v>
      </c>
      <c r="K1011">
        <v>312237</v>
      </c>
      <c r="L1011">
        <v>244769</v>
      </c>
      <c r="M1011">
        <v>31373</v>
      </c>
      <c r="N1011">
        <v>1084957</v>
      </c>
      <c r="O1011">
        <v>84.055760000000006</v>
      </c>
      <c r="P1011" s="27">
        <v>1544096</v>
      </c>
      <c r="Q1011" s="27">
        <v>5268456</v>
      </c>
    </row>
    <row r="1012" spans="1:17" x14ac:dyDescent="0.3">
      <c r="A1012">
        <v>5</v>
      </c>
      <c r="B1012">
        <v>17</v>
      </c>
      <c r="C1012">
        <v>36</v>
      </c>
      <c r="D1012" s="27">
        <v>230000</v>
      </c>
      <c r="E1012">
        <v>19082</v>
      </c>
      <c r="F1012">
        <v>1775172</v>
      </c>
      <c r="G1012">
        <v>933783</v>
      </c>
      <c r="H1012">
        <v>0</v>
      </c>
      <c r="I1012">
        <v>2235740</v>
      </c>
      <c r="J1012">
        <v>302720</v>
      </c>
      <c r="K1012">
        <v>552191</v>
      </c>
      <c r="L1012">
        <v>338833</v>
      </c>
      <c r="M1012">
        <v>36159</v>
      </c>
      <c r="N1012">
        <v>1300802</v>
      </c>
      <c r="O1012">
        <v>17.175889999999999</v>
      </c>
      <c r="P1012" s="27">
        <v>2196507</v>
      </c>
      <c r="Q1012" s="27">
        <v>7494482</v>
      </c>
    </row>
    <row r="1013" spans="1:17" x14ac:dyDescent="0.3">
      <c r="A1013">
        <v>9</v>
      </c>
      <c r="B1013">
        <v>15</v>
      </c>
      <c r="C1013">
        <v>33</v>
      </c>
      <c r="D1013" s="27">
        <v>9500</v>
      </c>
      <c r="E1013">
        <v>0</v>
      </c>
      <c r="F1013">
        <v>146160</v>
      </c>
      <c r="G1013">
        <v>264081</v>
      </c>
      <c r="H1013">
        <v>0</v>
      </c>
      <c r="I1013">
        <v>127806</v>
      </c>
      <c r="J1013">
        <v>0</v>
      </c>
      <c r="K1013">
        <v>800431</v>
      </c>
      <c r="L1013">
        <v>164594</v>
      </c>
      <c r="M1013">
        <v>18507</v>
      </c>
      <c r="N1013">
        <v>145449</v>
      </c>
      <c r="O1013">
        <v>887.44190000000003</v>
      </c>
      <c r="P1013" s="27">
        <v>488578</v>
      </c>
      <c r="Q1013" s="27">
        <v>1667028</v>
      </c>
    </row>
    <row r="1014" spans="1:17" x14ac:dyDescent="0.3">
      <c r="A1014">
        <v>4</v>
      </c>
      <c r="B1014">
        <v>13</v>
      </c>
      <c r="C1014">
        <v>25</v>
      </c>
      <c r="D1014" s="27">
        <v>5000</v>
      </c>
      <c r="E1014">
        <v>52714</v>
      </c>
      <c r="F1014">
        <v>30583</v>
      </c>
      <c r="G1014">
        <v>390</v>
      </c>
      <c r="H1014">
        <v>0</v>
      </c>
      <c r="I1014">
        <v>19921</v>
      </c>
      <c r="J1014">
        <v>0</v>
      </c>
      <c r="K1014">
        <v>7737</v>
      </c>
      <c r="L1014">
        <v>6280</v>
      </c>
      <c r="M1014">
        <v>554</v>
      </c>
      <c r="N1014">
        <v>39339</v>
      </c>
      <c r="O1014">
        <v>1484.5150000000001</v>
      </c>
      <c r="P1014" s="27">
        <v>46166</v>
      </c>
      <c r="Q1014" s="27">
        <v>157518</v>
      </c>
    </row>
    <row r="1015" spans="1:17" x14ac:dyDescent="0.3">
      <c r="A1015">
        <v>6</v>
      </c>
      <c r="B1015">
        <v>18</v>
      </c>
      <c r="C1015">
        <v>39</v>
      </c>
      <c r="D1015" s="27">
        <v>14000</v>
      </c>
      <c r="E1015">
        <v>8236</v>
      </c>
      <c r="F1015">
        <v>87618</v>
      </c>
      <c r="G1015">
        <v>99065</v>
      </c>
      <c r="H1015">
        <v>0</v>
      </c>
      <c r="I1015">
        <v>46352</v>
      </c>
      <c r="J1015">
        <v>0</v>
      </c>
      <c r="K1015">
        <v>92499</v>
      </c>
      <c r="L1015">
        <v>213390</v>
      </c>
      <c r="M1015">
        <v>3884</v>
      </c>
      <c r="N1015">
        <v>176637</v>
      </c>
      <c r="O1015">
        <v>308.20569999999998</v>
      </c>
      <c r="P1015" s="27">
        <v>213271</v>
      </c>
      <c r="Q1015" s="27">
        <v>727681</v>
      </c>
    </row>
    <row r="1016" spans="1:17" x14ac:dyDescent="0.3">
      <c r="A1016">
        <v>1</v>
      </c>
      <c r="B1016">
        <v>17</v>
      </c>
      <c r="C1016">
        <v>36</v>
      </c>
      <c r="D1016" s="27">
        <v>60000</v>
      </c>
      <c r="E1016">
        <v>61778</v>
      </c>
      <c r="F1016">
        <v>326163</v>
      </c>
      <c r="G1016">
        <v>415776</v>
      </c>
      <c r="H1016">
        <v>0</v>
      </c>
      <c r="I1016">
        <v>468945</v>
      </c>
      <c r="J1016">
        <v>115111</v>
      </c>
      <c r="K1016">
        <v>163520</v>
      </c>
      <c r="L1016">
        <v>177514</v>
      </c>
      <c r="M1016">
        <v>97860</v>
      </c>
      <c r="N1016">
        <v>494612</v>
      </c>
      <c r="O1016">
        <v>313.28620000000001</v>
      </c>
      <c r="P1016" s="27">
        <v>680328</v>
      </c>
      <c r="Q1016" s="27">
        <v>2321279</v>
      </c>
    </row>
    <row r="1017" spans="1:17" x14ac:dyDescent="0.3">
      <c r="A1017">
        <v>4</v>
      </c>
      <c r="B1017">
        <v>2</v>
      </c>
      <c r="C1017">
        <v>2</v>
      </c>
      <c r="D1017" s="27">
        <v>1800</v>
      </c>
      <c r="E1017">
        <v>0</v>
      </c>
      <c r="F1017">
        <v>1923</v>
      </c>
      <c r="G1017">
        <v>6670</v>
      </c>
      <c r="H1017">
        <v>115</v>
      </c>
      <c r="I1017">
        <v>4035</v>
      </c>
      <c r="J1017">
        <v>0</v>
      </c>
      <c r="K1017">
        <v>1223</v>
      </c>
      <c r="L1017">
        <v>2766</v>
      </c>
      <c r="M1017">
        <v>7349</v>
      </c>
      <c r="N1017">
        <v>4665</v>
      </c>
      <c r="O1017">
        <v>1484.5150000000001</v>
      </c>
      <c r="P1017" s="27">
        <v>8425</v>
      </c>
      <c r="Q1017" s="27">
        <v>28746</v>
      </c>
    </row>
    <row r="1018" spans="1:17" x14ac:dyDescent="0.3">
      <c r="A1018">
        <v>5</v>
      </c>
      <c r="B1018">
        <v>13</v>
      </c>
      <c r="C1018">
        <v>25</v>
      </c>
      <c r="D1018" s="27">
        <v>5000</v>
      </c>
      <c r="E1018">
        <v>0</v>
      </c>
      <c r="F1018">
        <v>26365</v>
      </c>
      <c r="G1018">
        <v>686</v>
      </c>
      <c r="H1018">
        <v>176</v>
      </c>
      <c r="I1018">
        <v>8223</v>
      </c>
      <c r="J1018">
        <v>6537</v>
      </c>
      <c r="K1018">
        <v>2987</v>
      </c>
      <c r="L1018">
        <v>0</v>
      </c>
      <c r="M1018">
        <v>0</v>
      </c>
      <c r="N1018">
        <v>38446</v>
      </c>
      <c r="O1018">
        <v>1807.463</v>
      </c>
      <c r="P1018" s="27">
        <v>24449</v>
      </c>
      <c r="Q1018" s="27">
        <v>83420</v>
      </c>
    </row>
    <row r="1019" spans="1:17" x14ac:dyDescent="0.3">
      <c r="A1019">
        <v>7</v>
      </c>
      <c r="B1019">
        <v>16</v>
      </c>
      <c r="C1019">
        <v>35</v>
      </c>
      <c r="D1019" s="27">
        <v>330000</v>
      </c>
      <c r="E1019">
        <v>58556</v>
      </c>
      <c r="F1019">
        <v>27627903</v>
      </c>
      <c r="G1019">
        <v>5463777</v>
      </c>
      <c r="H1019">
        <v>0</v>
      </c>
      <c r="I1019">
        <v>6045888</v>
      </c>
      <c r="J1019">
        <v>1427043</v>
      </c>
      <c r="K1019">
        <v>3579601</v>
      </c>
      <c r="L1019">
        <v>1305730</v>
      </c>
      <c r="M1019">
        <v>8472741</v>
      </c>
      <c r="N1019">
        <v>8419072</v>
      </c>
      <c r="O1019">
        <v>9.2846069999999994</v>
      </c>
      <c r="P1019" s="27">
        <v>18288485</v>
      </c>
      <c r="Q1019" s="27">
        <v>62400311</v>
      </c>
    </row>
    <row r="1020" spans="1:17" x14ac:dyDescent="0.3">
      <c r="A1020">
        <v>5</v>
      </c>
      <c r="B1020">
        <v>5</v>
      </c>
      <c r="C1020">
        <v>9</v>
      </c>
      <c r="D1020" s="27">
        <v>200000</v>
      </c>
      <c r="E1020">
        <v>0</v>
      </c>
      <c r="F1020">
        <v>234437</v>
      </c>
      <c r="G1020">
        <v>217889</v>
      </c>
      <c r="H1020">
        <v>0</v>
      </c>
      <c r="I1020">
        <v>1131762</v>
      </c>
      <c r="J1020">
        <v>0</v>
      </c>
      <c r="K1020">
        <v>15030</v>
      </c>
      <c r="L1020">
        <v>65871</v>
      </c>
      <c r="M1020">
        <v>26596</v>
      </c>
      <c r="N1020">
        <v>756962</v>
      </c>
      <c r="O1020">
        <v>63.133839999999999</v>
      </c>
      <c r="P1020" s="27">
        <v>717628</v>
      </c>
      <c r="Q1020" s="27">
        <v>2448547</v>
      </c>
    </row>
    <row r="1021" spans="1:17" x14ac:dyDescent="0.3">
      <c r="A1021">
        <v>4</v>
      </c>
      <c r="B1021">
        <v>16</v>
      </c>
      <c r="C1021">
        <v>35</v>
      </c>
      <c r="D1021" s="27">
        <v>1400000</v>
      </c>
      <c r="E1021">
        <v>654431</v>
      </c>
      <c r="F1021">
        <v>66712351</v>
      </c>
      <c r="G1021">
        <v>50295569</v>
      </c>
      <c r="H1021">
        <v>0</v>
      </c>
      <c r="I1021">
        <v>30713738</v>
      </c>
      <c r="J1021">
        <v>13648276</v>
      </c>
      <c r="K1021">
        <v>23976768</v>
      </c>
      <c r="L1021">
        <v>12423615</v>
      </c>
      <c r="M1021">
        <v>25329755</v>
      </c>
      <c r="N1021">
        <v>66906489</v>
      </c>
      <c r="O1021">
        <v>2.6527449999999999</v>
      </c>
      <c r="P1021" s="27">
        <v>85187864</v>
      </c>
      <c r="Q1021" s="8">
        <v>291000000</v>
      </c>
    </row>
    <row r="1022" spans="1:17" x14ac:dyDescent="0.3">
      <c r="A1022">
        <v>2</v>
      </c>
      <c r="B1022">
        <v>8</v>
      </c>
      <c r="C1022">
        <v>19</v>
      </c>
      <c r="D1022" s="27">
        <v>275000</v>
      </c>
      <c r="E1022">
        <v>34927</v>
      </c>
      <c r="F1022">
        <v>873308</v>
      </c>
      <c r="G1022">
        <v>4490659</v>
      </c>
      <c r="H1022">
        <v>0</v>
      </c>
      <c r="I1022">
        <v>3048847</v>
      </c>
      <c r="J1022">
        <v>0</v>
      </c>
      <c r="K1022">
        <v>21968</v>
      </c>
      <c r="L1022">
        <v>204511</v>
      </c>
      <c r="M1022">
        <v>645377</v>
      </c>
      <c r="N1022">
        <v>1871606</v>
      </c>
      <c r="O1022">
        <v>124.452</v>
      </c>
      <c r="P1022" s="27">
        <v>3279954</v>
      </c>
      <c r="Q1022" s="27">
        <v>11191203</v>
      </c>
    </row>
    <row r="1023" spans="1:17" x14ac:dyDescent="0.3">
      <c r="A1023">
        <v>8</v>
      </c>
      <c r="B1023">
        <v>5</v>
      </c>
      <c r="C1023">
        <v>10</v>
      </c>
      <c r="D1023" s="27">
        <v>45000</v>
      </c>
      <c r="E1023">
        <v>0</v>
      </c>
      <c r="F1023">
        <v>18709</v>
      </c>
      <c r="G1023">
        <v>66991</v>
      </c>
      <c r="H1023">
        <v>0</v>
      </c>
      <c r="I1023">
        <v>310895</v>
      </c>
      <c r="J1023">
        <v>0</v>
      </c>
      <c r="K1023">
        <v>1220567</v>
      </c>
      <c r="L1023">
        <v>50283</v>
      </c>
      <c r="M1023">
        <v>92985</v>
      </c>
      <c r="N1023">
        <v>438809</v>
      </c>
      <c r="O1023">
        <v>48.84104</v>
      </c>
      <c r="P1023" s="27">
        <v>644560</v>
      </c>
      <c r="Q1023" s="27">
        <v>2199239</v>
      </c>
    </row>
    <row r="1024" spans="1:17" x14ac:dyDescent="0.3">
      <c r="A1024">
        <v>5</v>
      </c>
      <c r="B1024">
        <v>5</v>
      </c>
      <c r="C1024">
        <v>9</v>
      </c>
      <c r="D1024" s="27">
        <v>1400000</v>
      </c>
      <c r="E1024">
        <v>400935</v>
      </c>
      <c r="F1024">
        <v>5025618</v>
      </c>
      <c r="G1024">
        <v>1553955</v>
      </c>
      <c r="H1024">
        <v>29174</v>
      </c>
      <c r="I1024">
        <v>4333363</v>
      </c>
      <c r="J1024">
        <v>72589</v>
      </c>
      <c r="K1024">
        <v>327379</v>
      </c>
      <c r="L1024">
        <v>162355</v>
      </c>
      <c r="M1024">
        <v>618669</v>
      </c>
      <c r="N1024">
        <v>4808507</v>
      </c>
      <c r="O1024">
        <v>23.717549999999999</v>
      </c>
      <c r="P1024" s="27">
        <v>5079878</v>
      </c>
      <c r="Q1024" s="27">
        <v>17332544</v>
      </c>
    </row>
    <row r="1025" spans="1:17" x14ac:dyDescent="0.3">
      <c r="A1025">
        <v>5</v>
      </c>
      <c r="B1025">
        <v>7</v>
      </c>
      <c r="C1025">
        <v>16</v>
      </c>
      <c r="D1025" s="27">
        <v>33500</v>
      </c>
      <c r="E1025">
        <v>83775</v>
      </c>
      <c r="F1025">
        <v>965887</v>
      </c>
      <c r="G1025">
        <v>339789</v>
      </c>
      <c r="H1025">
        <v>0</v>
      </c>
      <c r="I1025">
        <v>661671</v>
      </c>
      <c r="J1025">
        <v>0</v>
      </c>
      <c r="K1025">
        <v>0</v>
      </c>
      <c r="L1025">
        <v>196498</v>
      </c>
      <c r="M1025">
        <v>440307</v>
      </c>
      <c r="N1025">
        <v>842643</v>
      </c>
      <c r="O1025">
        <v>356.19830000000002</v>
      </c>
      <c r="P1025" s="27">
        <v>1034751</v>
      </c>
      <c r="Q1025" s="27">
        <v>3530570</v>
      </c>
    </row>
    <row r="1026" spans="1:17" x14ac:dyDescent="0.3">
      <c r="A1026">
        <v>9</v>
      </c>
      <c r="B1026">
        <v>2</v>
      </c>
      <c r="C1026">
        <v>2</v>
      </c>
      <c r="D1026" s="27">
        <v>1850</v>
      </c>
      <c r="E1026">
        <v>2156</v>
      </c>
      <c r="F1026">
        <v>15639</v>
      </c>
      <c r="G1026">
        <v>12142</v>
      </c>
      <c r="H1026">
        <v>100</v>
      </c>
      <c r="I1026">
        <v>7095</v>
      </c>
      <c r="J1026">
        <v>0</v>
      </c>
      <c r="K1026">
        <v>0</v>
      </c>
      <c r="L1026">
        <v>3043</v>
      </c>
      <c r="M1026">
        <v>5157</v>
      </c>
      <c r="N1026">
        <v>15200</v>
      </c>
      <c r="O1026">
        <v>1667.7550000000001</v>
      </c>
      <c r="P1026" s="27">
        <v>17741</v>
      </c>
      <c r="Q1026" s="27">
        <v>60532</v>
      </c>
    </row>
    <row r="1027" spans="1:17" x14ac:dyDescent="0.3">
      <c r="A1027">
        <v>9</v>
      </c>
      <c r="B1027">
        <v>26</v>
      </c>
      <c r="C1027">
        <v>46</v>
      </c>
      <c r="D1027" s="27">
        <v>6000</v>
      </c>
      <c r="E1027">
        <v>74084</v>
      </c>
      <c r="F1027">
        <v>2417</v>
      </c>
      <c r="G1027">
        <v>14601</v>
      </c>
      <c r="H1027">
        <v>0</v>
      </c>
      <c r="I1027">
        <v>35894</v>
      </c>
      <c r="J1027">
        <v>0</v>
      </c>
      <c r="K1027">
        <v>1845</v>
      </c>
      <c r="L1027">
        <v>6079</v>
      </c>
      <c r="M1027">
        <v>2506</v>
      </c>
      <c r="N1027">
        <v>40616</v>
      </c>
      <c r="O1027">
        <v>1655.242</v>
      </c>
      <c r="P1027" s="27">
        <v>52181</v>
      </c>
      <c r="Q1027" s="27">
        <v>178042</v>
      </c>
    </row>
    <row r="1028" spans="1:17" x14ac:dyDescent="0.3">
      <c r="A1028">
        <v>2</v>
      </c>
      <c r="B1028">
        <v>13</v>
      </c>
      <c r="C1028">
        <v>24</v>
      </c>
      <c r="D1028" s="27">
        <v>100000</v>
      </c>
      <c r="E1028">
        <v>1611997</v>
      </c>
      <c r="F1028">
        <v>2456720</v>
      </c>
      <c r="G1028">
        <v>689530</v>
      </c>
      <c r="H1028">
        <v>0</v>
      </c>
      <c r="I1028">
        <v>810548</v>
      </c>
      <c r="J1028">
        <v>133731</v>
      </c>
      <c r="K1028">
        <v>56699</v>
      </c>
      <c r="L1028">
        <v>75184</v>
      </c>
      <c r="M1028">
        <v>179448</v>
      </c>
      <c r="N1028">
        <v>1335332</v>
      </c>
      <c r="O1028">
        <v>62.703020000000002</v>
      </c>
      <c r="P1028" s="27">
        <v>2153924</v>
      </c>
      <c r="Q1028" s="27">
        <v>7349189</v>
      </c>
    </row>
    <row r="1029" spans="1:17" x14ac:dyDescent="0.3">
      <c r="A1029">
        <v>5</v>
      </c>
      <c r="B1029">
        <v>25</v>
      </c>
      <c r="C1029">
        <v>41</v>
      </c>
      <c r="D1029" s="27">
        <v>15000</v>
      </c>
      <c r="E1029">
        <v>16972</v>
      </c>
      <c r="F1029">
        <v>56640</v>
      </c>
      <c r="G1029">
        <v>65853</v>
      </c>
      <c r="H1029">
        <v>2254</v>
      </c>
      <c r="I1029">
        <v>189821</v>
      </c>
      <c r="J1029">
        <v>0</v>
      </c>
      <c r="K1029">
        <v>16922</v>
      </c>
      <c r="L1029">
        <v>8558</v>
      </c>
      <c r="M1029">
        <v>46188</v>
      </c>
      <c r="N1029">
        <v>126884</v>
      </c>
      <c r="O1029">
        <v>1117.742</v>
      </c>
      <c r="P1029" s="27">
        <v>155361</v>
      </c>
      <c r="Q1029" s="27">
        <v>530092</v>
      </c>
    </row>
    <row r="1030" spans="1:17" x14ac:dyDescent="0.3">
      <c r="A1030">
        <v>8</v>
      </c>
      <c r="B1030">
        <v>5</v>
      </c>
      <c r="C1030">
        <v>10</v>
      </c>
      <c r="D1030" s="27">
        <v>1500</v>
      </c>
      <c r="E1030">
        <v>483</v>
      </c>
      <c r="F1030">
        <v>0</v>
      </c>
      <c r="G1030">
        <v>1</v>
      </c>
      <c r="H1030">
        <v>1</v>
      </c>
      <c r="I1030">
        <v>0</v>
      </c>
      <c r="J1030">
        <v>0</v>
      </c>
      <c r="K1030">
        <v>0</v>
      </c>
      <c r="L1030">
        <v>0</v>
      </c>
      <c r="M1030">
        <v>0</v>
      </c>
      <c r="N1030">
        <v>487</v>
      </c>
      <c r="O1030">
        <v>1667.7550000000001</v>
      </c>
      <c r="P1030" s="27">
        <v>285</v>
      </c>
      <c r="Q1030" s="27">
        <v>972</v>
      </c>
    </row>
    <row r="1031" spans="1:17" x14ac:dyDescent="0.3">
      <c r="A1031">
        <v>2</v>
      </c>
      <c r="B1031">
        <v>23</v>
      </c>
      <c r="C1031">
        <v>50</v>
      </c>
      <c r="D1031" s="27">
        <v>30000</v>
      </c>
      <c r="E1031">
        <v>62905</v>
      </c>
      <c r="F1031">
        <v>186832</v>
      </c>
      <c r="G1031">
        <v>317941</v>
      </c>
      <c r="H1031">
        <v>87092</v>
      </c>
      <c r="I1031">
        <v>247850</v>
      </c>
      <c r="J1031">
        <v>0</v>
      </c>
      <c r="K1031">
        <v>103445</v>
      </c>
      <c r="L1031">
        <v>145550</v>
      </c>
      <c r="M1031">
        <v>162802</v>
      </c>
      <c r="N1031">
        <v>253602</v>
      </c>
      <c r="O1031">
        <v>276.95330000000001</v>
      </c>
      <c r="P1031" s="27">
        <v>459560</v>
      </c>
      <c r="Q1031" s="27">
        <v>1568019</v>
      </c>
    </row>
    <row r="1032" spans="1:17" x14ac:dyDescent="0.3">
      <c r="A1032">
        <v>5</v>
      </c>
      <c r="B1032">
        <v>2</v>
      </c>
      <c r="C1032">
        <v>2</v>
      </c>
      <c r="D1032" s="27">
        <v>1550</v>
      </c>
      <c r="E1032">
        <v>1947</v>
      </c>
      <c r="F1032">
        <v>6738</v>
      </c>
      <c r="G1032">
        <v>15321</v>
      </c>
      <c r="H1032">
        <v>333</v>
      </c>
      <c r="I1032">
        <v>49451</v>
      </c>
      <c r="J1032">
        <v>0</v>
      </c>
      <c r="K1032">
        <v>2078</v>
      </c>
      <c r="L1032">
        <v>9400</v>
      </c>
      <c r="M1032">
        <v>13554</v>
      </c>
      <c r="N1032">
        <v>7199</v>
      </c>
      <c r="O1032">
        <v>941.81790000000001</v>
      </c>
      <c r="P1032" s="27">
        <v>31073</v>
      </c>
      <c r="Q1032" s="27">
        <v>106021</v>
      </c>
    </row>
    <row r="1033" spans="1:17" x14ac:dyDescent="0.3">
      <c r="A1033">
        <v>1</v>
      </c>
      <c r="B1033">
        <v>2</v>
      </c>
      <c r="C1033">
        <v>2</v>
      </c>
      <c r="D1033" s="27">
        <v>260000</v>
      </c>
      <c r="E1033">
        <v>1670650</v>
      </c>
      <c r="F1033">
        <v>1791036</v>
      </c>
      <c r="G1033">
        <v>4279194</v>
      </c>
      <c r="H1033">
        <v>68389</v>
      </c>
      <c r="I1033">
        <v>3305641</v>
      </c>
      <c r="J1033">
        <v>0</v>
      </c>
      <c r="K1033">
        <v>17308</v>
      </c>
      <c r="L1033">
        <v>570430</v>
      </c>
      <c r="M1033">
        <v>2510794</v>
      </c>
      <c r="N1033">
        <v>3021095</v>
      </c>
      <c r="O1033">
        <v>52.146230000000003</v>
      </c>
      <c r="P1033" s="27">
        <v>5051154</v>
      </c>
      <c r="Q1033" s="27">
        <v>17234537</v>
      </c>
    </row>
    <row r="1034" spans="1:17" x14ac:dyDescent="0.3">
      <c r="A1034">
        <v>5</v>
      </c>
      <c r="B1034">
        <v>5</v>
      </c>
      <c r="C1034">
        <v>10</v>
      </c>
      <c r="D1034" s="27">
        <v>33000</v>
      </c>
      <c r="E1034">
        <v>0</v>
      </c>
      <c r="F1034">
        <v>0</v>
      </c>
      <c r="G1034">
        <v>5041</v>
      </c>
      <c r="H1034">
        <v>0</v>
      </c>
      <c r="I1034">
        <v>95291</v>
      </c>
      <c r="J1034">
        <v>0</v>
      </c>
      <c r="K1034">
        <v>0</v>
      </c>
      <c r="L1034">
        <v>0</v>
      </c>
      <c r="M1034">
        <v>0</v>
      </c>
      <c r="N1034">
        <v>110478</v>
      </c>
      <c r="O1034">
        <v>1867.057</v>
      </c>
      <c r="P1034" s="27">
        <v>61785</v>
      </c>
      <c r="Q1034" s="27">
        <v>210810</v>
      </c>
    </row>
    <row r="1035" spans="1:17" x14ac:dyDescent="0.3">
      <c r="A1035">
        <v>5</v>
      </c>
      <c r="B1035">
        <v>26</v>
      </c>
      <c r="C1035">
        <v>44</v>
      </c>
      <c r="D1035" s="27">
        <v>21000</v>
      </c>
      <c r="E1035">
        <v>14683</v>
      </c>
      <c r="F1035">
        <v>194985</v>
      </c>
      <c r="G1035">
        <v>196174</v>
      </c>
      <c r="H1035">
        <v>5797</v>
      </c>
      <c r="I1035">
        <v>227689</v>
      </c>
      <c r="J1035">
        <v>0</v>
      </c>
      <c r="K1035">
        <v>13488</v>
      </c>
      <c r="L1035">
        <v>16079</v>
      </c>
      <c r="M1035">
        <v>46174</v>
      </c>
      <c r="N1035">
        <v>221252</v>
      </c>
      <c r="O1035">
        <v>632.51710000000003</v>
      </c>
      <c r="P1035" s="27">
        <v>274420</v>
      </c>
      <c r="Q1035" s="27">
        <v>936321</v>
      </c>
    </row>
    <row r="1036" spans="1:17" x14ac:dyDescent="0.3">
      <c r="A1036">
        <v>2</v>
      </c>
      <c r="B1036">
        <v>8</v>
      </c>
      <c r="C1036">
        <v>19</v>
      </c>
      <c r="D1036" s="27">
        <v>400000</v>
      </c>
      <c r="E1036">
        <v>619289</v>
      </c>
      <c r="F1036">
        <v>3883382</v>
      </c>
      <c r="G1036">
        <v>12138500</v>
      </c>
      <c r="H1036">
        <v>20014</v>
      </c>
      <c r="I1036">
        <v>7628123</v>
      </c>
      <c r="J1036">
        <v>734431</v>
      </c>
      <c r="K1036">
        <v>566672</v>
      </c>
      <c r="L1036">
        <v>141883</v>
      </c>
      <c r="M1036">
        <v>1661798</v>
      </c>
      <c r="N1036">
        <v>4899413</v>
      </c>
      <c r="O1036">
        <v>32.985300000000002</v>
      </c>
      <c r="P1036" s="27">
        <v>9464685</v>
      </c>
      <c r="Q1036" s="27">
        <v>32293505</v>
      </c>
    </row>
    <row r="1037" spans="1:17" x14ac:dyDescent="0.3">
      <c r="A1037">
        <v>2</v>
      </c>
      <c r="B1037">
        <v>16</v>
      </c>
      <c r="C1037">
        <v>35</v>
      </c>
      <c r="D1037" s="27">
        <v>900000</v>
      </c>
      <c r="E1037">
        <v>0</v>
      </c>
      <c r="F1037">
        <v>35863455</v>
      </c>
      <c r="G1037">
        <v>15919840</v>
      </c>
      <c r="H1037">
        <v>0</v>
      </c>
      <c r="I1037">
        <v>15014101</v>
      </c>
      <c r="J1037">
        <v>5003741</v>
      </c>
      <c r="K1037">
        <v>3239026</v>
      </c>
      <c r="L1037">
        <v>4965651</v>
      </c>
      <c r="M1037">
        <v>4485827</v>
      </c>
      <c r="N1037">
        <v>23437470</v>
      </c>
      <c r="O1037">
        <v>3.979117</v>
      </c>
      <c r="P1037" s="27">
        <v>31632213</v>
      </c>
      <c r="Q1037" s="8">
        <v>108000000</v>
      </c>
    </row>
    <row r="1038" spans="1:17" x14ac:dyDescent="0.3">
      <c r="A1038">
        <v>9</v>
      </c>
      <c r="B1038">
        <v>6</v>
      </c>
      <c r="C1038">
        <v>14</v>
      </c>
      <c r="D1038" s="27">
        <v>17500</v>
      </c>
      <c r="E1038">
        <v>0</v>
      </c>
      <c r="F1038">
        <v>0</v>
      </c>
      <c r="G1038">
        <v>90618</v>
      </c>
      <c r="H1038">
        <v>0</v>
      </c>
      <c r="I1038">
        <v>328680</v>
      </c>
      <c r="J1038">
        <v>0</v>
      </c>
      <c r="K1038">
        <v>4031227</v>
      </c>
      <c r="L1038">
        <v>13234</v>
      </c>
      <c r="M1038">
        <v>43978</v>
      </c>
      <c r="N1038">
        <v>312583</v>
      </c>
      <c r="O1038">
        <v>1031.346</v>
      </c>
      <c r="P1038" s="27">
        <v>1412755</v>
      </c>
      <c r="Q1038" s="27">
        <v>4820320</v>
      </c>
    </row>
    <row r="1039" spans="1:17" x14ac:dyDescent="0.3">
      <c r="A1039">
        <v>6</v>
      </c>
      <c r="B1039">
        <v>13</v>
      </c>
      <c r="C1039">
        <v>24</v>
      </c>
      <c r="D1039" s="27">
        <v>11250</v>
      </c>
      <c r="E1039">
        <v>56811</v>
      </c>
      <c r="F1039">
        <v>0</v>
      </c>
      <c r="G1039">
        <v>14534</v>
      </c>
      <c r="H1039">
        <v>8673</v>
      </c>
      <c r="I1039">
        <v>80913</v>
      </c>
      <c r="J1039">
        <v>0</v>
      </c>
      <c r="K1039">
        <v>8278</v>
      </c>
      <c r="L1039">
        <v>10907</v>
      </c>
      <c r="M1039">
        <v>6944</v>
      </c>
      <c r="N1039">
        <v>211994</v>
      </c>
      <c r="O1039">
        <v>583.35119999999995</v>
      </c>
      <c r="P1039" s="27">
        <v>116956</v>
      </c>
      <c r="Q1039" s="27">
        <v>399054</v>
      </c>
    </row>
    <row r="1040" spans="1:17" x14ac:dyDescent="0.3">
      <c r="A1040">
        <v>5</v>
      </c>
      <c r="B1040">
        <v>14</v>
      </c>
      <c r="C1040">
        <v>28</v>
      </c>
      <c r="D1040" s="27">
        <v>95000</v>
      </c>
      <c r="E1040">
        <v>12170</v>
      </c>
      <c r="F1040">
        <v>1444890</v>
      </c>
      <c r="G1040">
        <v>481504</v>
      </c>
      <c r="H1040">
        <v>29551</v>
      </c>
      <c r="I1040">
        <v>488843</v>
      </c>
      <c r="J1040">
        <v>51010</v>
      </c>
      <c r="K1040">
        <v>219746</v>
      </c>
      <c r="L1040">
        <v>192736</v>
      </c>
      <c r="M1040">
        <v>711594</v>
      </c>
      <c r="N1040">
        <v>409327</v>
      </c>
      <c r="O1040">
        <v>392.26920000000001</v>
      </c>
      <c r="P1040" s="27">
        <v>1184458</v>
      </c>
      <c r="Q1040" s="27">
        <v>4041371</v>
      </c>
    </row>
    <row r="1041" spans="1:17" x14ac:dyDescent="0.3">
      <c r="A1041">
        <v>7</v>
      </c>
      <c r="B1041">
        <v>12</v>
      </c>
      <c r="C1041">
        <v>21</v>
      </c>
      <c r="D1041" s="27">
        <v>4500</v>
      </c>
      <c r="E1041">
        <v>2361</v>
      </c>
      <c r="F1041">
        <v>3111</v>
      </c>
      <c r="G1041">
        <v>244</v>
      </c>
      <c r="H1041">
        <v>0</v>
      </c>
      <c r="I1041">
        <v>627</v>
      </c>
      <c r="J1041">
        <v>0</v>
      </c>
      <c r="K1041">
        <v>0</v>
      </c>
      <c r="L1041">
        <v>0</v>
      </c>
      <c r="M1041">
        <v>0</v>
      </c>
      <c r="N1041">
        <v>4644</v>
      </c>
      <c r="O1041">
        <v>1868.403</v>
      </c>
      <c r="P1041" s="27">
        <v>3220</v>
      </c>
      <c r="Q1041" s="27">
        <v>10987</v>
      </c>
    </row>
    <row r="1042" spans="1:17" x14ac:dyDescent="0.3">
      <c r="A1042">
        <v>2</v>
      </c>
      <c r="B1042">
        <v>15</v>
      </c>
      <c r="C1042">
        <v>34</v>
      </c>
      <c r="D1042" s="27">
        <v>1200</v>
      </c>
      <c r="E1042">
        <v>28607</v>
      </c>
      <c r="F1042">
        <v>69263</v>
      </c>
      <c r="G1042">
        <v>87028</v>
      </c>
      <c r="H1042">
        <v>12427</v>
      </c>
      <c r="I1042">
        <v>36824</v>
      </c>
      <c r="J1042">
        <v>0</v>
      </c>
      <c r="K1042">
        <v>238658</v>
      </c>
      <c r="L1042">
        <v>31794</v>
      </c>
      <c r="M1042">
        <v>10731</v>
      </c>
      <c r="N1042">
        <v>40258</v>
      </c>
      <c r="O1042">
        <v>1868.403</v>
      </c>
      <c r="P1042" s="27">
        <v>162834</v>
      </c>
      <c r="Q1042" s="27">
        <v>555590</v>
      </c>
    </row>
    <row r="1043" spans="1:17" x14ac:dyDescent="0.3">
      <c r="A1043">
        <v>5</v>
      </c>
      <c r="B1043">
        <v>18</v>
      </c>
      <c r="C1043">
        <v>38</v>
      </c>
      <c r="D1043" s="27">
        <v>184000</v>
      </c>
      <c r="E1043">
        <v>84601</v>
      </c>
      <c r="F1043">
        <v>739921</v>
      </c>
      <c r="G1043">
        <v>576369</v>
      </c>
      <c r="H1043">
        <v>0</v>
      </c>
      <c r="I1043">
        <v>387226</v>
      </c>
      <c r="J1043">
        <v>0</v>
      </c>
      <c r="K1043">
        <v>642810</v>
      </c>
      <c r="L1043">
        <v>969330</v>
      </c>
      <c r="M1043">
        <v>34936</v>
      </c>
      <c r="N1043">
        <v>2013225</v>
      </c>
      <c r="O1043">
        <v>84.055760000000006</v>
      </c>
      <c r="P1043" s="27">
        <v>1596840</v>
      </c>
      <c r="Q1043" s="27">
        <v>5448418</v>
      </c>
    </row>
    <row r="1044" spans="1:17" x14ac:dyDescent="0.3">
      <c r="A1044">
        <v>7</v>
      </c>
      <c r="B1044">
        <v>25</v>
      </c>
      <c r="C1044">
        <v>42</v>
      </c>
      <c r="D1044" s="27">
        <v>8000</v>
      </c>
      <c r="E1044">
        <v>0</v>
      </c>
      <c r="F1044">
        <v>54881</v>
      </c>
      <c r="G1044">
        <v>81507</v>
      </c>
      <c r="H1044">
        <v>846</v>
      </c>
      <c r="I1044">
        <v>82778</v>
      </c>
      <c r="J1044">
        <v>0</v>
      </c>
      <c r="K1044">
        <v>3465</v>
      </c>
      <c r="L1044">
        <v>1898</v>
      </c>
      <c r="M1044">
        <v>4290</v>
      </c>
      <c r="N1044">
        <v>65094</v>
      </c>
      <c r="O1044">
        <v>1868.403</v>
      </c>
      <c r="P1044" s="27">
        <v>86389</v>
      </c>
      <c r="Q1044" s="27">
        <v>294759</v>
      </c>
    </row>
    <row r="1045" spans="1:17" x14ac:dyDescent="0.3">
      <c r="A1045">
        <v>7</v>
      </c>
      <c r="B1045">
        <v>1</v>
      </c>
      <c r="C1045">
        <v>1</v>
      </c>
      <c r="D1045" s="27">
        <v>7000</v>
      </c>
      <c r="E1045">
        <v>4</v>
      </c>
      <c r="F1045">
        <v>0</v>
      </c>
      <c r="G1045">
        <v>66</v>
      </c>
      <c r="H1045">
        <v>0</v>
      </c>
      <c r="I1045">
        <v>778</v>
      </c>
      <c r="J1045">
        <v>0</v>
      </c>
      <c r="K1045">
        <v>0</v>
      </c>
      <c r="L1045">
        <v>4</v>
      </c>
      <c r="M1045">
        <v>54</v>
      </c>
      <c r="N1045">
        <v>974</v>
      </c>
      <c r="O1045">
        <v>1155.4280000000001</v>
      </c>
      <c r="P1045" s="27">
        <v>551</v>
      </c>
      <c r="Q1045" s="27">
        <v>1880</v>
      </c>
    </row>
    <row r="1046" spans="1:17" x14ac:dyDescent="0.3">
      <c r="A1046">
        <v>8</v>
      </c>
      <c r="B1046">
        <v>91</v>
      </c>
      <c r="C1046">
        <v>49</v>
      </c>
      <c r="D1046" s="27">
        <v>5000</v>
      </c>
      <c r="E1046">
        <v>9502</v>
      </c>
      <c r="F1046">
        <v>43871</v>
      </c>
      <c r="G1046">
        <v>61664</v>
      </c>
      <c r="H1046">
        <v>0</v>
      </c>
      <c r="I1046">
        <v>231614</v>
      </c>
      <c r="J1046">
        <v>0</v>
      </c>
      <c r="K1046">
        <v>4992</v>
      </c>
      <c r="L1046">
        <v>1595</v>
      </c>
      <c r="M1046">
        <v>6619</v>
      </c>
      <c r="N1046">
        <v>152124</v>
      </c>
      <c r="O1046">
        <v>1031.346</v>
      </c>
      <c r="P1046" s="27">
        <v>150053</v>
      </c>
      <c r="Q1046" s="27">
        <v>511981</v>
      </c>
    </row>
    <row r="1047" spans="1:17" x14ac:dyDescent="0.3">
      <c r="A1047">
        <v>7</v>
      </c>
      <c r="B1047">
        <v>2</v>
      </c>
      <c r="C1047">
        <v>4</v>
      </c>
      <c r="D1047" s="27">
        <v>285000</v>
      </c>
      <c r="E1047">
        <v>0</v>
      </c>
      <c r="F1047">
        <v>0</v>
      </c>
      <c r="G1047">
        <v>4867072</v>
      </c>
      <c r="H1047">
        <v>0</v>
      </c>
      <c r="I1047">
        <v>2098324</v>
      </c>
      <c r="J1047">
        <v>0</v>
      </c>
      <c r="K1047">
        <v>20523</v>
      </c>
      <c r="L1047">
        <v>493372</v>
      </c>
      <c r="M1047">
        <v>605234</v>
      </c>
      <c r="N1047">
        <v>1988091</v>
      </c>
      <c r="O1047">
        <v>23.251169999999998</v>
      </c>
      <c r="P1047" s="27">
        <v>2952115</v>
      </c>
      <c r="Q1047" s="27">
        <v>10072616</v>
      </c>
    </row>
    <row r="1048" spans="1:17" x14ac:dyDescent="0.3">
      <c r="A1048">
        <v>3</v>
      </c>
      <c r="B1048">
        <v>8</v>
      </c>
      <c r="C1048">
        <v>19</v>
      </c>
      <c r="D1048" s="27">
        <v>200001</v>
      </c>
      <c r="E1048">
        <v>3357790</v>
      </c>
      <c r="F1048">
        <v>2498451</v>
      </c>
      <c r="G1048">
        <v>5063614</v>
      </c>
      <c r="H1048">
        <v>34985</v>
      </c>
      <c r="I1048">
        <v>3075487</v>
      </c>
      <c r="J1048">
        <v>486883</v>
      </c>
      <c r="K1048">
        <v>187083</v>
      </c>
      <c r="L1048">
        <v>319152</v>
      </c>
      <c r="M1048">
        <v>742688</v>
      </c>
      <c r="N1048">
        <v>3468802</v>
      </c>
      <c r="O1048">
        <v>52.146230000000003</v>
      </c>
      <c r="P1048" s="27">
        <v>5637437</v>
      </c>
      <c r="Q1048" s="27">
        <v>19234935</v>
      </c>
    </row>
    <row r="1049" spans="1:17" x14ac:dyDescent="0.3">
      <c r="A1049">
        <v>7</v>
      </c>
      <c r="B1049">
        <v>13</v>
      </c>
      <c r="C1049">
        <v>23</v>
      </c>
      <c r="D1049" s="27">
        <v>13500</v>
      </c>
      <c r="E1049">
        <v>4549</v>
      </c>
      <c r="F1049">
        <v>490665</v>
      </c>
      <c r="G1049">
        <v>35132</v>
      </c>
      <c r="H1049">
        <v>1011</v>
      </c>
      <c r="I1049">
        <v>104661</v>
      </c>
      <c r="J1049">
        <v>0</v>
      </c>
      <c r="K1049">
        <v>0</v>
      </c>
      <c r="L1049">
        <v>11765</v>
      </c>
      <c r="M1049">
        <v>142751</v>
      </c>
      <c r="N1049">
        <v>176621</v>
      </c>
      <c r="O1049">
        <v>1849.1849999999999</v>
      </c>
      <c r="P1049" s="27">
        <v>283457</v>
      </c>
      <c r="Q1049" s="27">
        <v>967155</v>
      </c>
    </row>
    <row r="1050" spans="1:17" x14ac:dyDescent="0.3">
      <c r="A1050">
        <v>7</v>
      </c>
      <c r="B1050">
        <v>5</v>
      </c>
      <c r="C1050">
        <v>9</v>
      </c>
      <c r="D1050" s="27">
        <v>250000</v>
      </c>
      <c r="E1050">
        <v>0</v>
      </c>
      <c r="F1050">
        <v>2366831</v>
      </c>
      <c r="G1050">
        <v>517559</v>
      </c>
      <c r="H1050">
        <v>0</v>
      </c>
      <c r="I1050">
        <v>5727283</v>
      </c>
      <c r="J1050">
        <v>0</v>
      </c>
      <c r="K1050">
        <v>78082</v>
      </c>
      <c r="L1050">
        <v>130067</v>
      </c>
      <c r="M1050">
        <v>443088</v>
      </c>
      <c r="N1050">
        <v>4683602</v>
      </c>
      <c r="O1050">
        <v>48.84104</v>
      </c>
      <c r="P1050" s="27">
        <v>4087489</v>
      </c>
      <c r="Q1050" s="27">
        <v>13946512</v>
      </c>
    </row>
    <row r="1051" spans="1:17" x14ac:dyDescent="0.3">
      <c r="A1051">
        <v>3</v>
      </c>
      <c r="B1051">
        <v>12</v>
      </c>
      <c r="C1051">
        <v>21</v>
      </c>
      <c r="D1051" s="27">
        <v>5000</v>
      </c>
      <c r="E1051">
        <v>0</v>
      </c>
      <c r="F1051">
        <v>8240</v>
      </c>
      <c r="G1051">
        <v>4487</v>
      </c>
      <c r="H1051">
        <v>306</v>
      </c>
      <c r="I1051">
        <v>3145</v>
      </c>
      <c r="J1051">
        <v>1791</v>
      </c>
      <c r="K1051">
        <v>819</v>
      </c>
      <c r="L1051">
        <v>2527</v>
      </c>
      <c r="M1051">
        <v>0</v>
      </c>
      <c r="N1051">
        <v>11867</v>
      </c>
      <c r="O1051">
        <v>1868.403</v>
      </c>
      <c r="P1051" s="27">
        <v>9725</v>
      </c>
      <c r="Q1051" s="27">
        <v>33182</v>
      </c>
    </row>
    <row r="1052" spans="1:17" x14ac:dyDescent="0.3">
      <c r="A1052">
        <v>9</v>
      </c>
      <c r="B1052">
        <v>26</v>
      </c>
      <c r="C1052">
        <v>48</v>
      </c>
      <c r="D1052" s="27">
        <v>10000</v>
      </c>
      <c r="E1052">
        <v>10804</v>
      </c>
      <c r="F1052">
        <v>40023</v>
      </c>
      <c r="G1052">
        <v>25983</v>
      </c>
      <c r="H1052">
        <v>0</v>
      </c>
      <c r="I1052">
        <v>104854</v>
      </c>
      <c r="J1052">
        <v>0</v>
      </c>
      <c r="K1052">
        <v>0</v>
      </c>
      <c r="L1052">
        <v>8987</v>
      </c>
      <c r="M1052">
        <v>12431</v>
      </c>
      <c r="N1052">
        <v>108355</v>
      </c>
      <c r="O1052">
        <v>1130.4749999999999</v>
      </c>
      <c r="P1052" s="27">
        <v>91277</v>
      </c>
      <c r="Q1052" s="27">
        <v>311437</v>
      </c>
    </row>
    <row r="1053" spans="1:17" x14ac:dyDescent="0.3">
      <c r="A1053">
        <v>7</v>
      </c>
      <c r="B1053">
        <v>2</v>
      </c>
      <c r="C1053">
        <v>4</v>
      </c>
      <c r="D1053" s="27">
        <v>104000</v>
      </c>
      <c r="E1053">
        <v>50995</v>
      </c>
      <c r="F1053">
        <v>629874</v>
      </c>
      <c r="G1053">
        <v>2611290</v>
      </c>
      <c r="H1053">
        <v>0</v>
      </c>
      <c r="I1053">
        <v>438991</v>
      </c>
      <c r="J1053">
        <v>0</v>
      </c>
      <c r="K1053">
        <v>112953</v>
      </c>
      <c r="L1053">
        <v>397787</v>
      </c>
      <c r="M1053">
        <v>1184053</v>
      </c>
      <c r="N1053">
        <v>855825</v>
      </c>
      <c r="O1053">
        <v>50.319159999999997</v>
      </c>
      <c r="P1053" s="27">
        <v>1841081</v>
      </c>
      <c r="Q1053" s="27">
        <v>6281768</v>
      </c>
    </row>
    <row r="1054" spans="1:17" x14ac:dyDescent="0.3">
      <c r="A1054">
        <v>3</v>
      </c>
      <c r="B1054">
        <v>17</v>
      </c>
      <c r="C1054">
        <v>36</v>
      </c>
      <c r="D1054" s="27">
        <v>20000</v>
      </c>
      <c r="E1054">
        <v>392738</v>
      </c>
      <c r="F1054">
        <v>156435</v>
      </c>
      <c r="G1054">
        <v>223945</v>
      </c>
      <c r="H1054">
        <v>111771</v>
      </c>
      <c r="I1054">
        <v>272491</v>
      </c>
      <c r="J1054">
        <v>89798</v>
      </c>
      <c r="K1054">
        <v>307473</v>
      </c>
      <c r="L1054">
        <v>327248</v>
      </c>
      <c r="M1054">
        <v>36862</v>
      </c>
      <c r="N1054">
        <v>385963</v>
      </c>
      <c r="O1054">
        <v>653.05880000000002</v>
      </c>
      <c r="P1054" s="27">
        <v>675476</v>
      </c>
      <c r="Q1054" s="27">
        <v>2304724</v>
      </c>
    </row>
    <row r="1055" spans="1:17" x14ac:dyDescent="0.3">
      <c r="A1055">
        <v>4</v>
      </c>
      <c r="B1055">
        <v>14</v>
      </c>
      <c r="C1055">
        <v>27</v>
      </c>
      <c r="D1055" s="27">
        <v>53000</v>
      </c>
      <c r="E1055">
        <v>0</v>
      </c>
      <c r="F1055">
        <v>307937</v>
      </c>
      <c r="G1055">
        <v>495784</v>
      </c>
      <c r="H1055">
        <v>0</v>
      </c>
      <c r="I1055">
        <v>331131</v>
      </c>
      <c r="J1055">
        <v>0</v>
      </c>
      <c r="K1055">
        <v>174295</v>
      </c>
      <c r="L1055">
        <v>9150</v>
      </c>
      <c r="M1055">
        <v>318925</v>
      </c>
      <c r="N1055">
        <v>346573</v>
      </c>
      <c r="O1055">
        <v>308.20569999999998</v>
      </c>
      <c r="P1055" s="27">
        <v>581417</v>
      </c>
      <c r="Q1055" s="27">
        <v>1983795</v>
      </c>
    </row>
    <row r="1056" spans="1:17" x14ac:dyDescent="0.3">
      <c r="A1056">
        <v>6</v>
      </c>
      <c r="B1056">
        <v>26</v>
      </c>
      <c r="C1056">
        <v>45</v>
      </c>
      <c r="D1056" s="27">
        <v>14000</v>
      </c>
      <c r="E1056">
        <v>0</v>
      </c>
      <c r="F1056">
        <v>89083</v>
      </c>
      <c r="G1056">
        <v>55289</v>
      </c>
      <c r="H1056">
        <v>0</v>
      </c>
      <c r="I1056">
        <v>259062</v>
      </c>
      <c r="J1056">
        <v>0</v>
      </c>
      <c r="K1056">
        <v>19256</v>
      </c>
      <c r="L1056">
        <v>21495</v>
      </c>
      <c r="M1056">
        <v>28264</v>
      </c>
      <c r="N1056">
        <v>188107</v>
      </c>
      <c r="O1056">
        <v>1117.742</v>
      </c>
      <c r="P1056" s="27">
        <v>193598</v>
      </c>
      <c r="Q1056" s="27">
        <v>660556</v>
      </c>
    </row>
    <row r="1057" spans="1:17" x14ac:dyDescent="0.3">
      <c r="A1057">
        <v>7</v>
      </c>
      <c r="B1057">
        <v>1</v>
      </c>
      <c r="C1057">
        <v>1</v>
      </c>
      <c r="D1057" s="27">
        <v>1500</v>
      </c>
      <c r="O1057">
        <v>3782.18</v>
      </c>
    </row>
    <row r="1058" spans="1:17" x14ac:dyDescent="0.3">
      <c r="A1058">
        <v>8</v>
      </c>
      <c r="B1058">
        <v>14</v>
      </c>
      <c r="C1058">
        <v>29</v>
      </c>
      <c r="D1058" s="27">
        <v>215000</v>
      </c>
      <c r="E1058">
        <v>327955</v>
      </c>
      <c r="F1058">
        <v>832685</v>
      </c>
      <c r="G1058">
        <v>840254</v>
      </c>
      <c r="H1058">
        <v>0</v>
      </c>
      <c r="I1058">
        <v>674939</v>
      </c>
      <c r="J1058">
        <v>92559</v>
      </c>
      <c r="K1058">
        <v>273993</v>
      </c>
      <c r="L1058">
        <v>257586</v>
      </c>
      <c r="M1058">
        <v>254155</v>
      </c>
      <c r="N1058">
        <v>541059</v>
      </c>
      <c r="O1058">
        <v>84.589330000000004</v>
      </c>
      <c r="P1058" s="27">
        <v>1200230</v>
      </c>
      <c r="Q1058" s="27">
        <v>4095185</v>
      </c>
    </row>
    <row r="1059" spans="1:17" x14ac:dyDescent="0.3">
      <c r="A1059">
        <v>3</v>
      </c>
      <c r="B1059">
        <v>25</v>
      </c>
      <c r="C1059">
        <v>42</v>
      </c>
      <c r="D1059" s="27">
        <v>7400</v>
      </c>
      <c r="E1059">
        <v>12678</v>
      </c>
      <c r="F1059">
        <v>32521</v>
      </c>
      <c r="G1059">
        <v>68723</v>
      </c>
      <c r="H1059">
        <v>0</v>
      </c>
      <c r="I1059">
        <v>54125</v>
      </c>
      <c r="J1059">
        <v>0</v>
      </c>
      <c r="K1059">
        <v>0</v>
      </c>
      <c r="L1059">
        <v>7213</v>
      </c>
      <c r="M1059">
        <v>14600</v>
      </c>
      <c r="N1059">
        <v>52856</v>
      </c>
      <c r="O1059">
        <v>961.78279999999995</v>
      </c>
      <c r="P1059" s="27">
        <v>71136</v>
      </c>
      <c r="Q1059" s="27">
        <v>242716</v>
      </c>
    </row>
    <row r="1060" spans="1:17" x14ac:dyDescent="0.3">
      <c r="A1060">
        <v>6</v>
      </c>
      <c r="B1060">
        <v>2</v>
      </c>
      <c r="C1060">
        <v>5</v>
      </c>
      <c r="D1060" s="27">
        <v>11000</v>
      </c>
      <c r="E1060">
        <v>0</v>
      </c>
      <c r="F1060">
        <v>202784</v>
      </c>
      <c r="G1060">
        <v>415377</v>
      </c>
      <c r="H1060">
        <v>0</v>
      </c>
      <c r="I1060">
        <v>21712</v>
      </c>
      <c r="J1060">
        <v>0</v>
      </c>
      <c r="K1060">
        <v>18260</v>
      </c>
      <c r="L1060">
        <v>410168</v>
      </c>
      <c r="M1060">
        <v>280270</v>
      </c>
      <c r="N1060">
        <v>207485</v>
      </c>
      <c r="O1060">
        <v>723.04480000000001</v>
      </c>
      <c r="P1060" s="27">
        <v>456054</v>
      </c>
      <c r="Q1060" s="27">
        <v>1556056</v>
      </c>
    </row>
    <row r="1061" spans="1:17" x14ac:dyDescent="0.3">
      <c r="A1061">
        <v>7</v>
      </c>
      <c r="B1061">
        <v>15</v>
      </c>
      <c r="C1061">
        <v>33</v>
      </c>
      <c r="D1061" s="27">
        <v>14000</v>
      </c>
      <c r="E1061">
        <v>0</v>
      </c>
      <c r="F1061">
        <v>443394</v>
      </c>
      <c r="G1061">
        <v>165011</v>
      </c>
      <c r="H1061">
        <v>0</v>
      </c>
      <c r="I1061">
        <v>123009</v>
      </c>
      <c r="J1061">
        <v>699567</v>
      </c>
      <c r="K1061">
        <v>494568</v>
      </c>
      <c r="L1061">
        <v>27224</v>
      </c>
      <c r="M1061">
        <v>1906</v>
      </c>
      <c r="N1061">
        <v>93899</v>
      </c>
      <c r="O1061">
        <v>1197.386</v>
      </c>
      <c r="P1061" s="27">
        <v>600404</v>
      </c>
      <c r="Q1061" s="27">
        <v>2048578</v>
      </c>
    </row>
    <row r="1062" spans="1:17" x14ac:dyDescent="0.3">
      <c r="A1062">
        <v>2</v>
      </c>
      <c r="B1062">
        <v>8</v>
      </c>
      <c r="C1062">
        <v>18</v>
      </c>
      <c r="D1062" s="27">
        <v>1500</v>
      </c>
      <c r="E1062">
        <v>0</v>
      </c>
      <c r="F1062">
        <v>2274</v>
      </c>
      <c r="G1062">
        <v>10082</v>
      </c>
      <c r="H1062">
        <v>0</v>
      </c>
      <c r="I1062">
        <v>5064</v>
      </c>
      <c r="J1062">
        <v>0</v>
      </c>
      <c r="K1062">
        <v>1602</v>
      </c>
      <c r="L1062">
        <v>7373</v>
      </c>
      <c r="M1062">
        <v>20409</v>
      </c>
      <c r="N1062">
        <v>8105</v>
      </c>
      <c r="O1062">
        <v>1868.403</v>
      </c>
      <c r="P1062" s="27">
        <v>16093</v>
      </c>
      <c r="Q1062" s="27">
        <v>54909</v>
      </c>
    </row>
    <row r="1063" spans="1:17" x14ac:dyDescent="0.3">
      <c r="A1063">
        <v>2</v>
      </c>
      <c r="B1063">
        <v>14</v>
      </c>
      <c r="C1063">
        <v>28</v>
      </c>
      <c r="D1063" s="27">
        <v>128000</v>
      </c>
      <c r="E1063">
        <v>0</v>
      </c>
      <c r="F1063">
        <v>551716</v>
      </c>
      <c r="G1063">
        <v>148103</v>
      </c>
      <c r="H1063">
        <v>0</v>
      </c>
      <c r="I1063">
        <v>548253</v>
      </c>
      <c r="J1063">
        <v>0</v>
      </c>
      <c r="K1063">
        <v>45468</v>
      </c>
      <c r="L1063">
        <v>107037</v>
      </c>
      <c r="M1063">
        <v>46695</v>
      </c>
      <c r="N1063">
        <v>274106</v>
      </c>
      <c r="O1063">
        <v>15.94562</v>
      </c>
      <c r="P1063" s="27">
        <v>504507</v>
      </c>
      <c r="Q1063" s="27">
        <v>1721378</v>
      </c>
    </row>
    <row r="1064" spans="1:17" x14ac:dyDescent="0.3">
      <c r="A1064">
        <v>7</v>
      </c>
      <c r="B1064">
        <v>14</v>
      </c>
      <c r="C1064">
        <v>27</v>
      </c>
      <c r="D1064" s="27">
        <v>200000</v>
      </c>
      <c r="E1064">
        <v>0</v>
      </c>
      <c r="F1064">
        <v>2431771</v>
      </c>
      <c r="G1064">
        <v>3217217</v>
      </c>
      <c r="H1064">
        <v>0</v>
      </c>
      <c r="I1064">
        <v>920273</v>
      </c>
      <c r="J1064">
        <v>0</v>
      </c>
      <c r="K1064">
        <v>3227</v>
      </c>
      <c r="L1064">
        <v>105466</v>
      </c>
      <c r="M1064">
        <v>1762983</v>
      </c>
      <c r="N1064">
        <v>1526607</v>
      </c>
      <c r="O1064">
        <v>32.80827</v>
      </c>
      <c r="P1064" s="27">
        <v>2921320</v>
      </c>
      <c r="Q1064" s="27">
        <v>9967544</v>
      </c>
    </row>
    <row r="1065" spans="1:17" x14ac:dyDescent="0.3">
      <c r="A1065">
        <v>9</v>
      </c>
      <c r="B1065">
        <v>2</v>
      </c>
      <c r="C1065">
        <v>5</v>
      </c>
      <c r="D1065" s="27">
        <v>29000</v>
      </c>
      <c r="E1065">
        <v>15941</v>
      </c>
      <c r="F1065">
        <v>165716</v>
      </c>
      <c r="G1065">
        <v>356293</v>
      </c>
      <c r="H1065">
        <v>0</v>
      </c>
      <c r="I1065">
        <v>297909</v>
      </c>
      <c r="J1065">
        <v>0</v>
      </c>
      <c r="K1065">
        <v>0</v>
      </c>
      <c r="L1065">
        <v>62393</v>
      </c>
      <c r="M1065">
        <v>149499</v>
      </c>
      <c r="N1065">
        <v>177972</v>
      </c>
      <c r="O1065">
        <v>61.65184</v>
      </c>
      <c r="P1065" s="27">
        <v>359239</v>
      </c>
      <c r="Q1065" s="27">
        <v>1225723</v>
      </c>
    </row>
    <row r="1066" spans="1:17" x14ac:dyDescent="0.3">
      <c r="A1066">
        <v>5</v>
      </c>
      <c r="B1066">
        <v>5</v>
      </c>
      <c r="C1066">
        <v>9</v>
      </c>
      <c r="D1066" s="27">
        <v>91000</v>
      </c>
      <c r="E1066">
        <v>23363</v>
      </c>
      <c r="F1066">
        <v>251842</v>
      </c>
      <c r="G1066">
        <v>147792</v>
      </c>
      <c r="H1066">
        <v>18589</v>
      </c>
      <c r="I1066">
        <v>504735</v>
      </c>
      <c r="J1066">
        <v>0</v>
      </c>
      <c r="K1066">
        <v>156180</v>
      </c>
      <c r="L1066">
        <v>68547</v>
      </c>
      <c r="M1066">
        <v>463943</v>
      </c>
      <c r="N1066">
        <v>510338</v>
      </c>
      <c r="O1066">
        <v>82.963710000000006</v>
      </c>
      <c r="P1066" s="27">
        <v>628760</v>
      </c>
      <c r="Q1066" s="27">
        <v>2145329</v>
      </c>
    </row>
    <row r="1067" spans="1:17" x14ac:dyDescent="0.3">
      <c r="A1067">
        <v>5</v>
      </c>
      <c r="B1067">
        <v>2</v>
      </c>
      <c r="C1067">
        <v>6</v>
      </c>
      <c r="D1067" s="27">
        <v>89000</v>
      </c>
      <c r="E1067">
        <v>73493</v>
      </c>
      <c r="F1067">
        <v>524660</v>
      </c>
      <c r="G1067">
        <v>648031</v>
      </c>
      <c r="H1067">
        <v>0</v>
      </c>
      <c r="I1067">
        <v>412738</v>
      </c>
      <c r="J1067">
        <v>0</v>
      </c>
      <c r="K1067">
        <v>0</v>
      </c>
      <c r="L1067">
        <v>312033</v>
      </c>
      <c r="M1067">
        <v>437370</v>
      </c>
      <c r="N1067">
        <v>323698</v>
      </c>
      <c r="O1067">
        <v>227.79159999999999</v>
      </c>
      <c r="P1067" s="27">
        <v>800710</v>
      </c>
      <c r="Q1067" s="27">
        <v>2732023</v>
      </c>
    </row>
    <row r="1068" spans="1:17" x14ac:dyDescent="0.3">
      <c r="A1068">
        <v>5</v>
      </c>
      <c r="B1068">
        <v>12</v>
      </c>
      <c r="C1068">
        <v>21</v>
      </c>
      <c r="D1068" s="27">
        <v>11000</v>
      </c>
      <c r="E1068">
        <v>0</v>
      </c>
      <c r="F1068">
        <v>19081</v>
      </c>
      <c r="G1068">
        <v>10236</v>
      </c>
      <c r="H1068">
        <v>454</v>
      </c>
      <c r="I1068">
        <v>4916</v>
      </c>
      <c r="J1068">
        <v>0</v>
      </c>
      <c r="K1068">
        <v>13742</v>
      </c>
      <c r="L1068">
        <v>636</v>
      </c>
      <c r="M1068">
        <v>1189</v>
      </c>
      <c r="N1068">
        <v>27072</v>
      </c>
      <c r="O1068">
        <v>23.717549999999999</v>
      </c>
      <c r="P1068" s="27">
        <v>22663</v>
      </c>
      <c r="Q1068" s="27">
        <v>77326</v>
      </c>
    </row>
    <row r="1069" spans="1:17" x14ac:dyDescent="0.3">
      <c r="A1069">
        <v>1</v>
      </c>
      <c r="B1069">
        <v>15</v>
      </c>
      <c r="C1069">
        <v>34</v>
      </c>
      <c r="D1069" s="27">
        <v>1200</v>
      </c>
      <c r="E1069">
        <v>42601</v>
      </c>
      <c r="F1069">
        <v>14666</v>
      </c>
      <c r="G1069">
        <v>17772</v>
      </c>
      <c r="H1069">
        <v>6421</v>
      </c>
      <c r="I1069">
        <v>7825</v>
      </c>
      <c r="J1069">
        <v>0</v>
      </c>
      <c r="K1069">
        <v>54582</v>
      </c>
      <c r="L1069">
        <v>6479</v>
      </c>
      <c r="M1069">
        <v>0</v>
      </c>
      <c r="N1069">
        <v>8807</v>
      </c>
      <c r="O1069">
        <v>1196.8040000000001</v>
      </c>
      <c r="P1069" s="27">
        <v>46645</v>
      </c>
      <c r="Q1069" s="27">
        <v>159153</v>
      </c>
    </row>
    <row r="1070" spans="1:17" x14ac:dyDescent="0.3">
      <c r="A1070">
        <v>9</v>
      </c>
      <c r="B1070">
        <v>23</v>
      </c>
      <c r="C1070">
        <v>50</v>
      </c>
      <c r="D1070" s="27">
        <v>19000</v>
      </c>
      <c r="E1070">
        <v>28421</v>
      </c>
      <c r="F1070">
        <v>12863</v>
      </c>
      <c r="G1070">
        <v>208336</v>
      </c>
      <c r="H1070">
        <v>0</v>
      </c>
      <c r="I1070">
        <v>129258</v>
      </c>
      <c r="J1070">
        <v>0</v>
      </c>
      <c r="K1070">
        <v>896436</v>
      </c>
      <c r="L1070">
        <v>146706</v>
      </c>
      <c r="M1070">
        <v>50261</v>
      </c>
      <c r="N1070">
        <v>101552</v>
      </c>
      <c r="O1070">
        <v>1390.874</v>
      </c>
      <c r="P1070" s="27">
        <v>461264</v>
      </c>
      <c r="Q1070" s="27">
        <v>1573833</v>
      </c>
    </row>
    <row r="1071" spans="1:17" x14ac:dyDescent="0.3">
      <c r="A1071">
        <v>6</v>
      </c>
      <c r="B1071">
        <v>12</v>
      </c>
      <c r="C1071">
        <v>21</v>
      </c>
      <c r="D1071" s="27">
        <v>4200</v>
      </c>
      <c r="E1071">
        <v>24029</v>
      </c>
      <c r="F1071">
        <v>79638</v>
      </c>
      <c r="G1071">
        <v>21001</v>
      </c>
      <c r="H1071">
        <v>7513</v>
      </c>
      <c r="I1071">
        <v>29577</v>
      </c>
      <c r="J1071">
        <v>0</v>
      </c>
      <c r="K1071">
        <v>0</v>
      </c>
      <c r="L1071">
        <v>14222</v>
      </c>
      <c r="M1071">
        <v>12689</v>
      </c>
      <c r="N1071">
        <v>115374</v>
      </c>
      <c r="O1071">
        <v>1879.4559999999999</v>
      </c>
      <c r="P1071" s="27">
        <v>89110</v>
      </c>
      <c r="Q1071" s="27">
        <v>304043</v>
      </c>
    </row>
    <row r="1072" spans="1:17" x14ac:dyDescent="0.3">
      <c r="A1072">
        <v>1</v>
      </c>
      <c r="B1072">
        <v>13</v>
      </c>
      <c r="C1072">
        <v>24</v>
      </c>
      <c r="D1072" s="27">
        <v>7000</v>
      </c>
      <c r="E1072">
        <v>0</v>
      </c>
      <c r="F1072">
        <v>0</v>
      </c>
      <c r="G1072">
        <v>3324</v>
      </c>
      <c r="H1072">
        <v>0</v>
      </c>
      <c r="I1072">
        <v>9179</v>
      </c>
      <c r="J1072">
        <v>0</v>
      </c>
      <c r="K1072">
        <v>1970</v>
      </c>
      <c r="L1072">
        <v>4020</v>
      </c>
      <c r="M1072">
        <v>1250</v>
      </c>
      <c r="N1072">
        <v>39680</v>
      </c>
      <c r="O1072">
        <v>1387.077</v>
      </c>
      <c r="P1072" s="27">
        <v>17416</v>
      </c>
      <c r="Q1072" s="27">
        <v>59423</v>
      </c>
    </row>
    <row r="1073" spans="1:17" x14ac:dyDescent="0.3">
      <c r="A1073">
        <v>8</v>
      </c>
      <c r="B1073">
        <v>2</v>
      </c>
      <c r="C1073">
        <v>2</v>
      </c>
      <c r="D1073" s="27">
        <v>12000</v>
      </c>
      <c r="E1073">
        <v>0</v>
      </c>
      <c r="F1073">
        <v>7513</v>
      </c>
      <c r="G1073">
        <v>34142</v>
      </c>
      <c r="H1073">
        <v>0</v>
      </c>
      <c r="I1073">
        <v>16780</v>
      </c>
      <c r="J1073">
        <v>0</v>
      </c>
      <c r="K1073">
        <v>9177</v>
      </c>
      <c r="L1073">
        <v>6370</v>
      </c>
      <c r="M1073">
        <v>20126</v>
      </c>
      <c r="N1073">
        <v>26697</v>
      </c>
      <c r="O1073">
        <v>1130.4749999999999</v>
      </c>
      <c r="P1073" s="27">
        <v>35406</v>
      </c>
      <c r="Q1073" s="27">
        <v>120805</v>
      </c>
    </row>
    <row r="1074" spans="1:17" x14ac:dyDescent="0.3">
      <c r="A1074">
        <v>3</v>
      </c>
      <c r="B1074">
        <v>26</v>
      </c>
      <c r="C1074">
        <v>48</v>
      </c>
      <c r="D1074" s="27">
        <v>10250</v>
      </c>
      <c r="E1074">
        <v>4213</v>
      </c>
      <c r="F1074">
        <v>28267</v>
      </c>
      <c r="G1074">
        <v>8590</v>
      </c>
      <c r="H1074">
        <v>89</v>
      </c>
      <c r="I1074">
        <v>41445</v>
      </c>
      <c r="J1074">
        <v>0</v>
      </c>
      <c r="K1074">
        <v>8190</v>
      </c>
      <c r="L1074">
        <v>191</v>
      </c>
      <c r="M1074">
        <v>2965</v>
      </c>
      <c r="N1074">
        <v>61224</v>
      </c>
      <c r="O1074">
        <v>1791.31</v>
      </c>
      <c r="P1074" s="27">
        <v>45479</v>
      </c>
      <c r="Q1074" s="27">
        <v>155174</v>
      </c>
    </row>
    <row r="1075" spans="1:17" x14ac:dyDescent="0.3">
      <c r="A1075">
        <v>5</v>
      </c>
      <c r="B1075">
        <v>2</v>
      </c>
      <c r="C1075">
        <v>2</v>
      </c>
      <c r="D1075" s="27">
        <v>20000</v>
      </c>
      <c r="E1075">
        <v>0</v>
      </c>
      <c r="F1075">
        <v>202112</v>
      </c>
      <c r="G1075">
        <v>69079</v>
      </c>
      <c r="H1075">
        <v>1074</v>
      </c>
      <c r="I1075">
        <v>193899</v>
      </c>
      <c r="J1075">
        <v>0</v>
      </c>
      <c r="K1075">
        <v>0</v>
      </c>
      <c r="L1075">
        <v>49479</v>
      </c>
      <c r="M1075">
        <v>277473</v>
      </c>
      <c r="N1075">
        <v>92939</v>
      </c>
      <c r="O1075">
        <v>657.71090000000004</v>
      </c>
      <c r="P1075" s="27">
        <v>259688</v>
      </c>
      <c r="Q1075" s="27">
        <v>886055</v>
      </c>
    </row>
    <row r="1076" spans="1:17" x14ac:dyDescent="0.3">
      <c r="A1076">
        <v>7</v>
      </c>
      <c r="B1076">
        <v>14</v>
      </c>
      <c r="C1076">
        <v>28</v>
      </c>
      <c r="D1076" s="27">
        <v>64000</v>
      </c>
      <c r="E1076">
        <v>0</v>
      </c>
      <c r="F1076">
        <v>649442</v>
      </c>
      <c r="G1076">
        <v>84168</v>
      </c>
      <c r="H1076">
        <v>0</v>
      </c>
      <c r="I1076">
        <v>204424</v>
      </c>
      <c r="J1076">
        <v>51542</v>
      </c>
      <c r="K1076">
        <v>603132</v>
      </c>
      <c r="L1076">
        <v>113064</v>
      </c>
      <c r="M1076">
        <v>1169608</v>
      </c>
      <c r="N1076">
        <v>169349</v>
      </c>
      <c r="O1076">
        <v>171.86699999999999</v>
      </c>
      <c r="P1076" s="27">
        <v>892359</v>
      </c>
      <c r="Q1076" s="27">
        <v>3044729</v>
      </c>
    </row>
    <row r="1077" spans="1:17" x14ac:dyDescent="0.3">
      <c r="A1077">
        <v>3</v>
      </c>
      <c r="B1077">
        <v>8</v>
      </c>
      <c r="C1077">
        <v>19</v>
      </c>
      <c r="D1077" s="27">
        <v>73000</v>
      </c>
      <c r="E1077">
        <v>0</v>
      </c>
      <c r="F1077">
        <v>2919</v>
      </c>
      <c r="G1077">
        <v>2124023</v>
      </c>
      <c r="H1077">
        <v>0</v>
      </c>
      <c r="I1077">
        <v>213002</v>
      </c>
      <c r="J1077">
        <v>0</v>
      </c>
      <c r="K1077">
        <v>372372</v>
      </c>
      <c r="L1077">
        <v>23695</v>
      </c>
      <c r="M1077">
        <v>160915</v>
      </c>
      <c r="N1077">
        <v>914230</v>
      </c>
      <c r="O1077">
        <v>28.039249999999999</v>
      </c>
      <c r="P1077" s="27">
        <v>1116986</v>
      </c>
      <c r="Q1077" s="27">
        <v>3811156</v>
      </c>
    </row>
    <row r="1078" spans="1:17" x14ac:dyDescent="0.3">
      <c r="A1078">
        <v>5</v>
      </c>
      <c r="B1078">
        <v>5</v>
      </c>
      <c r="C1078">
        <v>9</v>
      </c>
      <c r="D1078" s="27">
        <v>245000</v>
      </c>
      <c r="E1078">
        <v>0</v>
      </c>
      <c r="F1078">
        <v>9335</v>
      </c>
      <c r="G1078">
        <v>13968</v>
      </c>
      <c r="H1078">
        <v>0</v>
      </c>
      <c r="I1078">
        <v>103775</v>
      </c>
      <c r="J1078">
        <v>0</v>
      </c>
      <c r="K1078">
        <v>0</v>
      </c>
      <c r="L1078">
        <v>0</v>
      </c>
      <c r="M1078">
        <v>588</v>
      </c>
      <c r="N1078">
        <v>116910</v>
      </c>
      <c r="O1078">
        <v>365.05869999999999</v>
      </c>
      <c r="P1078" s="27">
        <v>71681</v>
      </c>
      <c r="Q1078" s="27">
        <v>244576</v>
      </c>
    </row>
    <row r="1079" spans="1:17" x14ac:dyDescent="0.3">
      <c r="A1079">
        <v>3</v>
      </c>
      <c r="B1079">
        <v>23</v>
      </c>
      <c r="C1079">
        <v>50</v>
      </c>
      <c r="D1079" s="27">
        <v>84000</v>
      </c>
      <c r="E1079">
        <v>100814</v>
      </c>
      <c r="F1079">
        <v>232782</v>
      </c>
      <c r="G1079">
        <v>1035633</v>
      </c>
      <c r="H1079">
        <v>0</v>
      </c>
      <c r="I1079">
        <v>1061082</v>
      </c>
      <c r="J1079">
        <v>0</v>
      </c>
      <c r="K1079">
        <v>409535</v>
      </c>
      <c r="L1079">
        <v>161831</v>
      </c>
      <c r="M1079">
        <v>156113</v>
      </c>
      <c r="N1079">
        <v>625487</v>
      </c>
      <c r="O1079">
        <v>964.60410000000002</v>
      </c>
      <c r="P1079" s="27">
        <v>1108815</v>
      </c>
      <c r="Q1079" s="27">
        <v>3783277</v>
      </c>
    </row>
    <row r="1080" spans="1:17" x14ac:dyDescent="0.3">
      <c r="A1080">
        <v>4</v>
      </c>
      <c r="B1080">
        <v>7</v>
      </c>
      <c r="C1080">
        <v>16</v>
      </c>
      <c r="D1080" s="27">
        <v>76000</v>
      </c>
      <c r="E1080">
        <v>0</v>
      </c>
      <c r="F1080">
        <v>1623730</v>
      </c>
      <c r="G1080">
        <v>814758</v>
      </c>
      <c r="H1080">
        <v>0</v>
      </c>
      <c r="I1080">
        <v>1909759</v>
      </c>
      <c r="J1080">
        <v>0</v>
      </c>
      <c r="K1080">
        <v>629904</v>
      </c>
      <c r="L1080">
        <v>278993</v>
      </c>
      <c r="M1080">
        <v>276035</v>
      </c>
      <c r="N1080">
        <v>2895611</v>
      </c>
      <c r="O1080">
        <v>207.1317</v>
      </c>
      <c r="P1080" s="27">
        <v>2470337</v>
      </c>
      <c r="Q1080" s="27">
        <v>8428790</v>
      </c>
    </row>
    <row r="1081" spans="1:17" x14ac:dyDescent="0.3">
      <c r="A1081">
        <v>7</v>
      </c>
      <c r="B1081">
        <v>2</v>
      </c>
      <c r="C1081">
        <v>2</v>
      </c>
      <c r="D1081" s="27">
        <v>10000</v>
      </c>
      <c r="E1081">
        <v>0</v>
      </c>
      <c r="F1081">
        <v>167679</v>
      </c>
      <c r="G1081">
        <v>268303</v>
      </c>
      <c r="H1081">
        <v>0</v>
      </c>
      <c r="I1081">
        <v>138037</v>
      </c>
      <c r="J1081">
        <v>0</v>
      </c>
      <c r="K1081">
        <v>21410</v>
      </c>
      <c r="L1081">
        <v>35453</v>
      </c>
      <c r="M1081">
        <v>152494</v>
      </c>
      <c r="N1081">
        <v>143961</v>
      </c>
      <c r="O1081">
        <v>281.10930000000002</v>
      </c>
      <c r="P1081" s="27">
        <v>271787</v>
      </c>
      <c r="Q1081" s="27">
        <v>927337</v>
      </c>
    </row>
    <row r="1082" spans="1:17" x14ac:dyDescent="0.3">
      <c r="A1082">
        <v>3</v>
      </c>
      <c r="B1082">
        <v>2</v>
      </c>
      <c r="C1082">
        <v>2</v>
      </c>
      <c r="D1082" s="27">
        <v>1600</v>
      </c>
      <c r="E1082">
        <v>0</v>
      </c>
      <c r="F1082">
        <v>4049</v>
      </c>
      <c r="G1082">
        <v>10653</v>
      </c>
      <c r="H1082">
        <v>210</v>
      </c>
      <c r="I1082">
        <v>14148</v>
      </c>
      <c r="J1082">
        <v>0</v>
      </c>
      <c r="K1082">
        <v>2354</v>
      </c>
      <c r="L1082">
        <v>7703</v>
      </c>
      <c r="M1082">
        <v>2987</v>
      </c>
      <c r="N1082">
        <v>7981</v>
      </c>
      <c r="O1082">
        <v>1879.4559999999999</v>
      </c>
      <c r="P1082" s="27">
        <v>14679</v>
      </c>
      <c r="Q1082" s="27">
        <v>50085</v>
      </c>
    </row>
    <row r="1083" spans="1:17" x14ac:dyDescent="0.3">
      <c r="A1083">
        <v>7</v>
      </c>
      <c r="B1083">
        <v>5</v>
      </c>
      <c r="C1083">
        <v>9</v>
      </c>
      <c r="D1083" s="27">
        <v>194000</v>
      </c>
      <c r="E1083">
        <v>74343</v>
      </c>
      <c r="F1083">
        <v>465292</v>
      </c>
      <c r="G1083">
        <v>113519</v>
      </c>
      <c r="H1083">
        <v>9934</v>
      </c>
      <c r="I1083">
        <v>509557</v>
      </c>
      <c r="J1083">
        <v>0</v>
      </c>
      <c r="K1083">
        <v>43818</v>
      </c>
      <c r="L1083">
        <v>176725</v>
      </c>
      <c r="M1083">
        <v>104122</v>
      </c>
      <c r="N1083">
        <v>549832</v>
      </c>
      <c r="O1083">
        <v>315.40679999999998</v>
      </c>
      <c r="P1083" s="27">
        <v>599983</v>
      </c>
      <c r="Q1083" s="27">
        <v>2047142</v>
      </c>
    </row>
    <row r="1084" spans="1:17" x14ac:dyDescent="0.3">
      <c r="A1084">
        <v>4</v>
      </c>
      <c r="B1084">
        <v>2</v>
      </c>
      <c r="C1084">
        <v>3</v>
      </c>
      <c r="D1084" s="27">
        <v>25500</v>
      </c>
      <c r="E1084">
        <v>0</v>
      </c>
      <c r="F1084">
        <v>64235</v>
      </c>
      <c r="G1084">
        <v>128002</v>
      </c>
      <c r="H1084">
        <v>0</v>
      </c>
      <c r="I1084">
        <v>85391</v>
      </c>
      <c r="J1084">
        <v>6790</v>
      </c>
      <c r="K1084">
        <v>216779</v>
      </c>
      <c r="L1084">
        <v>23186</v>
      </c>
      <c r="M1084">
        <v>195020</v>
      </c>
      <c r="N1084">
        <v>85177</v>
      </c>
      <c r="O1084">
        <v>964.60410000000002</v>
      </c>
      <c r="P1084" s="27">
        <v>235809</v>
      </c>
      <c r="Q1084" s="27">
        <v>804580</v>
      </c>
    </row>
    <row r="1085" spans="1:17" x14ac:dyDescent="0.3">
      <c r="A1085">
        <v>4</v>
      </c>
      <c r="B1085">
        <v>5</v>
      </c>
      <c r="C1085">
        <v>9</v>
      </c>
      <c r="D1085" s="27">
        <v>255000</v>
      </c>
      <c r="E1085">
        <v>0</v>
      </c>
      <c r="F1085">
        <v>55469</v>
      </c>
      <c r="G1085">
        <v>257030</v>
      </c>
      <c r="H1085">
        <v>2869</v>
      </c>
      <c r="I1085">
        <v>1436017</v>
      </c>
      <c r="J1085">
        <v>0</v>
      </c>
      <c r="K1085">
        <v>5991751</v>
      </c>
      <c r="L1085">
        <v>20337</v>
      </c>
      <c r="M1085">
        <v>88463</v>
      </c>
      <c r="N1085">
        <v>1298632</v>
      </c>
      <c r="O1085">
        <v>226.40190000000001</v>
      </c>
      <c r="P1085" s="27">
        <v>2681878</v>
      </c>
      <c r="Q1085" s="27">
        <v>9150568</v>
      </c>
    </row>
    <row r="1086" spans="1:17" x14ac:dyDescent="0.3">
      <c r="A1086">
        <v>6</v>
      </c>
      <c r="B1086">
        <v>16</v>
      </c>
      <c r="C1086">
        <v>35</v>
      </c>
      <c r="D1086" s="27">
        <v>600000</v>
      </c>
      <c r="E1086">
        <v>0</v>
      </c>
      <c r="F1086">
        <v>39257683</v>
      </c>
      <c r="G1086">
        <v>8365482</v>
      </c>
      <c r="H1086">
        <v>0</v>
      </c>
      <c r="I1086">
        <v>15879123</v>
      </c>
      <c r="J1086">
        <v>2836506</v>
      </c>
      <c r="K1086">
        <v>593583</v>
      </c>
      <c r="L1086">
        <v>6261325</v>
      </c>
      <c r="M1086">
        <v>3010543</v>
      </c>
      <c r="N1086">
        <v>14677091</v>
      </c>
      <c r="O1086">
        <v>7.1506299999999996</v>
      </c>
      <c r="P1086" s="27">
        <v>26635796</v>
      </c>
      <c r="Q1086" s="27">
        <v>90881336</v>
      </c>
    </row>
    <row r="1087" spans="1:17" x14ac:dyDescent="0.3">
      <c r="A1087">
        <v>1</v>
      </c>
      <c r="B1087">
        <v>8</v>
      </c>
      <c r="C1087">
        <v>19</v>
      </c>
      <c r="D1087" s="27">
        <v>126000</v>
      </c>
      <c r="E1087">
        <v>0</v>
      </c>
      <c r="F1087">
        <v>278857</v>
      </c>
      <c r="G1087">
        <v>2545452</v>
      </c>
      <c r="H1087">
        <v>0</v>
      </c>
      <c r="I1087">
        <v>1734606</v>
      </c>
      <c r="J1087">
        <v>0</v>
      </c>
      <c r="K1087">
        <v>75525</v>
      </c>
      <c r="L1087">
        <v>262348</v>
      </c>
      <c r="M1087">
        <v>385042</v>
      </c>
      <c r="N1087">
        <v>1473217</v>
      </c>
      <c r="O1087">
        <v>62.141440000000003</v>
      </c>
      <c r="P1087" s="27">
        <v>1979791</v>
      </c>
      <c r="Q1087" s="27">
        <v>6755047</v>
      </c>
    </row>
    <row r="1088" spans="1:17" x14ac:dyDescent="0.3">
      <c r="A1088">
        <v>6</v>
      </c>
      <c r="B1088">
        <v>18</v>
      </c>
      <c r="C1088">
        <v>38</v>
      </c>
      <c r="D1088" s="27">
        <v>800000</v>
      </c>
      <c r="E1088">
        <v>2261414</v>
      </c>
      <c r="F1088">
        <v>9262642</v>
      </c>
      <c r="G1088">
        <v>11797556</v>
      </c>
      <c r="H1088">
        <v>0</v>
      </c>
      <c r="I1088">
        <v>11343495</v>
      </c>
      <c r="J1088">
        <v>9513544</v>
      </c>
      <c r="K1088">
        <v>8071893</v>
      </c>
      <c r="L1088">
        <v>13084957</v>
      </c>
      <c r="M1088">
        <v>1883729</v>
      </c>
      <c r="N1088">
        <v>19323509</v>
      </c>
      <c r="O1088">
        <v>23.717549999999999</v>
      </c>
      <c r="P1088" s="27">
        <v>25364226</v>
      </c>
      <c r="Q1088" s="27">
        <v>86542739</v>
      </c>
    </row>
    <row r="1089" spans="1:17" x14ac:dyDescent="0.3">
      <c r="A1089">
        <v>5</v>
      </c>
      <c r="B1089">
        <v>8</v>
      </c>
      <c r="C1089">
        <v>19</v>
      </c>
      <c r="D1089" s="27">
        <v>9100</v>
      </c>
      <c r="E1089">
        <v>160</v>
      </c>
      <c r="F1089">
        <v>126927</v>
      </c>
      <c r="G1089">
        <v>147912</v>
      </c>
      <c r="H1089">
        <v>280</v>
      </c>
      <c r="I1089">
        <v>60303</v>
      </c>
      <c r="J1089">
        <v>0</v>
      </c>
      <c r="K1089">
        <v>2199</v>
      </c>
      <c r="L1089">
        <v>7778</v>
      </c>
      <c r="M1089">
        <v>23416</v>
      </c>
      <c r="N1089">
        <v>74036</v>
      </c>
      <c r="O1089">
        <v>1007.009</v>
      </c>
      <c r="P1089" s="27">
        <v>129839</v>
      </c>
      <c r="Q1089" s="27">
        <v>443011</v>
      </c>
    </row>
    <row r="1090" spans="1:17" x14ac:dyDescent="0.3">
      <c r="A1090">
        <v>4</v>
      </c>
      <c r="B1090">
        <v>13</v>
      </c>
      <c r="C1090">
        <v>23</v>
      </c>
      <c r="D1090" s="27">
        <v>13500</v>
      </c>
      <c r="E1090">
        <v>0</v>
      </c>
      <c r="F1090">
        <v>117861</v>
      </c>
      <c r="G1090">
        <v>41903</v>
      </c>
      <c r="H1090">
        <v>4943</v>
      </c>
      <c r="I1090">
        <v>51999</v>
      </c>
      <c r="J1090">
        <v>0</v>
      </c>
      <c r="K1090">
        <v>4176</v>
      </c>
      <c r="L1090">
        <v>30230</v>
      </c>
      <c r="M1090">
        <v>121094</v>
      </c>
      <c r="N1090">
        <v>141494</v>
      </c>
      <c r="O1090">
        <v>857.77359999999999</v>
      </c>
      <c r="P1090" s="27">
        <v>150557</v>
      </c>
      <c r="Q1090" s="27">
        <v>513700</v>
      </c>
    </row>
    <row r="1091" spans="1:17" x14ac:dyDescent="0.3">
      <c r="A1091">
        <v>9</v>
      </c>
      <c r="B1091">
        <v>1</v>
      </c>
      <c r="C1091">
        <v>1</v>
      </c>
      <c r="D1091" s="27">
        <v>23000</v>
      </c>
      <c r="E1091">
        <v>0</v>
      </c>
      <c r="F1091">
        <v>17448</v>
      </c>
      <c r="G1091">
        <v>4324</v>
      </c>
      <c r="H1091">
        <v>0</v>
      </c>
      <c r="I1091">
        <v>0</v>
      </c>
      <c r="J1091">
        <v>0</v>
      </c>
      <c r="K1091">
        <v>0</v>
      </c>
      <c r="L1091">
        <v>0</v>
      </c>
      <c r="M1091">
        <v>0</v>
      </c>
      <c r="N1091">
        <v>373491</v>
      </c>
      <c r="O1091">
        <v>503.86329999999998</v>
      </c>
      <c r="P1091" s="27">
        <v>115845</v>
      </c>
      <c r="Q1091" s="27">
        <v>395263</v>
      </c>
    </row>
    <row r="1092" spans="1:17" x14ac:dyDescent="0.3">
      <c r="A1092">
        <v>5</v>
      </c>
      <c r="B1092">
        <v>5</v>
      </c>
      <c r="C1092">
        <v>10</v>
      </c>
      <c r="D1092" s="27">
        <v>1200</v>
      </c>
      <c r="O1092">
        <v>4637.8509999999997</v>
      </c>
    </row>
    <row r="1093" spans="1:17" x14ac:dyDescent="0.3">
      <c r="A1093">
        <v>5</v>
      </c>
      <c r="B1093">
        <v>18</v>
      </c>
      <c r="C1093">
        <v>38</v>
      </c>
      <c r="D1093" s="27">
        <v>270000</v>
      </c>
      <c r="E1093">
        <v>490</v>
      </c>
      <c r="F1093">
        <v>5693029</v>
      </c>
      <c r="G1093">
        <v>1611755</v>
      </c>
      <c r="H1093">
        <v>0</v>
      </c>
      <c r="I1093">
        <v>860658</v>
      </c>
      <c r="J1093">
        <v>0</v>
      </c>
      <c r="K1093">
        <v>1763240</v>
      </c>
      <c r="L1093">
        <v>2393862</v>
      </c>
      <c r="M1093">
        <v>247908</v>
      </c>
      <c r="N1093">
        <v>4287985</v>
      </c>
      <c r="O1093">
        <v>17.19126</v>
      </c>
      <c r="P1093" s="27">
        <v>4941069</v>
      </c>
      <c r="Q1093" s="27">
        <v>16858927</v>
      </c>
    </row>
    <row r="1094" spans="1:17" x14ac:dyDescent="0.3">
      <c r="A1094">
        <v>7</v>
      </c>
      <c r="B1094">
        <v>16</v>
      </c>
      <c r="C1094">
        <v>35</v>
      </c>
      <c r="D1094" s="27">
        <v>310000</v>
      </c>
      <c r="E1094">
        <v>0</v>
      </c>
      <c r="F1094">
        <v>13291939</v>
      </c>
      <c r="G1094">
        <v>7530091</v>
      </c>
      <c r="H1094">
        <v>0</v>
      </c>
      <c r="I1094">
        <v>5018702</v>
      </c>
      <c r="J1094">
        <v>1316615</v>
      </c>
      <c r="K1094">
        <v>1208588</v>
      </c>
      <c r="L1094">
        <v>968846</v>
      </c>
      <c r="M1094">
        <v>1058892</v>
      </c>
      <c r="N1094">
        <v>7580730</v>
      </c>
      <c r="O1094">
        <v>9.2846069999999994</v>
      </c>
      <c r="P1094" s="27">
        <v>11129661</v>
      </c>
      <c r="Q1094" s="27">
        <v>37974403</v>
      </c>
    </row>
    <row r="1095" spans="1:17" x14ac:dyDescent="0.3">
      <c r="A1095">
        <v>4</v>
      </c>
      <c r="B1095">
        <v>18</v>
      </c>
      <c r="C1095">
        <v>40</v>
      </c>
      <c r="D1095" s="27">
        <v>20250</v>
      </c>
      <c r="E1095">
        <v>0</v>
      </c>
      <c r="F1095">
        <v>14824</v>
      </c>
      <c r="G1095">
        <v>41597</v>
      </c>
      <c r="H1095">
        <v>0</v>
      </c>
      <c r="I1095">
        <v>27348</v>
      </c>
      <c r="J1095">
        <v>55259</v>
      </c>
      <c r="K1095">
        <v>21434</v>
      </c>
      <c r="L1095">
        <v>38591</v>
      </c>
      <c r="M1095">
        <v>7932</v>
      </c>
      <c r="N1095">
        <v>106312</v>
      </c>
      <c r="O1095">
        <v>499.12040000000002</v>
      </c>
      <c r="P1095" s="27">
        <v>91822</v>
      </c>
      <c r="Q1095" s="27">
        <v>313297</v>
      </c>
    </row>
    <row r="1096" spans="1:17" x14ac:dyDescent="0.3">
      <c r="A1096">
        <v>8</v>
      </c>
      <c r="B1096">
        <v>25</v>
      </c>
      <c r="C1096">
        <v>42</v>
      </c>
      <c r="D1096" s="27">
        <v>150000</v>
      </c>
      <c r="E1096">
        <v>729179</v>
      </c>
      <c r="F1096">
        <v>1405193</v>
      </c>
      <c r="G1096">
        <v>3206356</v>
      </c>
      <c r="H1096">
        <v>0</v>
      </c>
      <c r="I1096">
        <v>6177925</v>
      </c>
      <c r="J1096">
        <v>0</v>
      </c>
      <c r="K1096">
        <v>844609</v>
      </c>
      <c r="L1096">
        <v>94831</v>
      </c>
      <c r="M1096">
        <v>305549</v>
      </c>
      <c r="N1096">
        <v>2684024</v>
      </c>
      <c r="O1096">
        <v>48.84104</v>
      </c>
      <c r="P1096" s="27">
        <v>4527452</v>
      </c>
      <c r="Q1096" s="27">
        <v>15447666</v>
      </c>
    </row>
    <row r="1097" spans="1:17" x14ac:dyDescent="0.3">
      <c r="A1097">
        <v>4</v>
      </c>
      <c r="B1097">
        <v>14</v>
      </c>
      <c r="C1097">
        <v>28</v>
      </c>
      <c r="D1097" s="27">
        <v>176000</v>
      </c>
      <c r="E1097">
        <v>113545</v>
      </c>
      <c r="F1097">
        <v>720079</v>
      </c>
      <c r="G1097">
        <v>1034035</v>
      </c>
      <c r="H1097">
        <v>0</v>
      </c>
      <c r="I1097">
        <v>1320974</v>
      </c>
      <c r="J1097">
        <v>0</v>
      </c>
      <c r="K1097">
        <v>96945</v>
      </c>
      <c r="L1097">
        <v>23975</v>
      </c>
      <c r="M1097">
        <v>551448</v>
      </c>
      <c r="N1097">
        <v>764583</v>
      </c>
      <c r="O1097">
        <v>125.6504</v>
      </c>
      <c r="P1097" s="27">
        <v>1355681</v>
      </c>
      <c r="Q1097" s="27">
        <v>4625584</v>
      </c>
    </row>
    <row r="1098" spans="1:17" x14ac:dyDescent="0.3">
      <c r="A1098">
        <v>5</v>
      </c>
      <c r="B1098">
        <v>23</v>
      </c>
      <c r="C1098">
        <v>50</v>
      </c>
      <c r="D1098" s="27">
        <v>76000</v>
      </c>
      <c r="E1098">
        <v>20013</v>
      </c>
      <c r="F1098">
        <v>1470106</v>
      </c>
      <c r="G1098">
        <v>843321</v>
      </c>
      <c r="H1098">
        <v>106942</v>
      </c>
      <c r="I1098">
        <v>976536</v>
      </c>
      <c r="J1098">
        <v>62377</v>
      </c>
      <c r="K1098">
        <v>2208793</v>
      </c>
      <c r="L1098">
        <v>174224</v>
      </c>
      <c r="M1098">
        <v>247007</v>
      </c>
      <c r="N1098">
        <v>471303</v>
      </c>
      <c r="O1098">
        <v>178.3937</v>
      </c>
      <c r="P1098" s="27">
        <v>1928670</v>
      </c>
      <c r="Q1098" s="27">
        <v>6580622</v>
      </c>
    </row>
    <row r="1099" spans="1:17" x14ac:dyDescent="0.3">
      <c r="A1099">
        <v>7</v>
      </c>
      <c r="B1099">
        <v>1</v>
      </c>
      <c r="C1099">
        <v>1</v>
      </c>
      <c r="D1099" s="27">
        <v>14500</v>
      </c>
      <c r="O1099">
        <v>624.95410000000004</v>
      </c>
    </row>
    <row r="1100" spans="1:17" x14ac:dyDescent="0.3">
      <c r="A1100">
        <v>2</v>
      </c>
      <c r="B1100">
        <v>2</v>
      </c>
      <c r="C1100">
        <v>2</v>
      </c>
      <c r="D1100" s="27">
        <v>2800</v>
      </c>
      <c r="E1100">
        <v>16157</v>
      </c>
      <c r="F1100">
        <v>7085</v>
      </c>
      <c r="G1100">
        <v>21292</v>
      </c>
      <c r="H1100">
        <v>0</v>
      </c>
      <c r="I1100">
        <v>24443</v>
      </c>
      <c r="J1100">
        <v>0</v>
      </c>
      <c r="K1100">
        <v>3025</v>
      </c>
      <c r="L1100">
        <v>2185</v>
      </c>
      <c r="M1100">
        <v>8417</v>
      </c>
      <c r="N1100">
        <v>17136</v>
      </c>
      <c r="O1100">
        <v>1851.67</v>
      </c>
      <c r="P1100" s="27">
        <v>29232</v>
      </c>
      <c r="Q1100" s="27">
        <v>99740</v>
      </c>
    </row>
    <row r="1101" spans="1:17" x14ac:dyDescent="0.3">
      <c r="A1101">
        <v>5</v>
      </c>
      <c r="B1101">
        <v>2</v>
      </c>
      <c r="C1101">
        <v>2</v>
      </c>
      <c r="D1101" s="27">
        <v>365000</v>
      </c>
      <c r="E1101">
        <v>1243261</v>
      </c>
      <c r="F1101">
        <v>0</v>
      </c>
      <c r="G1101">
        <v>3503617</v>
      </c>
      <c r="H1101">
        <v>181313</v>
      </c>
      <c r="I1101">
        <v>3894259</v>
      </c>
      <c r="J1101">
        <v>199015</v>
      </c>
      <c r="K1101">
        <v>1628783</v>
      </c>
      <c r="L1101">
        <v>1591662</v>
      </c>
      <c r="M1101">
        <v>4324566</v>
      </c>
      <c r="N1101">
        <v>3055793</v>
      </c>
      <c r="O1101">
        <v>4.0706369999999996</v>
      </c>
      <c r="P1101" s="27">
        <v>5750958</v>
      </c>
      <c r="Q1101" s="27">
        <v>19622269</v>
      </c>
    </row>
    <row r="1102" spans="1:17" x14ac:dyDescent="0.3">
      <c r="A1102">
        <v>9</v>
      </c>
      <c r="B1102">
        <v>2</v>
      </c>
      <c r="C1102">
        <v>2</v>
      </c>
      <c r="D1102" s="27">
        <v>420000</v>
      </c>
      <c r="E1102">
        <v>30713</v>
      </c>
      <c r="F1102">
        <v>6699185</v>
      </c>
      <c r="G1102">
        <v>6986578</v>
      </c>
      <c r="H1102">
        <v>99735</v>
      </c>
      <c r="I1102">
        <v>5880112</v>
      </c>
      <c r="J1102">
        <v>0</v>
      </c>
      <c r="K1102">
        <v>607904</v>
      </c>
      <c r="L1102">
        <v>547210</v>
      </c>
      <c r="M1102">
        <v>2901277</v>
      </c>
      <c r="N1102">
        <v>3850844</v>
      </c>
      <c r="O1102">
        <v>23.717549999999999</v>
      </c>
      <c r="P1102" s="27">
        <v>8090140</v>
      </c>
      <c r="Q1102" s="27">
        <v>27603558</v>
      </c>
    </row>
    <row r="1103" spans="1:17" x14ac:dyDescent="0.3">
      <c r="A1103">
        <v>9</v>
      </c>
      <c r="B1103">
        <v>25</v>
      </c>
      <c r="C1103">
        <v>42</v>
      </c>
      <c r="D1103" s="27">
        <v>7600</v>
      </c>
      <c r="E1103">
        <v>0</v>
      </c>
      <c r="F1103">
        <v>20153</v>
      </c>
      <c r="G1103">
        <v>17572</v>
      </c>
      <c r="H1103">
        <v>0</v>
      </c>
      <c r="I1103">
        <v>49200</v>
      </c>
      <c r="J1103">
        <v>0</v>
      </c>
      <c r="K1103">
        <v>0</v>
      </c>
      <c r="L1103">
        <v>5535</v>
      </c>
      <c r="M1103">
        <v>8595</v>
      </c>
      <c r="N1103">
        <v>41318</v>
      </c>
      <c r="O1103">
        <v>336.40199999999999</v>
      </c>
      <c r="P1103" s="27">
        <v>41727</v>
      </c>
      <c r="Q1103" s="27">
        <v>142373</v>
      </c>
    </row>
    <row r="1104" spans="1:17" x14ac:dyDescent="0.3">
      <c r="A1104">
        <v>9</v>
      </c>
      <c r="B1104">
        <v>2</v>
      </c>
      <c r="C1104">
        <v>2</v>
      </c>
      <c r="D1104" s="27">
        <v>6000</v>
      </c>
      <c r="E1104">
        <v>2724</v>
      </c>
      <c r="F1104">
        <v>36387</v>
      </c>
      <c r="G1104">
        <v>54095</v>
      </c>
      <c r="H1104">
        <v>775</v>
      </c>
      <c r="I1104">
        <v>40106</v>
      </c>
      <c r="J1104">
        <v>0</v>
      </c>
      <c r="K1104">
        <v>0</v>
      </c>
      <c r="L1104">
        <v>17213</v>
      </c>
      <c r="M1104">
        <v>76762</v>
      </c>
      <c r="N1104">
        <v>47286</v>
      </c>
      <c r="O1104">
        <v>1130.4749999999999</v>
      </c>
      <c r="P1104" s="27">
        <v>80700</v>
      </c>
      <c r="Q1104" s="27">
        <v>275348</v>
      </c>
    </row>
    <row r="1105" spans="1:17" x14ac:dyDescent="0.3">
      <c r="A1105">
        <v>6</v>
      </c>
      <c r="B1105">
        <v>23</v>
      </c>
      <c r="C1105">
        <v>50</v>
      </c>
      <c r="D1105" s="27">
        <v>10000</v>
      </c>
      <c r="E1105">
        <v>41347</v>
      </c>
      <c r="F1105">
        <v>85098</v>
      </c>
      <c r="G1105">
        <v>43614</v>
      </c>
      <c r="H1105">
        <v>16249</v>
      </c>
      <c r="I1105">
        <v>66918</v>
      </c>
      <c r="J1105">
        <v>0</v>
      </c>
      <c r="K1105">
        <v>8667</v>
      </c>
      <c r="L1105">
        <v>50873</v>
      </c>
      <c r="M1105">
        <v>100608</v>
      </c>
      <c r="N1105">
        <v>51811</v>
      </c>
      <c r="O1105">
        <v>1807.463</v>
      </c>
      <c r="P1105" s="27">
        <v>136338</v>
      </c>
      <c r="Q1105" s="27">
        <v>465185</v>
      </c>
    </row>
    <row r="1106" spans="1:17" x14ac:dyDescent="0.3">
      <c r="A1106">
        <v>3</v>
      </c>
      <c r="B1106">
        <v>5</v>
      </c>
      <c r="C1106">
        <v>11</v>
      </c>
      <c r="D1106" s="27">
        <v>2200</v>
      </c>
      <c r="O1106">
        <v>3855.0839999999998</v>
      </c>
    </row>
    <row r="1107" spans="1:17" x14ac:dyDescent="0.3">
      <c r="A1107">
        <v>4</v>
      </c>
      <c r="B1107">
        <v>26</v>
      </c>
      <c r="C1107">
        <v>47</v>
      </c>
      <c r="D1107" s="27">
        <v>5600</v>
      </c>
      <c r="E1107">
        <v>0</v>
      </c>
      <c r="F1107">
        <v>6739</v>
      </c>
      <c r="G1107">
        <v>17555</v>
      </c>
      <c r="H1107">
        <v>0</v>
      </c>
      <c r="I1107">
        <v>24869</v>
      </c>
      <c r="J1107">
        <v>0</v>
      </c>
      <c r="K1107">
        <v>918</v>
      </c>
      <c r="L1107">
        <v>0</v>
      </c>
      <c r="M1107">
        <v>0</v>
      </c>
      <c r="N1107">
        <v>33899</v>
      </c>
      <c r="O1107">
        <v>1461.857</v>
      </c>
      <c r="P1107" s="27">
        <v>24613</v>
      </c>
      <c r="Q1107" s="27">
        <v>83980</v>
      </c>
    </row>
    <row r="1108" spans="1:17" x14ac:dyDescent="0.3">
      <c r="A1108">
        <v>9</v>
      </c>
      <c r="B1108">
        <v>23</v>
      </c>
      <c r="C1108">
        <v>50</v>
      </c>
      <c r="D1108" s="27">
        <v>22000</v>
      </c>
      <c r="E1108">
        <v>24512</v>
      </c>
      <c r="F1108">
        <v>150472</v>
      </c>
      <c r="G1108">
        <v>299191</v>
      </c>
      <c r="H1108">
        <v>21124</v>
      </c>
      <c r="I1108">
        <v>257452</v>
      </c>
      <c r="J1108">
        <v>0</v>
      </c>
      <c r="K1108">
        <v>51224</v>
      </c>
      <c r="L1108">
        <v>38659</v>
      </c>
      <c r="M1108">
        <v>106944</v>
      </c>
      <c r="N1108">
        <v>178013</v>
      </c>
      <c r="O1108">
        <v>639.72230000000002</v>
      </c>
      <c r="P1108" s="27">
        <v>330478</v>
      </c>
      <c r="Q1108" s="27">
        <v>1127591</v>
      </c>
    </row>
    <row r="1109" spans="1:17" x14ac:dyDescent="0.3">
      <c r="A1109">
        <v>2</v>
      </c>
      <c r="B1109">
        <v>16</v>
      </c>
      <c r="C1109">
        <v>35</v>
      </c>
      <c r="D1109" s="27">
        <v>460000</v>
      </c>
      <c r="E1109">
        <v>1605820</v>
      </c>
      <c r="F1109">
        <v>3484071</v>
      </c>
      <c r="G1109">
        <v>9622521</v>
      </c>
      <c r="H1109">
        <v>596970</v>
      </c>
      <c r="I1109">
        <v>8005510</v>
      </c>
      <c r="J1109">
        <v>2288545</v>
      </c>
      <c r="K1109">
        <v>4589348</v>
      </c>
      <c r="L1109">
        <v>4894687</v>
      </c>
      <c r="M1109">
        <v>2890468</v>
      </c>
      <c r="N1109">
        <v>10111351</v>
      </c>
      <c r="O1109">
        <v>9.2846069999999994</v>
      </c>
      <c r="P1109" s="27">
        <v>14094165</v>
      </c>
      <c r="Q1109" s="27">
        <v>48089291</v>
      </c>
    </row>
    <row r="1110" spans="1:17" x14ac:dyDescent="0.3">
      <c r="A1110">
        <v>4</v>
      </c>
      <c r="B1110">
        <v>5</v>
      </c>
      <c r="C1110">
        <v>9</v>
      </c>
      <c r="D1110" s="27">
        <v>120000</v>
      </c>
      <c r="E1110">
        <v>0</v>
      </c>
      <c r="F1110">
        <v>1327</v>
      </c>
      <c r="G1110">
        <v>25779</v>
      </c>
      <c r="H1110">
        <v>283</v>
      </c>
      <c r="I1110">
        <v>169569</v>
      </c>
      <c r="J1110">
        <v>0</v>
      </c>
      <c r="K1110">
        <v>0</v>
      </c>
      <c r="L1110">
        <v>766</v>
      </c>
      <c r="M1110">
        <v>1314</v>
      </c>
      <c r="N1110">
        <v>121574</v>
      </c>
      <c r="O1110">
        <v>62.963329999999999</v>
      </c>
      <c r="P1110" s="27">
        <v>93966</v>
      </c>
      <c r="Q1110" s="27">
        <v>320612</v>
      </c>
    </row>
    <row r="1111" spans="1:17" x14ac:dyDescent="0.3">
      <c r="A1111">
        <v>2</v>
      </c>
      <c r="B1111">
        <v>26</v>
      </c>
      <c r="C1111">
        <v>47</v>
      </c>
      <c r="D1111" s="27">
        <v>1200</v>
      </c>
      <c r="E1111">
        <v>2935</v>
      </c>
      <c r="F1111">
        <v>3204</v>
      </c>
      <c r="G1111">
        <v>1064</v>
      </c>
      <c r="H1111">
        <v>0</v>
      </c>
      <c r="I1111">
        <v>7763</v>
      </c>
      <c r="J1111">
        <v>0</v>
      </c>
      <c r="K1111">
        <v>0</v>
      </c>
      <c r="L1111">
        <v>3734</v>
      </c>
      <c r="M1111">
        <v>5626</v>
      </c>
      <c r="N1111">
        <v>14615</v>
      </c>
      <c r="O1111">
        <v>4458.21</v>
      </c>
      <c r="P1111" s="27">
        <v>11413</v>
      </c>
      <c r="Q1111" s="27">
        <v>38941</v>
      </c>
    </row>
    <row r="1112" spans="1:17" x14ac:dyDescent="0.3">
      <c r="A1112">
        <v>1</v>
      </c>
      <c r="B1112">
        <v>16</v>
      </c>
      <c r="C1112">
        <v>35</v>
      </c>
      <c r="D1112" s="27">
        <v>800000</v>
      </c>
      <c r="E1112">
        <v>51865</v>
      </c>
      <c r="F1112">
        <v>9716532</v>
      </c>
      <c r="G1112">
        <v>12191063</v>
      </c>
      <c r="H1112">
        <v>0</v>
      </c>
      <c r="I1112">
        <v>11836350</v>
      </c>
      <c r="J1112">
        <v>2991331</v>
      </c>
      <c r="K1112">
        <v>1614975</v>
      </c>
      <c r="L1112">
        <v>2412951</v>
      </c>
      <c r="M1112">
        <v>5316013</v>
      </c>
      <c r="N1112">
        <v>13482749</v>
      </c>
      <c r="O1112">
        <v>10.01088</v>
      </c>
      <c r="P1112" s="27">
        <v>17471814</v>
      </c>
      <c r="Q1112" s="27">
        <v>59613829</v>
      </c>
    </row>
    <row r="1113" spans="1:17" x14ac:dyDescent="0.3">
      <c r="A1113">
        <v>8</v>
      </c>
      <c r="B1113">
        <v>25</v>
      </c>
      <c r="C1113">
        <v>42</v>
      </c>
      <c r="D1113" s="27">
        <v>34500</v>
      </c>
      <c r="E1113">
        <v>22296</v>
      </c>
      <c r="F1113">
        <v>69534</v>
      </c>
      <c r="G1113">
        <v>152364</v>
      </c>
      <c r="H1113">
        <v>0</v>
      </c>
      <c r="I1113">
        <v>528552</v>
      </c>
      <c r="J1113">
        <v>0</v>
      </c>
      <c r="K1113">
        <v>205799</v>
      </c>
      <c r="L1113">
        <v>13284</v>
      </c>
      <c r="M1113">
        <v>52670</v>
      </c>
      <c r="N1113">
        <v>182872</v>
      </c>
      <c r="O1113">
        <v>583.62670000000003</v>
      </c>
      <c r="P1113" s="27">
        <v>359722</v>
      </c>
      <c r="Q1113" s="27">
        <v>1227371</v>
      </c>
    </row>
    <row r="1114" spans="1:17" x14ac:dyDescent="0.3">
      <c r="A1114">
        <v>5</v>
      </c>
      <c r="B1114">
        <v>2</v>
      </c>
      <c r="C1114">
        <v>2</v>
      </c>
      <c r="D1114" s="27">
        <v>100000</v>
      </c>
      <c r="E1114">
        <v>0</v>
      </c>
      <c r="F1114">
        <v>2696223</v>
      </c>
      <c r="G1114">
        <v>819165</v>
      </c>
      <c r="H1114">
        <v>17867</v>
      </c>
      <c r="I1114">
        <v>1210633</v>
      </c>
      <c r="J1114">
        <v>0</v>
      </c>
      <c r="K1114">
        <v>44096</v>
      </c>
      <c r="L1114">
        <v>210794</v>
      </c>
      <c r="M1114">
        <v>1296729</v>
      </c>
      <c r="N1114">
        <v>531772</v>
      </c>
      <c r="O1114">
        <v>48.84104</v>
      </c>
      <c r="P1114" s="27">
        <v>2000961</v>
      </c>
      <c r="Q1114" s="27">
        <v>6827279</v>
      </c>
    </row>
    <row r="1115" spans="1:17" x14ac:dyDescent="0.3">
      <c r="A1115">
        <v>5</v>
      </c>
      <c r="B1115">
        <v>18</v>
      </c>
      <c r="C1115">
        <v>38</v>
      </c>
      <c r="D1115" s="27">
        <v>290000</v>
      </c>
      <c r="E1115">
        <v>0</v>
      </c>
      <c r="F1115">
        <v>1003098</v>
      </c>
      <c r="G1115">
        <v>4209163</v>
      </c>
      <c r="H1115">
        <v>0</v>
      </c>
      <c r="I1115">
        <v>2218256</v>
      </c>
      <c r="J1115">
        <v>2580745</v>
      </c>
      <c r="K1115">
        <v>1810274</v>
      </c>
      <c r="L1115">
        <v>1811364</v>
      </c>
      <c r="M1115">
        <v>384822</v>
      </c>
      <c r="N1115">
        <v>5088468</v>
      </c>
      <c r="O1115">
        <v>30.431059999999999</v>
      </c>
      <c r="P1115" s="27">
        <v>5599704</v>
      </c>
      <c r="Q1115" s="27">
        <v>19106190</v>
      </c>
    </row>
    <row r="1116" spans="1:17" x14ac:dyDescent="0.3">
      <c r="A1116">
        <v>7</v>
      </c>
      <c r="B1116">
        <v>13</v>
      </c>
      <c r="C1116">
        <v>24</v>
      </c>
      <c r="D1116" s="27">
        <v>2500</v>
      </c>
      <c r="E1116">
        <v>3368</v>
      </c>
      <c r="F1116">
        <v>80825</v>
      </c>
      <c r="G1116">
        <v>13734</v>
      </c>
      <c r="H1116">
        <v>698</v>
      </c>
      <c r="I1116">
        <v>11804</v>
      </c>
      <c r="J1116">
        <v>0</v>
      </c>
      <c r="K1116">
        <v>0</v>
      </c>
      <c r="L1116">
        <v>39044</v>
      </c>
      <c r="M1116">
        <v>32192</v>
      </c>
      <c r="N1116">
        <v>29688</v>
      </c>
      <c r="O1116">
        <v>48.84104</v>
      </c>
      <c r="P1116" s="27">
        <v>61944</v>
      </c>
      <c r="Q1116" s="27">
        <v>211353</v>
      </c>
    </row>
    <row r="1117" spans="1:17" x14ac:dyDescent="0.3">
      <c r="A1117">
        <v>6</v>
      </c>
      <c r="B1117">
        <v>26</v>
      </c>
      <c r="C1117">
        <v>47</v>
      </c>
      <c r="D1117" s="27">
        <v>6300</v>
      </c>
      <c r="E1117">
        <v>12248</v>
      </c>
      <c r="F1117">
        <v>58607</v>
      </c>
      <c r="G1117">
        <v>20445</v>
      </c>
      <c r="H1117">
        <v>0</v>
      </c>
      <c r="I1117">
        <v>152978</v>
      </c>
      <c r="J1117">
        <v>0</v>
      </c>
      <c r="K1117">
        <v>4908</v>
      </c>
      <c r="L1117">
        <v>459</v>
      </c>
      <c r="M1117">
        <v>7317</v>
      </c>
      <c r="N1117">
        <v>100701</v>
      </c>
      <c r="O1117">
        <v>1879.4559999999999</v>
      </c>
      <c r="P1117" s="27">
        <v>104825</v>
      </c>
      <c r="Q1117" s="27">
        <v>357663</v>
      </c>
    </row>
    <row r="1118" spans="1:17" x14ac:dyDescent="0.3">
      <c r="A1118">
        <v>5</v>
      </c>
      <c r="B1118">
        <v>91</v>
      </c>
      <c r="C1118">
        <v>49</v>
      </c>
      <c r="D1118" s="27">
        <v>90000</v>
      </c>
      <c r="E1118">
        <v>118440</v>
      </c>
      <c r="F1118">
        <v>3168561</v>
      </c>
      <c r="G1118">
        <v>1792998</v>
      </c>
      <c r="H1118">
        <v>0</v>
      </c>
      <c r="I1118">
        <v>12553288</v>
      </c>
      <c r="J1118">
        <v>0</v>
      </c>
      <c r="K1118">
        <v>12850393</v>
      </c>
      <c r="L1118">
        <v>154263</v>
      </c>
      <c r="M1118">
        <v>411832</v>
      </c>
      <c r="N1118">
        <v>10116602</v>
      </c>
      <c r="O1118">
        <v>48.365920000000003</v>
      </c>
      <c r="P1118" s="27">
        <v>12065175</v>
      </c>
      <c r="Q1118" s="27">
        <v>41166377</v>
      </c>
    </row>
    <row r="1119" spans="1:17" x14ac:dyDescent="0.3">
      <c r="A1119">
        <v>9</v>
      </c>
      <c r="B1119">
        <v>5</v>
      </c>
      <c r="C1119">
        <v>9</v>
      </c>
      <c r="D1119" s="27">
        <v>148000</v>
      </c>
      <c r="E1119">
        <v>100</v>
      </c>
      <c r="F1119">
        <v>12860</v>
      </c>
      <c r="G1119">
        <v>18379</v>
      </c>
      <c r="H1119">
        <v>476</v>
      </c>
      <c r="I1119">
        <v>120619</v>
      </c>
      <c r="J1119">
        <v>0</v>
      </c>
      <c r="K1119">
        <v>457</v>
      </c>
      <c r="L1119">
        <v>8171</v>
      </c>
      <c r="M1119">
        <v>23794</v>
      </c>
      <c r="N1119">
        <v>251341</v>
      </c>
      <c r="O1119">
        <v>90.370909999999995</v>
      </c>
      <c r="P1119" s="27">
        <v>127842</v>
      </c>
      <c r="Q1119" s="27">
        <v>436197</v>
      </c>
    </row>
    <row r="1120" spans="1:17" x14ac:dyDescent="0.3">
      <c r="A1120">
        <v>5</v>
      </c>
      <c r="B1120">
        <v>5</v>
      </c>
      <c r="C1120">
        <v>10</v>
      </c>
      <c r="D1120" s="27">
        <v>38000</v>
      </c>
      <c r="E1120">
        <v>104</v>
      </c>
      <c r="F1120">
        <v>58252</v>
      </c>
      <c r="G1120">
        <v>17932</v>
      </c>
      <c r="H1120">
        <v>0</v>
      </c>
      <c r="I1120">
        <v>135872</v>
      </c>
      <c r="J1120">
        <v>0</v>
      </c>
      <c r="K1120">
        <v>0</v>
      </c>
      <c r="L1120">
        <v>8229</v>
      </c>
      <c r="M1120">
        <v>10148</v>
      </c>
      <c r="N1120">
        <v>115911</v>
      </c>
      <c r="O1120">
        <v>281.10930000000002</v>
      </c>
      <c r="P1120" s="27">
        <v>101538</v>
      </c>
      <c r="Q1120" s="27">
        <v>346448</v>
      </c>
    </row>
    <row r="1121" spans="1:17" x14ac:dyDescent="0.3">
      <c r="A1121">
        <v>7</v>
      </c>
      <c r="B1121">
        <v>12</v>
      </c>
      <c r="C1121">
        <v>21</v>
      </c>
      <c r="D1121" s="27">
        <v>7900</v>
      </c>
      <c r="E1121">
        <v>7276</v>
      </c>
      <c r="F1121">
        <v>25493</v>
      </c>
      <c r="G1121">
        <v>5277</v>
      </c>
      <c r="H1121">
        <v>1521</v>
      </c>
      <c r="I1121">
        <v>8871</v>
      </c>
      <c r="J1121">
        <v>0</v>
      </c>
      <c r="K1121">
        <v>20678</v>
      </c>
      <c r="L1121">
        <v>3571</v>
      </c>
      <c r="M1121">
        <v>2942</v>
      </c>
      <c r="N1121">
        <v>42215</v>
      </c>
      <c r="O1121">
        <v>1868.403</v>
      </c>
      <c r="P1121" s="27">
        <v>34538</v>
      </c>
      <c r="Q1121" s="27">
        <v>117844</v>
      </c>
    </row>
    <row r="1122" spans="1:17" x14ac:dyDescent="0.3">
      <c r="A1122">
        <v>4</v>
      </c>
      <c r="B1122">
        <v>26</v>
      </c>
      <c r="C1122">
        <v>47</v>
      </c>
      <c r="D1122" s="27">
        <v>3000</v>
      </c>
      <c r="O1122">
        <v>964.60410000000002</v>
      </c>
    </row>
    <row r="1123" spans="1:17" x14ac:dyDescent="0.3">
      <c r="A1123">
        <v>5</v>
      </c>
      <c r="B1123">
        <v>14</v>
      </c>
      <c r="C1123">
        <v>28</v>
      </c>
      <c r="D1123" s="27">
        <v>63000</v>
      </c>
      <c r="E1123">
        <v>13041</v>
      </c>
      <c r="F1123">
        <v>439494</v>
      </c>
      <c r="G1123">
        <v>205359</v>
      </c>
      <c r="H1123">
        <v>0</v>
      </c>
      <c r="I1123">
        <v>190838</v>
      </c>
      <c r="J1123">
        <v>25731</v>
      </c>
      <c r="K1123">
        <v>346098</v>
      </c>
      <c r="L1123">
        <v>20674</v>
      </c>
      <c r="M1123">
        <v>195323</v>
      </c>
      <c r="N1123">
        <v>225707</v>
      </c>
      <c r="O1123">
        <v>84.589330000000004</v>
      </c>
      <c r="P1123" s="27">
        <v>487182</v>
      </c>
      <c r="Q1123" s="27">
        <v>1662265</v>
      </c>
    </row>
    <row r="1124" spans="1:17" x14ac:dyDescent="0.3">
      <c r="A1124">
        <v>1</v>
      </c>
      <c r="B1124">
        <v>13</v>
      </c>
      <c r="C1124">
        <v>22</v>
      </c>
      <c r="D1124" s="27">
        <v>2400</v>
      </c>
      <c r="E1124">
        <v>370</v>
      </c>
      <c r="F1124">
        <v>0</v>
      </c>
      <c r="G1124">
        <v>89</v>
      </c>
      <c r="H1124">
        <v>36</v>
      </c>
      <c r="I1124">
        <v>440</v>
      </c>
      <c r="J1124">
        <v>0</v>
      </c>
      <c r="K1124">
        <v>0</v>
      </c>
      <c r="L1124">
        <v>278</v>
      </c>
      <c r="M1124">
        <v>28</v>
      </c>
      <c r="N1124">
        <v>1680</v>
      </c>
      <c r="O1124">
        <v>1461.857</v>
      </c>
      <c r="P1124" s="27">
        <v>856</v>
      </c>
      <c r="Q1124" s="27">
        <v>2921</v>
      </c>
    </row>
    <row r="1125" spans="1:17" x14ac:dyDescent="0.3">
      <c r="A1125">
        <v>8</v>
      </c>
      <c r="B1125">
        <v>16</v>
      </c>
      <c r="C1125">
        <v>35</v>
      </c>
      <c r="D1125" s="27">
        <v>1500000</v>
      </c>
      <c r="E1125">
        <v>0</v>
      </c>
      <c r="F1125">
        <v>20520762</v>
      </c>
      <c r="G1125">
        <v>20112543</v>
      </c>
      <c r="H1125">
        <v>0</v>
      </c>
      <c r="I1125">
        <v>18915501</v>
      </c>
      <c r="J1125">
        <v>0</v>
      </c>
      <c r="K1125">
        <v>11017632</v>
      </c>
      <c r="L1125">
        <v>29928991</v>
      </c>
      <c r="M1125">
        <v>17162218</v>
      </c>
      <c r="N1125">
        <v>29140592</v>
      </c>
      <c r="O1125">
        <v>4.2903779999999996</v>
      </c>
      <c r="P1125" s="27">
        <v>43024103</v>
      </c>
      <c r="Q1125" s="8">
        <v>147000000</v>
      </c>
    </row>
    <row r="1126" spans="1:17" x14ac:dyDescent="0.3">
      <c r="A1126">
        <v>5</v>
      </c>
      <c r="B1126">
        <v>2</v>
      </c>
      <c r="C1126">
        <v>4</v>
      </c>
      <c r="D1126" s="27">
        <v>1000000</v>
      </c>
      <c r="E1126">
        <v>0</v>
      </c>
      <c r="F1126">
        <v>16537241</v>
      </c>
      <c r="G1126">
        <v>17708935</v>
      </c>
      <c r="H1126">
        <v>0</v>
      </c>
      <c r="I1126">
        <v>6356750</v>
      </c>
      <c r="J1126">
        <v>604097</v>
      </c>
      <c r="K1126">
        <v>1754588</v>
      </c>
      <c r="L1126">
        <v>724542</v>
      </c>
      <c r="M1126">
        <v>14459105</v>
      </c>
      <c r="N1126">
        <v>9127095</v>
      </c>
      <c r="O1126">
        <v>4.6524979999999996</v>
      </c>
      <c r="P1126" s="27">
        <v>19716399</v>
      </c>
      <c r="Q1126" s="27">
        <v>67272353</v>
      </c>
    </row>
    <row r="1127" spans="1:17" x14ac:dyDescent="0.3">
      <c r="A1127">
        <v>2</v>
      </c>
      <c r="B1127">
        <v>2</v>
      </c>
      <c r="C1127">
        <v>6</v>
      </c>
      <c r="D1127" s="27">
        <v>9000</v>
      </c>
      <c r="E1127">
        <v>0</v>
      </c>
      <c r="F1127">
        <v>16311</v>
      </c>
      <c r="G1127">
        <v>102010</v>
      </c>
      <c r="H1127">
        <v>725</v>
      </c>
      <c r="I1127">
        <v>73261</v>
      </c>
      <c r="J1127">
        <v>0</v>
      </c>
      <c r="K1127">
        <v>10017</v>
      </c>
      <c r="L1127">
        <v>20917</v>
      </c>
      <c r="M1127">
        <v>39928</v>
      </c>
      <c r="N1127">
        <v>197226</v>
      </c>
      <c r="O1127">
        <v>1868.403</v>
      </c>
      <c r="P1127" s="27">
        <v>134934</v>
      </c>
      <c r="Q1127" s="27">
        <v>460395</v>
      </c>
    </row>
    <row r="1128" spans="1:17" x14ac:dyDescent="0.3">
      <c r="A1128">
        <v>7</v>
      </c>
      <c r="B1128">
        <v>2</v>
      </c>
      <c r="C1128">
        <v>2</v>
      </c>
      <c r="D1128" s="27">
        <v>61000</v>
      </c>
      <c r="E1128">
        <v>2346</v>
      </c>
      <c r="F1128">
        <v>805249</v>
      </c>
      <c r="G1128">
        <v>1288571</v>
      </c>
      <c r="H1128">
        <v>14462</v>
      </c>
      <c r="I1128">
        <v>314259</v>
      </c>
      <c r="J1128">
        <v>0</v>
      </c>
      <c r="K1128">
        <v>85565</v>
      </c>
      <c r="L1128">
        <v>176382</v>
      </c>
      <c r="M1128">
        <v>823015</v>
      </c>
      <c r="N1128">
        <v>463271</v>
      </c>
      <c r="O1128">
        <v>281.10930000000002</v>
      </c>
      <c r="P1128" s="27">
        <v>1164455</v>
      </c>
      <c r="Q1128" s="27">
        <v>3973120</v>
      </c>
    </row>
    <row r="1129" spans="1:17" x14ac:dyDescent="0.3">
      <c r="A1129">
        <v>4</v>
      </c>
      <c r="B1129">
        <v>18</v>
      </c>
      <c r="C1129">
        <v>37</v>
      </c>
      <c r="D1129" s="27">
        <v>44000</v>
      </c>
      <c r="E1129">
        <v>4725</v>
      </c>
      <c r="F1129">
        <v>13237</v>
      </c>
      <c r="G1129">
        <v>60044</v>
      </c>
      <c r="H1129">
        <v>0</v>
      </c>
      <c r="I1129">
        <v>16770</v>
      </c>
      <c r="J1129">
        <v>49946</v>
      </c>
      <c r="K1129">
        <v>56911</v>
      </c>
      <c r="L1129">
        <v>6002</v>
      </c>
      <c r="M1129">
        <v>14646</v>
      </c>
      <c r="N1129">
        <v>96250</v>
      </c>
      <c r="O1129">
        <v>207.1317</v>
      </c>
      <c r="P1129" s="27">
        <v>93356</v>
      </c>
      <c r="Q1129" s="27">
        <v>318531</v>
      </c>
    </row>
    <row r="1130" spans="1:17" x14ac:dyDescent="0.3">
      <c r="A1130">
        <v>9</v>
      </c>
      <c r="B1130">
        <v>2</v>
      </c>
      <c r="C1130">
        <v>2</v>
      </c>
      <c r="D1130" s="27">
        <v>43000</v>
      </c>
      <c r="E1130">
        <v>15949</v>
      </c>
      <c r="F1130">
        <v>18131</v>
      </c>
      <c r="G1130">
        <v>257613</v>
      </c>
      <c r="H1130">
        <v>11193</v>
      </c>
      <c r="I1130">
        <v>271232</v>
      </c>
      <c r="J1130">
        <v>0</v>
      </c>
      <c r="K1130">
        <v>0</v>
      </c>
      <c r="L1130">
        <v>99743</v>
      </c>
      <c r="M1130">
        <v>608885</v>
      </c>
      <c r="N1130">
        <v>275262</v>
      </c>
      <c r="O1130">
        <v>249.4453</v>
      </c>
      <c r="P1130" s="27">
        <v>456626</v>
      </c>
      <c r="Q1130" s="27">
        <v>1558008</v>
      </c>
    </row>
    <row r="1131" spans="1:17" x14ac:dyDescent="0.3">
      <c r="A1131">
        <v>5</v>
      </c>
      <c r="B1131">
        <v>15</v>
      </c>
      <c r="C1131">
        <v>32</v>
      </c>
      <c r="D1131" s="27">
        <v>2200</v>
      </c>
      <c r="E1131">
        <v>1144</v>
      </c>
      <c r="F1131">
        <v>71825</v>
      </c>
      <c r="G1131">
        <v>29088</v>
      </c>
      <c r="H1131">
        <v>5500</v>
      </c>
      <c r="I1131">
        <v>16027</v>
      </c>
      <c r="J1131">
        <v>66623</v>
      </c>
      <c r="K1131">
        <v>102859</v>
      </c>
      <c r="L1131">
        <v>465</v>
      </c>
      <c r="M1131">
        <v>2523</v>
      </c>
      <c r="N1131">
        <v>17853</v>
      </c>
      <c r="O1131">
        <v>1197.386</v>
      </c>
      <c r="P1131" s="27">
        <v>92001</v>
      </c>
      <c r="Q1131" s="27">
        <v>313907</v>
      </c>
    </row>
    <row r="1132" spans="1:17" x14ac:dyDescent="0.3">
      <c r="A1132">
        <v>4</v>
      </c>
      <c r="B1132">
        <v>12</v>
      </c>
      <c r="C1132">
        <v>21</v>
      </c>
      <c r="D1132" s="27">
        <v>27000</v>
      </c>
      <c r="E1132">
        <v>177894</v>
      </c>
      <c r="F1132">
        <v>123082</v>
      </c>
      <c r="G1132">
        <v>122892</v>
      </c>
      <c r="H1132">
        <v>1222</v>
      </c>
      <c r="I1132">
        <v>45509</v>
      </c>
      <c r="J1132">
        <v>0</v>
      </c>
      <c r="K1132">
        <v>2731</v>
      </c>
      <c r="L1132">
        <v>18324</v>
      </c>
      <c r="M1132">
        <v>3711</v>
      </c>
      <c r="N1132">
        <v>249195</v>
      </c>
      <c r="O1132">
        <v>857.77359999999999</v>
      </c>
      <c r="P1132" s="27">
        <v>218218</v>
      </c>
      <c r="Q1132" s="27">
        <v>744560</v>
      </c>
    </row>
    <row r="1133" spans="1:17" x14ac:dyDescent="0.3">
      <c r="A1133">
        <v>5</v>
      </c>
      <c r="B1133">
        <v>5</v>
      </c>
      <c r="C1133">
        <v>9</v>
      </c>
      <c r="D1133" s="27">
        <v>1400000</v>
      </c>
      <c r="E1133">
        <v>0</v>
      </c>
      <c r="F1133">
        <v>94120</v>
      </c>
      <c r="G1133">
        <v>1064933</v>
      </c>
      <c r="H1133">
        <v>1518</v>
      </c>
      <c r="I1133">
        <v>5396456</v>
      </c>
      <c r="J1133">
        <v>0</v>
      </c>
      <c r="K1133">
        <v>36328</v>
      </c>
      <c r="L1133">
        <v>10009</v>
      </c>
      <c r="M1133">
        <v>25778</v>
      </c>
      <c r="N1133">
        <v>4834117</v>
      </c>
      <c r="O1133">
        <v>23.717549999999999</v>
      </c>
      <c r="P1133" s="27">
        <v>3359689</v>
      </c>
      <c r="Q1133" s="27">
        <v>11463259</v>
      </c>
    </row>
    <row r="1134" spans="1:17" x14ac:dyDescent="0.3">
      <c r="A1134">
        <v>1</v>
      </c>
      <c r="B1134">
        <v>2</v>
      </c>
      <c r="C1134">
        <v>2</v>
      </c>
      <c r="D1134" s="27">
        <v>34000</v>
      </c>
      <c r="E1134">
        <v>171259</v>
      </c>
      <c r="F1134">
        <v>242106</v>
      </c>
      <c r="G1134">
        <v>684044</v>
      </c>
      <c r="H1134">
        <v>5744</v>
      </c>
      <c r="I1134">
        <v>341322</v>
      </c>
      <c r="J1134">
        <v>18462</v>
      </c>
      <c r="K1134">
        <v>1372541</v>
      </c>
      <c r="L1134">
        <v>177999</v>
      </c>
      <c r="M1134">
        <v>59013</v>
      </c>
      <c r="N1134">
        <v>278053</v>
      </c>
      <c r="O1134">
        <v>52.146230000000003</v>
      </c>
      <c r="P1134" s="27">
        <v>981988</v>
      </c>
      <c r="Q1134" s="27">
        <v>3350543</v>
      </c>
    </row>
    <row r="1135" spans="1:17" x14ac:dyDescent="0.3">
      <c r="A1135">
        <v>5</v>
      </c>
      <c r="B1135">
        <v>5</v>
      </c>
      <c r="C1135">
        <v>9</v>
      </c>
      <c r="D1135" s="27">
        <v>5500</v>
      </c>
      <c r="E1135">
        <v>10449</v>
      </c>
      <c r="F1135">
        <v>0</v>
      </c>
      <c r="G1135">
        <v>1163</v>
      </c>
      <c r="H1135">
        <v>0</v>
      </c>
      <c r="I1135">
        <v>15319</v>
      </c>
      <c r="J1135">
        <v>0</v>
      </c>
      <c r="K1135">
        <v>0</v>
      </c>
      <c r="L1135">
        <v>4059</v>
      </c>
      <c r="M1135">
        <v>4984</v>
      </c>
      <c r="N1135">
        <v>12722</v>
      </c>
      <c r="O1135">
        <v>1117.742</v>
      </c>
      <c r="P1135" s="27">
        <v>14272</v>
      </c>
      <c r="Q1135" s="27">
        <v>48696</v>
      </c>
    </row>
    <row r="1136" spans="1:17" x14ac:dyDescent="0.3">
      <c r="A1136">
        <v>7</v>
      </c>
      <c r="B1136">
        <v>2</v>
      </c>
      <c r="C1136">
        <v>2</v>
      </c>
      <c r="D1136" s="27">
        <v>156000</v>
      </c>
      <c r="E1136">
        <v>7834</v>
      </c>
      <c r="F1136">
        <v>2521505</v>
      </c>
      <c r="G1136">
        <v>1670543</v>
      </c>
      <c r="H1136">
        <v>14161</v>
      </c>
      <c r="I1136">
        <v>505297</v>
      </c>
      <c r="J1136">
        <v>54674</v>
      </c>
      <c r="K1136">
        <v>113184</v>
      </c>
      <c r="L1136">
        <v>170494</v>
      </c>
      <c r="M1136">
        <v>1093905</v>
      </c>
      <c r="N1136">
        <v>897373</v>
      </c>
      <c r="O1136">
        <v>20.286159999999999</v>
      </c>
      <c r="P1136" s="27">
        <v>2065935</v>
      </c>
      <c r="Q1136" s="27">
        <v>7048970</v>
      </c>
    </row>
    <row r="1137" spans="1:17" x14ac:dyDescent="0.3">
      <c r="A1137">
        <v>5</v>
      </c>
      <c r="B1137">
        <v>12</v>
      </c>
      <c r="C1137">
        <v>21</v>
      </c>
      <c r="D1137" s="27">
        <v>8700</v>
      </c>
      <c r="E1137">
        <v>1845</v>
      </c>
      <c r="F1137">
        <v>17022</v>
      </c>
      <c r="G1137">
        <v>2859</v>
      </c>
      <c r="H1137">
        <v>426</v>
      </c>
      <c r="I1137">
        <v>4088</v>
      </c>
      <c r="J1137">
        <v>0</v>
      </c>
      <c r="K1137">
        <v>0</v>
      </c>
      <c r="L1137">
        <v>62</v>
      </c>
      <c r="M1137">
        <v>936</v>
      </c>
      <c r="N1137">
        <v>15579</v>
      </c>
      <c r="O1137">
        <v>1807.463</v>
      </c>
      <c r="P1137" s="27">
        <v>12549</v>
      </c>
      <c r="Q1137" s="27">
        <v>42817</v>
      </c>
    </row>
    <row r="1138" spans="1:17" x14ac:dyDescent="0.3">
      <c r="A1138">
        <v>5</v>
      </c>
      <c r="B1138">
        <v>2</v>
      </c>
      <c r="C1138">
        <v>4</v>
      </c>
      <c r="D1138" s="27">
        <v>15000</v>
      </c>
      <c r="E1138">
        <v>5008</v>
      </c>
      <c r="F1138">
        <v>17027</v>
      </c>
      <c r="G1138">
        <v>30109</v>
      </c>
      <c r="H1138">
        <v>698</v>
      </c>
      <c r="I1138">
        <v>31153</v>
      </c>
      <c r="J1138">
        <v>0</v>
      </c>
      <c r="K1138">
        <v>1862</v>
      </c>
      <c r="L1138">
        <v>21819</v>
      </c>
      <c r="M1138">
        <v>38048</v>
      </c>
      <c r="N1138">
        <v>55062</v>
      </c>
      <c r="O1138">
        <v>941.81790000000001</v>
      </c>
      <c r="P1138" s="27">
        <v>58847</v>
      </c>
      <c r="Q1138" s="27">
        <v>200786</v>
      </c>
    </row>
    <row r="1139" spans="1:17" x14ac:dyDescent="0.3">
      <c r="A1139">
        <v>6</v>
      </c>
      <c r="B1139">
        <v>2</v>
      </c>
      <c r="C1139">
        <v>6</v>
      </c>
      <c r="D1139" s="27">
        <v>6800</v>
      </c>
      <c r="E1139">
        <v>7942</v>
      </c>
      <c r="F1139">
        <v>48570</v>
      </c>
      <c r="G1139">
        <v>46522</v>
      </c>
      <c r="H1139">
        <v>0</v>
      </c>
      <c r="I1139">
        <v>44797</v>
      </c>
      <c r="J1139">
        <v>0</v>
      </c>
      <c r="K1139">
        <v>61553</v>
      </c>
      <c r="L1139">
        <v>55658</v>
      </c>
      <c r="M1139">
        <v>51705</v>
      </c>
      <c r="N1139">
        <v>38040</v>
      </c>
      <c r="O1139">
        <v>729.56460000000004</v>
      </c>
      <c r="P1139" s="27">
        <v>103982</v>
      </c>
      <c r="Q1139" s="27">
        <v>354787</v>
      </c>
    </row>
    <row r="1140" spans="1:17" x14ac:dyDescent="0.3">
      <c r="A1140">
        <v>9</v>
      </c>
      <c r="B1140">
        <v>2</v>
      </c>
      <c r="C1140">
        <v>7</v>
      </c>
      <c r="D1140" s="27">
        <v>3800</v>
      </c>
      <c r="E1140">
        <v>0</v>
      </c>
      <c r="F1140">
        <v>9797</v>
      </c>
      <c r="G1140">
        <v>22748</v>
      </c>
      <c r="H1140">
        <v>0</v>
      </c>
      <c r="I1140">
        <v>20166</v>
      </c>
      <c r="J1140">
        <v>0</v>
      </c>
      <c r="K1140">
        <v>1856</v>
      </c>
      <c r="L1140">
        <v>12885</v>
      </c>
      <c r="M1140">
        <v>29779</v>
      </c>
      <c r="N1140">
        <v>16935</v>
      </c>
      <c r="O1140">
        <v>1667.7550000000001</v>
      </c>
      <c r="P1140" s="27">
        <v>33460</v>
      </c>
      <c r="Q1140" s="27">
        <v>114166</v>
      </c>
    </row>
    <row r="1141" spans="1:17" x14ac:dyDescent="0.3">
      <c r="A1141">
        <v>3</v>
      </c>
      <c r="B1141">
        <v>17</v>
      </c>
      <c r="C1141">
        <v>36</v>
      </c>
      <c r="D1141" s="27">
        <v>51000</v>
      </c>
      <c r="E1141">
        <v>46252</v>
      </c>
      <c r="F1141">
        <v>198278</v>
      </c>
      <c r="G1141">
        <v>428504</v>
      </c>
      <c r="H1141">
        <v>0</v>
      </c>
      <c r="I1141">
        <v>344970</v>
      </c>
      <c r="J1141">
        <v>93722</v>
      </c>
      <c r="K1141">
        <v>7904</v>
      </c>
      <c r="L1141">
        <v>66194</v>
      </c>
      <c r="M1141">
        <v>41335</v>
      </c>
      <c r="N1141">
        <v>402361</v>
      </c>
      <c r="O1141">
        <v>315.52019999999999</v>
      </c>
      <c r="P1141" s="27">
        <v>477585</v>
      </c>
      <c r="Q1141" s="27">
        <v>1629520</v>
      </c>
    </row>
    <row r="1142" spans="1:17" x14ac:dyDescent="0.3">
      <c r="A1142">
        <v>3</v>
      </c>
      <c r="B1142">
        <v>13</v>
      </c>
      <c r="C1142">
        <v>25</v>
      </c>
      <c r="D1142" s="27">
        <v>10500</v>
      </c>
      <c r="E1142">
        <v>0</v>
      </c>
      <c r="F1142">
        <v>8798</v>
      </c>
      <c r="G1142">
        <v>559</v>
      </c>
      <c r="H1142">
        <v>0</v>
      </c>
      <c r="I1142">
        <v>5088</v>
      </c>
      <c r="J1142">
        <v>5223</v>
      </c>
      <c r="K1142">
        <v>2260</v>
      </c>
      <c r="L1142">
        <v>1987</v>
      </c>
      <c r="M1142">
        <v>0</v>
      </c>
      <c r="N1142">
        <v>30824</v>
      </c>
      <c r="O1142">
        <v>1729.173</v>
      </c>
      <c r="P1142" s="27">
        <v>16043</v>
      </c>
      <c r="Q1142" s="27">
        <v>54739</v>
      </c>
    </row>
    <row r="1143" spans="1:17" x14ac:dyDescent="0.3">
      <c r="A1143">
        <v>3</v>
      </c>
      <c r="B1143">
        <v>14</v>
      </c>
      <c r="C1143">
        <v>27</v>
      </c>
      <c r="D1143" s="27">
        <v>305000</v>
      </c>
      <c r="E1143">
        <v>0</v>
      </c>
      <c r="F1143">
        <v>0</v>
      </c>
      <c r="G1143">
        <v>2558323</v>
      </c>
      <c r="H1143">
        <v>0</v>
      </c>
      <c r="I1143">
        <v>1725547</v>
      </c>
      <c r="J1143">
        <v>0</v>
      </c>
      <c r="K1143">
        <v>38132</v>
      </c>
      <c r="L1143">
        <v>212534</v>
      </c>
      <c r="M1143">
        <v>645389</v>
      </c>
      <c r="N1143">
        <v>1903578</v>
      </c>
      <c r="O1143">
        <v>52.146230000000003</v>
      </c>
      <c r="P1143" s="27">
        <v>2076056</v>
      </c>
      <c r="Q1143" s="27">
        <v>7083503</v>
      </c>
    </row>
    <row r="1144" spans="1:17" x14ac:dyDescent="0.3">
      <c r="A1144">
        <v>2</v>
      </c>
      <c r="B1144">
        <v>26</v>
      </c>
      <c r="C1144">
        <v>47</v>
      </c>
      <c r="D1144" s="27">
        <v>12000</v>
      </c>
      <c r="E1144">
        <v>0</v>
      </c>
      <c r="F1144">
        <v>2741</v>
      </c>
      <c r="G1144">
        <v>9831</v>
      </c>
      <c r="H1144">
        <v>0</v>
      </c>
      <c r="I1144">
        <v>21750</v>
      </c>
      <c r="J1144">
        <v>0</v>
      </c>
      <c r="K1144">
        <v>504</v>
      </c>
      <c r="L1144">
        <v>2486</v>
      </c>
      <c r="M1144">
        <v>1248</v>
      </c>
      <c r="N1144">
        <v>25077</v>
      </c>
      <c r="O1144">
        <v>1145.08</v>
      </c>
      <c r="P1144" s="27">
        <v>18651</v>
      </c>
      <c r="Q1144" s="27">
        <v>63637</v>
      </c>
    </row>
    <row r="1145" spans="1:17" x14ac:dyDescent="0.3">
      <c r="A1145">
        <v>9</v>
      </c>
      <c r="B1145">
        <v>14</v>
      </c>
      <c r="C1145">
        <v>30</v>
      </c>
      <c r="D1145" s="27">
        <v>2900</v>
      </c>
      <c r="E1145">
        <v>1366</v>
      </c>
      <c r="F1145">
        <v>6826</v>
      </c>
      <c r="G1145">
        <v>4825</v>
      </c>
      <c r="H1145">
        <v>5074</v>
      </c>
      <c r="I1145">
        <v>10941</v>
      </c>
      <c r="J1145">
        <v>1295</v>
      </c>
      <c r="K1145">
        <v>1712</v>
      </c>
      <c r="L1145">
        <v>4312</v>
      </c>
      <c r="M1145">
        <v>11017</v>
      </c>
      <c r="N1145">
        <v>8155</v>
      </c>
      <c r="O1145">
        <v>1849.1849999999999</v>
      </c>
      <c r="P1145" s="27">
        <v>16273</v>
      </c>
      <c r="Q1145" s="27">
        <v>55523</v>
      </c>
    </row>
    <row r="1146" spans="1:17" x14ac:dyDescent="0.3">
      <c r="A1146">
        <v>2</v>
      </c>
      <c r="B1146">
        <v>16</v>
      </c>
      <c r="C1146">
        <v>35</v>
      </c>
      <c r="D1146" s="27">
        <v>1500000</v>
      </c>
      <c r="E1146">
        <v>0</v>
      </c>
      <c r="F1146">
        <v>52276934</v>
      </c>
      <c r="G1146">
        <v>41667621</v>
      </c>
      <c r="H1146">
        <v>0</v>
      </c>
      <c r="I1146">
        <v>22947080</v>
      </c>
      <c r="J1146">
        <v>5948546</v>
      </c>
      <c r="K1146">
        <v>1456672</v>
      </c>
      <c r="L1146">
        <v>1876794</v>
      </c>
      <c r="M1146">
        <v>645589</v>
      </c>
      <c r="N1146">
        <v>27159752</v>
      </c>
      <c r="O1146">
        <v>32.348799999999997</v>
      </c>
      <c r="P1146" s="27">
        <v>45128660</v>
      </c>
      <c r="Q1146" s="8">
        <v>154000000</v>
      </c>
    </row>
    <row r="1147" spans="1:17" x14ac:dyDescent="0.3">
      <c r="A1147">
        <v>8</v>
      </c>
      <c r="B1147">
        <v>5</v>
      </c>
      <c r="C1147">
        <v>10</v>
      </c>
      <c r="D1147" s="27">
        <v>176000</v>
      </c>
      <c r="E1147">
        <v>976</v>
      </c>
      <c r="F1147">
        <v>974704</v>
      </c>
      <c r="G1147">
        <v>252977</v>
      </c>
      <c r="H1147">
        <v>14742</v>
      </c>
      <c r="I1147">
        <v>972770</v>
      </c>
      <c r="J1147">
        <v>0</v>
      </c>
      <c r="K1147">
        <v>144117</v>
      </c>
      <c r="L1147">
        <v>105871</v>
      </c>
      <c r="M1147">
        <v>475425</v>
      </c>
      <c r="N1147">
        <v>1005478</v>
      </c>
      <c r="O1147">
        <v>75.266530000000003</v>
      </c>
      <c r="P1147" s="27">
        <v>1156817</v>
      </c>
      <c r="Q1147" s="27">
        <v>3947060</v>
      </c>
    </row>
    <row r="1148" spans="1:17" x14ac:dyDescent="0.3">
      <c r="A1148">
        <v>3</v>
      </c>
      <c r="B1148">
        <v>13</v>
      </c>
      <c r="C1148">
        <v>25</v>
      </c>
      <c r="D1148" s="27">
        <v>8000</v>
      </c>
      <c r="E1148">
        <v>2480</v>
      </c>
      <c r="F1148">
        <v>1630</v>
      </c>
      <c r="G1148">
        <v>3173</v>
      </c>
      <c r="H1148">
        <v>429</v>
      </c>
      <c r="I1148">
        <v>11654</v>
      </c>
      <c r="J1148">
        <v>3270</v>
      </c>
      <c r="K1148">
        <v>46272</v>
      </c>
      <c r="L1148">
        <v>3286</v>
      </c>
      <c r="M1148">
        <v>2539</v>
      </c>
      <c r="N1148">
        <v>27989</v>
      </c>
      <c r="O1148">
        <v>964.60410000000002</v>
      </c>
      <c r="P1148" s="27">
        <v>30106</v>
      </c>
      <c r="Q1148" s="27">
        <v>102722</v>
      </c>
    </row>
    <row r="1149" spans="1:17" x14ac:dyDescent="0.3">
      <c r="A1149">
        <v>9</v>
      </c>
      <c r="B1149">
        <v>2</v>
      </c>
      <c r="C1149">
        <v>2</v>
      </c>
      <c r="D1149" s="27">
        <v>10750</v>
      </c>
      <c r="E1149">
        <v>2448</v>
      </c>
      <c r="F1149">
        <v>176331</v>
      </c>
      <c r="G1149">
        <v>377249</v>
      </c>
      <c r="H1149">
        <v>5448</v>
      </c>
      <c r="I1149">
        <v>91255</v>
      </c>
      <c r="J1149">
        <v>0</v>
      </c>
      <c r="K1149">
        <v>12542</v>
      </c>
      <c r="L1149">
        <v>44586</v>
      </c>
      <c r="M1149">
        <v>344037</v>
      </c>
      <c r="N1149">
        <v>178669</v>
      </c>
      <c r="O1149">
        <v>1130.4749999999999</v>
      </c>
      <c r="P1149" s="27">
        <v>361244</v>
      </c>
      <c r="Q1149" s="27">
        <v>1232565</v>
      </c>
    </row>
    <row r="1150" spans="1:17" x14ac:dyDescent="0.3">
      <c r="A1150">
        <v>4</v>
      </c>
      <c r="B1150">
        <v>13</v>
      </c>
      <c r="C1150">
        <v>24</v>
      </c>
      <c r="D1150" s="27">
        <v>120000</v>
      </c>
      <c r="E1150">
        <v>1124370</v>
      </c>
      <c r="F1150">
        <v>5905422</v>
      </c>
      <c r="G1150">
        <v>670815</v>
      </c>
      <c r="H1150">
        <v>3228</v>
      </c>
      <c r="I1150">
        <v>1255036</v>
      </c>
      <c r="J1150">
        <v>438794</v>
      </c>
      <c r="K1150">
        <v>1652088</v>
      </c>
      <c r="L1150">
        <v>187622</v>
      </c>
      <c r="M1150">
        <v>133883</v>
      </c>
      <c r="N1150">
        <v>2052307</v>
      </c>
      <c r="O1150">
        <v>143.94630000000001</v>
      </c>
      <c r="P1150" s="27">
        <v>3934222</v>
      </c>
      <c r="Q1150" s="27">
        <v>13423565</v>
      </c>
    </row>
    <row r="1151" spans="1:17" x14ac:dyDescent="0.3">
      <c r="A1151">
        <v>4</v>
      </c>
      <c r="B1151">
        <v>5</v>
      </c>
      <c r="C1151">
        <v>11</v>
      </c>
      <c r="D1151" s="27">
        <v>18000</v>
      </c>
      <c r="E1151">
        <v>0</v>
      </c>
      <c r="F1151">
        <v>0</v>
      </c>
      <c r="G1151">
        <v>0</v>
      </c>
      <c r="H1151">
        <v>0</v>
      </c>
      <c r="I1151">
        <v>14153</v>
      </c>
      <c r="J1151">
        <v>0</v>
      </c>
      <c r="K1151">
        <v>0</v>
      </c>
      <c r="L1151">
        <v>0</v>
      </c>
      <c r="M1151">
        <v>0</v>
      </c>
      <c r="N1151">
        <v>144655</v>
      </c>
      <c r="O1151">
        <v>1300.818</v>
      </c>
      <c r="P1151" s="27">
        <v>46544</v>
      </c>
      <c r="Q1151" s="27">
        <v>158808</v>
      </c>
    </row>
    <row r="1152" spans="1:17" x14ac:dyDescent="0.3">
      <c r="A1152">
        <v>7</v>
      </c>
      <c r="B1152">
        <v>15</v>
      </c>
      <c r="C1152">
        <v>33</v>
      </c>
      <c r="D1152" s="27">
        <v>10500</v>
      </c>
      <c r="E1152">
        <v>0</v>
      </c>
      <c r="F1152">
        <v>176147</v>
      </c>
      <c r="G1152">
        <v>193260</v>
      </c>
      <c r="H1152">
        <v>0</v>
      </c>
      <c r="I1152">
        <v>117224</v>
      </c>
      <c r="J1152">
        <v>472484</v>
      </c>
      <c r="K1152">
        <v>729470</v>
      </c>
      <c r="L1152">
        <v>28749</v>
      </c>
      <c r="M1152">
        <v>7620</v>
      </c>
      <c r="N1152">
        <v>115919</v>
      </c>
      <c r="O1152">
        <v>968.32410000000004</v>
      </c>
      <c r="P1152" s="27">
        <v>539529</v>
      </c>
      <c r="Q1152" s="27">
        <v>1840873</v>
      </c>
    </row>
    <row r="1153" spans="1:17" x14ac:dyDescent="0.3">
      <c r="A1153">
        <v>3</v>
      </c>
      <c r="B1153">
        <v>26</v>
      </c>
      <c r="C1153">
        <v>47</v>
      </c>
      <c r="D1153" s="27">
        <v>13500</v>
      </c>
      <c r="E1153">
        <v>0</v>
      </c>
      <c r="F1153">
        <v>20129</v>
      </c>
      <c r="G1153">
        <v>23778</v>
      </c>
      <c r="H1153">
        <v>333</v>
      </c>
      <c r="I1153">
        <v>25542</v>
      </c>
      <c r="J1153">
        <v>0</v>
      </c>
      <c r="K1153">
        <v>61062</v>
      </c>
      <c r="L1153">
        <v>382</v>
      </c>
      <c r="M1153">
        <v>12005</v>
      </c>
      <c r="N1153">
        <v>63744</v>
      </c>
      <c r="O1153">
        <v>632.51710000000003</v>
      </c>
      <c r="P1153" s="27">
        <v>60661</v>
      </c>
      <c r="Q1153" s="27">
        <v>206975</v>
      </c>
    </row>
    <row r="1154" spans="1:17" x14ac:dyDescent="0.3">
      <c r="A1154">
        <v>9</v>
      </c>
      <c r="B1154">
        <v>25</v>
      </c>
      <c r="C1154">
        <v>42</v>
      </c>
      <c r="D1154" s="27">
        <v>140000</v>
      </c>
      <c r="E1154">
        <v>0</v>
      </c>
      <c r="F1154">
        <v>1429605</v>
      </c>
      <c r="G1154">
        <v>2079748</v>
      </c>
      <c r="H1154">
        <v>23953</v>
      </c>
      <c r="I1154">
        <v>2495833</v>
      </c>
      <c r="J1154">
        <v>385102</v>
      </c>
      <c r="K1154">
        <v>2602391</v>
      </c>
      <c r="L1154">
        <v>98191</v>
      </c>
      <c r="M1154">
        <v>861592</v>
      </c>
      <c r="N1154">
        <v>1679649</v>
      </c>
      <c r="O1154">
        <v>158.2996</v>
      </c>
      <c r="P1154" s="27">
        <v>3416197</v>
      </c>
      <c r="Q1154" s="27">
        <v>11656064</v>
      </c>
    </row>
    <row r="1155" spans="1:17" x14ac:dyDescent="0.3">
      <c r="A1155">
        <v>5</v>
      </c>
      <c r="B1155">
        <v>5</v>
      </c>
      <c r="C1155">
        <v>10</v>
      </c>
      <c r="D1155" s="27">
        <v>2400</v>
      </c>
      <c r="E1155">
        <v>0</v>
      </c>
      <c r="F1155">
        <v>0</v>
      </c>
      <c r="G1155">
        <v>0</v>
      </c>
      <c r="H1155">
        <v>0</v>
      </c>
      <c r="I1155">
        <v>0</v>
      </c>
      <c r="J1155">
        <v>0</v>
      </c>
      <c r="K1155">
        <v>0</v>
      </c>
      <c r="L1155">
        <v>0</v>
      </c>
      <c r="M1155">
        <v>0</v>
      </c>
      <c r="N1155">
        <v>77998</v>
      </c>
      <c r="O1155">
        <v>1807.463</v>
      </c>
      <c r="P1155" s="27">
        <v>22860</v>
      </c>
      <c r="Q1155" s="27">
        <v>77998</v>
      </c>
    </row>
    <row r="1156" spans="1:17" x14ac:dyDescent="0.3">
      <c r="A1156">
        <v>7</v>
      </c>
      <c r="B1156">
        <v>6</v>
      </c>
      <c r="C1156">
        <v>14</v>
      </c>
      <c r="D1156" s="27">
        <v>7200</v>
      </c>
      <c r="E1156">
        <v>0</v>
      </c>
      <c r="F1156">
        <v>46795</v>
      </c>
      <c r="G1156">
        <v>31271</v>
      </c>
      <c r="H1156">
        <v>0</v>
      </c>
      <c r="I1156">
        <v>33584</v>
      </c>
      <c r="J1156">
        <v>0</v>
      </c>
      <c r="K1156">
        <v>419892</v>
      </c>
      <c r="L1156">
        <v>2194</v>
      </c>
      <c r="M1156">
        <v>0</v>
      </c>
      <c r="N1156">
        <v>23826</v>
      </c>
      <c r="O1156">
        <v>1879.4559999999999</v>
      </c>
      <c r="P1156" s="27">
        <v>163412</v>
      </c>
      <c r="Q1156" s="27">
        <v>557562</v>
      </c>
    </row>
    <row r="1157" spans="1:17" x14ac:dyDescent="0.3">
      <c r="A1157">
        <v>5</v>
      </c>
      <c r="B1157">
        <v>16</v>
      </c>
      <c r="C1157">
        <v>35</v>
      </c>
      <c r="D1157" s="27">
        <v>1400000</v>
      </c>
      <c r="E1157">
        <v>0</v>
      </c>
      <c r="F1157">
        <v>7037810</v>
      </c>
      <c r="G1157" s="8">
        <v>132000000</v>
      </c>
      <c r="H1157">
        <v>0</v>
      </c>
      <c r="I1157" s="8">
        <v>111000000</v>
      </c>
      <c r="J1157">
        <v>0</v>
      </c>
      <c r="K1157">
        <v>21030864</v>
      </c>
      <c r="L1157">
        <v>20751013</v>
      </c>
      <c r="M1157">
        <v>39153865</v>
      </c>
      <c r="N1157" s="8">
        <v>103000000</v>
      </c>
      <c r="O1157">
        <v>3.4492280000000002</v>
      </c>
      <c r="P1157" s="8">
        <v>127000000</v>
      </c>
      <c r="Q1157" s="8">
        <v>435000000</v>
      </c>
    </row>
    <row r="1158" spans="1:17" x14ac:dyDescent="0.3">
      <c r="A1158">
        <v>7</v>
      </c>
      <c r="B1158">
        <v>7</v>
      </c>
      <c r="C1158">
        <v>16</v>
      </c>
      <c r="D1158" s="27">
        <v>19750</v>
      </c>
      <c r="E1158">
        <v>0</v>
      </c>
      <c r="F1158">
        <v>177127</v>
      </c>
      <c r="G1158">
        <v>110456</v>
      </c>
      <c r="H1158">
        <v>0</v>
      </c>
      <c r="I1158">
        <v>297869</v>
      </c>
      <c r="J1158">
        <v>0</v>
      </c>
      <c r="K1158">
        <v>20550</v>
      </c>
      <c r="L1158">
        <v>48181</v>
      </c>
      <c r="M1158">
        <v>233991</v>
      </c>
      <c r="N1158">
        <v>278327</v>
      </c>
      <c r="O1158">
        <v>1897.1320000000001</v>
      </c>
      <c r="P1158" s="27">
        <v>341882</v>
      </c>
      <c r="Q1158" s="27">
        <v>1166501</v>
      </c>
    </row>
    <row r="1159" spans="1:17" x14ac:dyDescent="0.3">
      <c r="A1159">
        <v>3</v>
      </c>
      <c r="B1159">
        <v>5</v>
      </c>
      <c r="C1159">
        <v>9</v>
      </c>
      <c r="D1159" s="27">
        <v>1400000</v>
      </c>
      <c r="E1159">
        <v>211118</v>
      </c>
      <c r="F1159">
        <v>38806</v>
      </c>
      <c r="G1159">
        <v>1360632</v>
      </c>
      <c r="H1159">
        <v>0</v>
      </c>
      <c r="I1159">
        <v>8069507</v>
      </c>
      <c r="J1159">
        <v>0</v>
      </c>
      <c r="K1159">
        <v>19432</v>
      </c>
      <c r="L1159">
        <v>58858</v>
      </c>
      <c r="M1159">
        <v>90974</v>
      </c>
      <c r="N1159">
        <v>4674134</v>
      </c>
      <c r="O1159">
        <v>25.322579999999999</v>
      </c>
      <c r="P1159" s="27">
        <v>4256583</v>
      </c>
      <c r="Q1159" s="27">
        <v>14523461</v>
      </c>
    </row>
    <row r="1160" spans="1:17" x14ac:dyDescent="0.3">
      <c r="A1160">
        <v>5</v>
      </c>
      <c r="B1160">
        <v>23</v>
      </c>
      <c r="C1160">
        <v>50</v>
      </c>
      <c r="D1160" s="27">
        <v>9600</v>
      </c>
      <c r="E1160">
        <v>6302</v>
      </c>
      <c r="F1160">
        <v>16789</v>
      </c>
      <c r="G1160">
        <v>33041</v>
      </c>
      <c r="H1160">
        <v>2622</v>
      </c>
      <c r="I1160">
        <v>34503</v>
      </c>
      <c r="J1160">
        <v>3097</v>
      </c>
      <c r="K1160">
        <v>229524</v>
      </c>
      <c r="L1160">
        <v>4691</v>
      </c>
      <c r="M1160">
        <v>17350</v>
      </c>
      <c r="N1160">
        <v>19495</v>
      </c>
      <c r="O1160">
        <v>810.40539999999999</v>
      </c>
      <c r="P1160" s="27">
        <v>107683</v>
      </c>
      <c r="Q1160" s="27">
        <v>367414</v>
      </c>
    </row>
    <row r="1161" spans="1:17" x14ac:dyDescent="0.3">
      <c r="A1161">
        <v>3</v>
      </c>
      <c r="B1161">
        <v>5</v>
      </c>
      <c r="C1161">
        <v>10</v>
      </c>
      <c r="D1161" s="27">
        <v>63000</v>
      </c>
      <c r="E1161">
        <v>0</v>
      </c>
      <c r="F1161">
        <v>93897</v>
      </c>
      <c r="G1161">
        <v>118972</v>
      </c>
      <c r="H1161">
        <v>0</v>
      </c>
      <c r="I1161">
        <v>1106244</v>
      </c>
      <c r="J1161">
        <v>0</v>
      </c>
      <c r="K1161">
        <v>582869</v>
      </c>
      <c r="L1161">
        <v>15580</v>
      </c>
      <c r="M1161">
        <v>350635</v>
      </c>
      <c r="N1161">
        <v>739614</v>
      </c>
      <c r="O1161">
        <v>312.36669999999998</v>
      </c>
      <c r="P1161" s="27">
        <v>881539</v>
      </c>
      <c r="Q1161" s="27">
        <v>3007811</v>
      </c>
    </row>
    <row r="1162" spans="1:17" x14ac:dyDescent="0.3">
      <c r="A1162">
        <v>4</v>
      </c>
      <c r="B1162">
        <v>2</v>
      </c>
      <c r="C1162">
        <v>7</v>
      </c>
      <c r="D1162" s="27">
        <v>1600</v>
      </c>
      <c r="E1162">
        <v>15329</v>
      </c>
      <c r="F1162">
        <v>25741</v>
      </c>
      <c r="G1162">
        <v>6832</v>
      </c>
      <c r="H1162">
        <v>43</v>
      </c>
      <c r="I1162">
        <v>4346</v>
      </c>
      <c r="J1162">
        <v>0</v>
      </c>
      <c r="K1162">
        <v>1561</v>
      </c>
      <c r="L1162">
        <v>10682</v>
      </c>
      <c r="M1162">
        <v>7734</v>
      </c>
      <c r="N1162">
        <v>8375</v>
      </c>
      <c r="O1162">
        <v>1484.5150000000001</v>
      </c>
      <c r="P1162" s="27">
        <v>23635</v>
      </c>
      <c r="Q1162" s="27">
        <v>80643</v>
      </c>
    </row>
    <row r="1163" spans="1:17" x14ac:dyDescent="0.3">
      <c r="A1163">
        <v>5</v>
      </c>
      <c r="B1163">
        <v>23</v>
      </c>
      <c r="C1163">
        <v>50</v>
      </c>
      <c r="D1163" s="27">
        <v>41000</v>
      </c>
      <c r="E1163">
        <v>80737</v>
      </c>
      <c r="F1163">
        <v>460478</v>
      </c>
      <c r="G1163">
        <v>376041</v>
      </c>
      <c r="H1163">
        <v>40435</v>
      </c>
      <c r="I1163">
        <v>506861</v>
      </c>
      <c r="J1163">
        <v>44896</v>
      </c>
      <c r="K1163">
        <v>2079299</v>
      </c>
      <c r="L1163">
        <v>152221</v>
      </c>
      <c r="M1163">
        <v>194669</v>
      </c>
      <c r="N1163">
        <v>327886</v>
      </c>
      <c r="O1163">
        <v>729.56460000000004</v>
      </c>
      <c r="P1163" s="27">
        <v>1249567</v>
      </c>
      <c r="Q1163" s="27">
        <v>4263523</v>
      </c>
    </row>
    <row r="1164" spans="1:17" x14ac:dyDescent="0.3">
      <c r="A1164">
        <v>7</v>
      </c>
      <c r="B1164">
        <v>26</v>
      </c>
      <c r="C1164">
        <v>46</v>
      </c>
      <c r="D1164" s="27">
        <v>36000</v>
      </c>
      <c r="E1164">
        <v>3680</v>
      </c>
      <c r="F1164">
        <v>51623</v>
      </c>
      <c r="G1164">
        <v>64719</v>
      </c>
      <c r="H1164">
        <v>316</v>
      </c>
      <c r="I1164">
        <v>73710</v>
      </c>
      <c r="J1164">
        <v>0</v>
      </c>
      <c r="K1164">
        <v>47957</v>
      </c>
      <c r="L1164">
        <v>4863</v>
      </c>
      <c r="M1164">
        <v>10885</v>
      </c>
      <c r="N1164">
        <v>138657</v>
      </c>
      <c r="O1164">
        <v>657.71090000000004</v>
      </c>
      <c r="P1164" s="27">
        <v>116181</v>
      </c>
      <c r="Q1164" s="27">
        <v>396410</v>
      </c>
    </row>
    <row r="1165" spans="1:17" x14ac:dyDescent="0.3">
      <c r="A1165">
        <v>2</v>
      </c>
      <c r="B1165">
        <v>15</v>
      </c>
      <c r="C1165">
        <v>33</v>
      </c>
      <c r="D1165" s="27">
        <v>2400</v>
      </c>
      <c r="E1165">
        <v>0</v>
      </c>
      <c r="F1165">
        <v>34387</v>
      </c>
      <c r="G1165">
        <v>53123</v>
      </c>
      <c r="H1165">
        <v>0</v>
      </c>
      <c r="I1165">
        <v>37787</v>
      </c>
      <c r="J1165">
        <v>0</v>
      </c>
      <c r="K1165">
        <v>280848</v>
      </c>
      <c r="L1165">
        <v>44090</v>
      </c>
      <c r="M1165">
        <v>38778</v>
      </c>
      <c r="N1165">
        <v>47831</v>
      </c>
      <c r="O1165">
        <v>1381.421</v>
      </c>
      <c r="P1165" s="27">
        <v>157340</v>
      </c>
      <c r="Q1165" s="27">
        <v>536844</v>
      </c>
    </row>
    <row r="1166" spans="1:17" x14ac:dyDescent="0.3">
      <c r="A1166">
        <v>8</v>
      </c>
      <c r="B1166">
        <v>17</v>
      </c>
      <c r="C1166">
        <v>36</v>
      </c>
      <c r="D1166" s="27">
        <v>51000</v>
      </c>
      <c r="E1166">
        <v>0</v>
      </c>
      <c r="F1166">
        <v>368618</v>
      </c>
      <c r="G1166">
        <v>631690</v>
      </c>
      <c r="H1166">
        <v>0</v>
      </c>
      <c r="I1166">
        <v>537955</v>
      </c>
      <c r="J1166">
        <v>0</v>
      </c>
      <c r="K1166">
        <v>317720</v>
      </c>
      <c r="L1166">
        <v>802274</v>
      </c>
      <c r="M1166">
        <v>52851</v>
      </c>
      <c r="N1166">
        <v>612504</v>
      </c>
      <c r="O1166">
        <v>308.20569999999998</v>
      </c>
      <c r="P1166" s="27">
        <v>974095</v>
      </c>
      <c r="Q1166" s="27">
        <v>3323612</v>
      </c>
    </row>
    <row r="1167" spans="1:17" x14ac:dyDescent="0.3">
      <c r="A1167">
        <v>2</v>
      </c>
      <c r="B1167">
        <v>17</v>
      </c>
      <c r="C1167">
        <v>36</v>
      </c>
      <c r="D1167" s="27">
        <v>83000</v>
      </c>
      <c r="E1167">
        <v>0</v>
      </c>
      <c r="F1167">
        <v>0</v>
      </c>
      <c r="G1167">
        <v>3601891</v>
      </c>
      <c r="H1167">
        <v>0</v>
      </c>
      <c r="I1167">
        <v>1542588</v>
      </c>
      <c r="J1167">
        <v>570118</v>
      </c>
      <c r="K1167">
        <v>828622</v>
      </c>
      <c r="L1167">
        <v>647519</v>
      </c>
      <c r="M1167">
        <v>43751</v>
      </c>
      <c r="N1167">
        <v>2581579</v>
      </c>
      <c r="O1167">
        <v>84.055760000000006</v>
      </c>
      <c r="P1167" s="27">
        <v>2876925</v>
      </c>
      <c r="Q1167" s="27">
        <v>9816068</v>
      </c>
    </row>
    <row r="1168" spans="1:17" x14ac:dyDescent="0.3">
      <c r="A1168">
        <v>2</v>
      </c>
      <c r="B1168">
        <v>13</v>
      </c>
      <c r="C1168">
        <v>25</v>
      </c>
      <c r="D1168" s="27">
        <v>4000</v>
      </c>
      <c r="E1168">
        <v>1246</v>
      </c>
      <c r="F1168">
        <v>3797</v>
      </c>
      <c r="G1168">
        <v>1341</v>
      </c>
      <c r="H1168">
        <v>0</v>
      </c>
      <c r="I1168">
        <v>2911</v>
      </c>
      <c r="J1168">
        <v>743</v>
      </c>
      <c r="K1168">
        <v>7723</v>
      </c>
      <c r="L1168">
        <v>0</v>
      </c>
      <c r="M1168">
        <v>0</v>
      </c>
      <c r="N1168">
        <v>5591</v>
      </c>
      <c r="O1168">
        <v>1851.67</v>
      </c>
      <c r="P1168" s="27">
        <v>6844</v>
      </c>
      <c r="Q1168" s="27">
        <v>23352</v>
      </c>
    </row>
    <row r="1169" spans="1:17" x14ac:dyDescent="0.3">
      <c r="A1169">
        <v>3</v>
      </c>
      <c r="B1169">
        <v>14</v>
      </c>
      <c r="C1169">
        <v>28</v>
      </c>
      <c r="D1169" s="27">
        <v>54000</v>
      </c>
      <c r="E1169">
        <v>0</v>
      </c>
      <c r="F1169">
        <v>270522</v>
      </c>
      <c r="G1169">
        <v>158187</v>
      </c>
      <c r="H1169">
        <v>0</v>
      </c>
      <c r="I1169">
        <v>161797</v>
      </c>
      <c r="J1169">
        <v>0</v>
      </c>
      <c r="K1169">
        <v>353411</v>
      </c>
      <c r="L1169">
        <v>128268</v>
      </c>
      <c r="M1169">
        <v>963150</v>
      </c>
      <c r="N1169">
        <v>191220</v>
      </c>
      <c r="O1169">
        <v>653.05880000000002</v>
      </c>
      <c r="P1169" s="27">
        <v>652566</v>
      </c>
      <c r="Q1169" s="27">
        <v>2226555</v>
      </c>
    </row>
    <row r="1170" spans="1:17" x14ac:dyDescent="0.3">
      <c r="A1170">
        <v>2</v>
      </c>
      <c r="B1170">
        <v>14</v>
      </c>
      <c r="C1170">
        <v>28</v>
      </c>
      <c r="D1170" s="27">
        <v>33000</v>
      </c>
      <c r="E1170">
        <v>0</v>
      </c>
      <c r="F1170">
        <v>27794</v>
      </c>
      <c r="G1170">
        <v>8804</v>
      </c>
      <c r="H1170">
        <v>0</v>
      </c>
      <c r="I1170">
        <v>78261</v>
      </c>
      <c r="J1170">
        <v>0</v>
      </c>
      <c r="K1170">
        <v>178579</v>
      </c>
      <c r="L1170">
        <v>24950</v>
      </c>
      <c r="M1170">
        <v>86119</v>
      </c>
      <c r="N1170">
        <v>52704</v>
      </c>
      <c r="O1170">
        <v>239.3854</v>
      </c>
      <c r="P1170" s="27">
        <v>134001</v>
      </c>
      <c r="Q1170" s="27">
        <v>457211</v>
      </c>
    </row>
    <row r="1171" spans="1:17" x14ac:dyDescent="0.3">
      <c r="A1171">
        <v>4</v>
      </c>
      <c r="B1171">
        <v>6</v>
      </c>
      <c r="C1171">
        <v>14</v>
      </c>
      <c r="D1171" s="27">
        <v>4500</v>
      </c>
      <c r="E1171">
        <v>15715</v>
      </c>
      <c r="F1171">
        <v>14432</v>
      </c>
      <c r="G1171">
        <v>48806</v>
      </c>
      <c r="H1171">
        <v>0</v>
      </c>
      <c r="I1171">
        <v>46425</v>
      </c>
      <c r="J1171">
        <v>49862</v>
      </c>
      <c r="K1171">
        <v>841310</v>
      </c>
      <c r="L1171">
        <v>36250</v>
      </c>
      <c r="M1171">
        <v>22833</v>
      </c>
      <c r="N1171">
        <v>47437</v>
      </c>
      <c r="O1171">
        <v>1274.2560000000001</v>
      </c>
      <c r="P1171" s="27">
        <v>329153</v>
      </c>
      <c r="Q1171" s="27">
        <v>1123070</v>
      </c>
    </row>
    <row r="1172" spans="1:17" x14ac:dyDescent="0.3">
      <c r="A1172">
        <v>9</v>
      </c>
      <c r="B1172">
        <v>5</v>
      </c>
      <c r="C1172">
        <v>10</v>
      </c>
      <c r="D1172" s="27">
        <v>7000</v>
      </c>
      <c r="E1172">
        <v>0</v>
      </c>
      <c r="F1172">
        <v>0</v>
      </c>
      <c r="G1172">
        <v>0</v>
      </c>
      <c r="H1172">
        <v>0</v>
      </c>
      <c r="I1172">
        <v>0</v>
      </c>
      <c r="J1172">
        <v>0</v>
      </c>
      <c r="K1172">
        <v>0</v>
      </c>
      <c r="L1172">
        <v>0</v>
      </c>
      <c r="M1172">
        <v>0</v>
      </c>
      <c r="N1172">
        <v>124251</v>
      </c>
      <c r="O1172">
        <v>972.73879999999997</v>
      </c>
      <c r="P1172" s="27">
        <v>36416</v>
      </c>
      <c r="Q1172" s="27">
        <v>124251</v>
      </c>
    </row>
    <row r="1173" spans="1:17" x14ac:dyDescent="0.3">
      <c r="A1173">
        <v>5</v>
      </c>
      <c r="B1173">
        <v>24</v>
      </c>
      <c r="C1173">
        <v>51</v>
      </c>
      <c r="D1173" s="27">
        <v>1000000</v>
      </c>
      <c r="E1173">
        <v>13064</v>
      </c>
      <c r="F1173">
        <v>14799335</v>
      </c>
      <c r="G1173">
        <v>17018872</v>
      </c>
      <c r="H1173">
        <v>2094910</v>
      </c>
      <c r="I1173">
        <v>10016794</v>
      </c>
      <c r="J1173">
        <v>1379026</v>
      </c>
      <c r="K1173">
        <v>4768437</v>
      </c>
      <c r="L1173">
        <v>626729</v>
      </c>
      <c r="M1173">
        <v>279941</v>
      </c>
      <c r="N1173">
        <v>10001731</v>
      </c>
      <c r="O1173">
        <v>63.07394</v>
      </c>
      <c r="P1173" s="27">
        <v>17877737</v>
      </c>
      <c r="Q1173" s="27">
        <v>60998839</v>
      </c>
    </row>
    <row r="1174" spans="1:17" x14ac:dyDescent="0.3">
      <c r="A1174">
        <v>4</v>
      </c>
      <c r="B1174">
        <v>1</v>
      </c>
      <c r="C1174">
        <v>1</v>
      </c>
      <c r="D1174" s="27">
        <v>1300</v>
      </c>
      <c r="O1174">
        <v>1341.309</v>
      </c>
    </row>
    <row r="1175" spans="1:17" x14ac:dyDescent="0.3">
      <c r="A1175">
        <v>3</v>
      </c>
      <c r="B1175">
        <v>2</v>
      </c>
      <c r="C1175">
        <v>3</v>
      </c>
      <c r="D1175" s="27">
        <v>1400</v>
      </c>
      <c r="E1175">
        <v>0</v>
      </c>
      <c r="F1175">
        <v>19691</v>
      </c>
      <c r="G1175">
        <v>19256</v>
      </c>
      <c r="H1175">
        <v>466</v>
      </c>
      <c r="I1175">
        <v>1852</v>
      </c>
      <c r="J1175">
        <v>0</v>
      </c>
      <c r="K1175">
        <v>2415</v>
      </c>
      <c r="L1175">
        <v>9868</v>
      </c>
      <c r="M1175">
        <v>23916</v>
      </c>
      <c r="N1175">
        <v>14616</v>
      </c>
      <c r="O1175">
        <v>1791.31</v>
      </c>
      <c r="P1175" s="27">
        <v>26987</v>
      </c>
      <c r="Q1175" s="27">
        <v>92080</v>
      </c>
    </row>
    <row r="1176" spans="1:17" x14ac:dyDescent="0.3">
      <c r="A1176">
        <v>4</v>
      </c>
      <c r="B1176">
        <v>1</v>
      </c>
      <c r="C1176">
        <v>1</v>
      </c>
      <c r="D1176" s="27">
        <v>18250</v>
      </c>
      <c r="E1176">
        <v>0</v>
      </c>
      <c r="F1176">
        <v>70411</v>
      </c>
      <c r="G1176">
        <v>2778</v>
      </c>
      <c r="H1176">
        <v>0</v>
      </c>
      <c r="I1176">
        <v>0</v>
      </c>
      <c r="J1176">
        <v>0</v>
      </c>
      <c r="K1176">
        <v>0</v>
      </c>
      <c r="L1176">
        <v>14791</v>
      </c>
      <c r="M1176">
        <v>4257</v>
      </c>
      <c r="N1176">
        <v>136333</v>
      </c>
      <c r="O1176">
        <v>1341.309</v>
      </c>
      <c r="P1176" s="27">
        <v>66990</v>
      </c>
      <c r="Q1176" s="27">
        <v>228570</v>
      </c>
    </row>
    <row r="1177" spans="1:17" x14ac:dyDescent="0.3">
      <c r="A1177">
        <v>6</v>
      </c>
      <c r="B1177">
        <v>2</v>
      </c>
      <c r="C1177">
        <v>2</v>
      </c>
      <c r="D1177" s="27">
        <v>1100</v>
      </c>
      <c r="E1177">
        <v>6556</v>
      </c>
      <c r="F1177">
        <v>24493</v>
      </c>
      <c r="G1177">
        <v>12892</v>
      </c>
      <c r="H1177">
        <v>281</v>
      </c>
      <c r="I1177">
        <v>14980</v>
      </c>
      <c r="J1177">
        <v>0</v>
      </c>
      <c r="K1177">
        <v>3123</v>
      </c>
      <c r="L1177">
        <v>11211</v>
      </c>
      <c r="M1177">
        <v>28159</v>
      </c>
      <c r="N1177">
        <v>9318</v>
      </c>
      <c r="O1177">
        <v>1791.31</v>
      </c>
      <c r="P1177" s="27">
        <v>32536</v>
      </c>
      <c r="Q1177" s="27">
        <v>111013</v>
      </c>
    </row>
    <row r="1178" spans="1:17" x14ac:dyDescent="0.3">
      <c r="A1178">
        <v>1</v>
      </c>
      <c r="B1178">
        <v>5</v>
      </c>
      <c r="C1178">
        <v>9</v>
      </c>
      <c r="D1178" s="27">
        <v>3400</v>
      </c>
      <c r="E1178">
        <v>19054</v>
      </c>
      <c r="F1178">
        <v>0</v>
      </c>
      <c r="G1178">
        <v>1467</v>
      </c>
      <c r="H1178">
        <v>662</v>
      </c>
      <c r="I1178">
        <v>22534</v>
      </c>
      <c r="J1178">
        <v>0</v>
      </c>
      <c r="K1178">
        <v>2913</v>
      </c>
      <c r="L1178">
        <v>681</v>
      </c>
      <c r="M1178">
        <v>3958</v>
      </c>
      <c r="N1178">
        <v>17810</v>
      </c>
      <c r="O1178">
        <v>1300.818</v>
      </c>
      <c r="P1178" s="27">
        <v>20246</v>
      </c>
      <c r="Q1178" s="27">
        <v>69079</v>
      </c>
    </row>
    <row r="1179" spans="1:17" x14ac:dyDescent="0.3">
      <c r="A1179">
        <v>4</v>
      </c>
      <c r="B1179">
        <v>7</v>
      </c>
      <c r="C1179">
        <v>52</v>
      </c>
      <c r="D1179" s="27">
        <v>32500</v>
      </c>
      <c r="E1179">
        <v>0</v>
      </c>
      <c r="F1179">
        <v>109028</v>
      </c>
      <c r="G1179">
        <v>12774</v>
      </c>
      <c r="H1179">
        <v>72764</v>
      </c>
      <c r="I1179">
        <v>126885</v>
      </c>
      <c r="J1179">
        <v>0</v>
      </c>
      <c r="K1179">
        <v>19732</v>
      </c>
      <c r="L1179">
        <v>93541</v>
      </c>
      <c r="M1179">
        <v>196447</v>
      </c>
      <c r="N1179">
        <v>253189</v>
      </c>
      <c r="O1179">
        <v>499.12040000000002</v>
      </c>
      <c r="P1179" s="27">
        <v>259191</v>
      </c>
      <c r="Q1179" s="27">
        <v>884360</v>
      </c>
    </row>
    <row r="1180" spans="1:17" x14ac:dyDescent="0.3">
      <c r="A1180">
        <v>8</v>
      </c>
      <c r="B1180">
        <v>1</v>
      </c>
      <c r="C1180">
        <v>1</v>
      </c>
      <c r="D1180" s="27">
        <v>6000</v>
      </c>
      <c r="O1180">
        <v>1461.857</v>
      </c>
    </row>
    <row r="1181" spans="1:17" x14ac:dyDescent="0.3">
      <c r="A1181">
        <v>8</v>
      </c>
      <c r="B1181">
        <v>2</v>
      </c>
      <c r="C1181">
        <v>6</v>
      </c>
      <c r="D1181" s="27">
        <v>110000</v>
      </c>
      <c r="E1181">
        <v>0</v>
      </c>
      <c r="F1181">
        <v>373414</v>
      </c>
      <c r="G1181">
        <v>1494235</v>
      </c>
      <c r="H1181">
        <v>0</v>
      </c>
      <c r="I1181">
        <v>1003595</v>
      </c>
      <c r="J1181">
        <v>0</v>
      </c>
      <c r="K1181">
        <v>0</v>
      </c>
      <c r="L1181">
        <v>17483</v>
      </c>
      <c r="M1181">
        <v>1352804</v>
      </c>
      <c r="N1181">
        <v>878741</v>
      </c>
      <c r="O1181">
        <v>163.09030000000001</v>
      </c>
      <c r="P1181" s="27">
        <v>1500666</v>
      </c>
      <c r="Q1181" s="27">
        <v>5120272</v>
      </c>
    </row>
    <row r="1182" spans="1:17" x14ac:dyDescent="0.3">
      <c r="A1182">
        <v>2</v>
      </c>
      <c r="B1182">
        <v>14</v>
      </c>
      <c r="C1182">
        <v>28</v>
      </c>
      <c r="D1182" s="27">
        <v>78000</v>
      </c>
      <c r="E1182">
        <v>48715</v>
      </c>
      <c r="F1182">
        <v>58489</v>
      </c>
      <c r="G1182">
        <v>147063</v>
      </c>
      <c r="H1182">
        <v>0</v>
      </c>
      <c r="I1182">
        <v>140488</v>
      </c>
      <c r="J1182">
        <v>29934</v>
      </c>
      <c r="K1182">
        <v>184894</v>
      </c>
      <c r="L1182">
        <v>31844</v>
      </c>
      <c r="M1182">
        <v>117545</v>
      </c>
      <c r="N1182">
        <v>142884</v>
      </c>
      <c r="O1182">
        <v>242.08690000000001</v>
      </c>
      <c r="P1182" s="27">
        <v>264319</v>
      </c>
      <c r="Q1182" s="27">
        <v>901856</v>
      </c>
    </row>
    <row r="1183" spans="1:17" x14ac:dyDescent="0.3">
      <c r="A1183">
        <v>5</v>
      </c>
      <c r="B1183">
        <v>26</v>
      </c>
      <c r="C1183">
        <v>47</v>
      </c>
      <c r="D1183" s="27">
        <v>34500</v>
      </c>
      <c r="E1183">
        <v>0</v>
      </c>
      <c r="F1183">
        <v>268422</v>
      </c>
      <c r="G1183">
        <v>153070</v>
      </c>
      <c r="H1183">
        <v>0</v>
      </c>
      <c r="I1183">
        <v>159690</v>
      </c>
      <c r="J1183">
        <v>43076</v>
      </c>
      <c r="K1183">
        <v>30601</v>
      </c>
      <c r="L1183">
        <v>17399</v>
      </c>
      <c r="M1183">
        <v>35892</v>
      </c>
      <c r="N1183">
        <v>324250</v>
      </c>
      <c r="O1183">
        <v>226.8278</v>
      </c>
      <c r="P1183" s="27">
        <v>302579</v>
      </c>
      <c r="Q1183" s="27">
        <v>1032400</v>
      </c>
    </row>
    <row r="1184" spans="1:17" x14ac:dyDescent="0.3">
      <c r="A1184">
        <v>9</v>
      </c>
      <c r="B1184">
        <v>2</v>
      </c>
      <c r="C1184">
        <v>2</v>
      </c>
      <c r="D1184" s="27">
        <v>1200</v>
      </c>
      <c r="E1184">
        <v>1484</v>
      </c>
      <c r="F1184">
        <v>13642</v>
      </c>
      <c r="G1184">
        <v>9076</v>
      </c>
      <c r="H1184">
        <v>542</v>
      </c>
      <c r="I1184">
        <v>3799</v>
      </c>
      <c r="J1184">
        <v>0</v>
      </c>
      <c r="K1184">
        <v>4159</v>
      </c>
      <c r="L1184">
        <v>11868</v>
      </c>
      <c r="M1184">
        <v>21110</v>
      </c>
      <c r="N1184">
        <v>10578</v>
      </c>
      <c r="O1184">
        <v>1390.874</v>
      </c>
      <c r="P1184" s="27">
        <v>22350</v>
      </c>
      <c r="Q1184" s="27">
        <v>76258</v>
      </c>
    </row>
    <row r="1185" spans="1:17" x14ac:dyDescent="0.3">
      <c r="A1185">
        <v>8</v>
      </c>
      <c r="B1185">
        <v>14</v>
      </c>
      <c r="C1185">
        <v>29</v>
      </c>
      <c r="D1185" s="27">
        <v>108000</v>
      </c>
      <c r="E1185">
        <v>95734</v>
      </c>
      <c r="F1185">
        <v>221305</v>
      </c>
      <c r="G1185">
        <v>359380</v>
      </c>
      <c r="H1185">
        <v>0</v>
      </c>
      <c r="I1185">
        <v>468069</v>
      </c>
      <c r="J1185">
        <v>28142</v>
      </c>
      <c r="K1185">
        <v>157509</v>
      </c>
      <c r="L1185">
        <v>60167</v>
      </c>
      <c r="M1185">
        <v>356647</v>
      </c>
      <c r="N1185">
        <v>219884</v>
      </c>
      <c r="O1185">
        <v>133.33770000000001</v>
      </c>
      <c r="P1185" s="27">
        <v>576447</v>
      </c>
      <c r="Q1185" s="27">
        <v>1966837</v>
      </c>
    </row>
    <row r="1186" spans="1:17" x14ac:dyDescent="0.3">
      <c r="A1186">
        <v>1</v>
      </c>
      <c r="B1186">
        <v>13</v>
      </c>
      <c r="C1186">
        <v>25</v>
      </c>
      <c r="D1186" s="27">
        <v>8700</v>
      </c>
      <c r="E1186">
        <v>0</v>
      </c>
      <c r="F1186">
        <v>2468</v>
      </c>
      <c r="G1186">
        <v>4921</v>
      </c>
      <c r="H1186">
        <v>0</v>
      </c>
      <c r="I1186">
        <v>24325</v>
      </c>
      <c r="J1186">
        <v>0</v>
      </c>
      <c r="K1186">
        <v>1816</v>
      </c>
      <c r="L1186">
        <v>1028</v>
      </c>
      <c r="M1186">
        <v>6456</v>
      </c>
      <c r="N1186">
        <v>96742</v>
      </c>
      <c r="O1186">
        <v>1851.67</v>
      </c>
      <c r="P1186" s="27">
        <v>40374</v>
      </c>
      <c r="Q1186" s="27">
        <v>137756</v>
      </c>
    </row>
    <row r="1187" spans="1:17" x14ac:dyDescent="0.3">
      <c r="A1187">
        <v>7</v>
      </c>
      <c r="B1187">
        <v>12</v>
      </c>
      <c r="C1187">
        <v>21</v>
      </c>
      <c r="D1187" s="27">
        <v>2450</v>
      </c>
      <c r="E1187">
        <v>0</v>
      </c>
      <c r="F1187">
        <v>77230</v>
      </c>
      <c r="G1187">
        <v>32510</v>
      </c>
      <c r="H1187">
        <v>1923</v>
      </c>
      <c r="I1187">
        <v>14751</v>
      </c>
      <c r="J1187">
        <v>8111</v>
      </c>
      <c r="K1187">
        <v>15054</v>
      </c>
      <c r="L1187">
        <v>0</v>
      </c>
      <c r="M1187">
        <v>0</v>
      </c>
      <c r="N1187">
        <v>58000</v>
      </c>
      <c r="O1187">
        <v>1849.1849999999999</v>
      </c>
      <c r="P1187" s="27">
        <v>60838</v>
      </c>
      <c r="Q1187" s="27">
        <v>207579</v>
      </c>
    </row>
    <row r="1188" spans="1:17" x14ac:dyDescent="0.3">
      <c r="A1188">
        <v>2</v>
      </c>
      <c r="B1188">
        <v>13</v>
      </c>
      <c r="C1188">
        <v>26</v>
      </c>
      <c r="D1188" s="27">
        <v>13000</v>
      </c>
      <c r="E1188">
        <v>17214</v>
      </c>
      <c r="F1188">
        <v>126581</v>
      </c>
      <c r="G1188">
        <v>46515</v>
      </c>
      <c r="H1188">
        <v>0</v>
      </c>
      <c r="I1188">
        <v>27809</v>
      </c>
      <c r="J1188">
        <v>0</v>
      </c>
      <c r="K1188">
        <v>0</v>
      </c>
      <c r="L1188">
        <v>13024</v>
      </c>
      <c r="M1188">
        <v>2487</v>
      </c>
      <c r="N1188">
        <v>98467</v>
      </c>
      <c r="O1188">
        <v>1851.67</v>
      </c>
      <c r="P1188" s="27">
        <v>97332</v>
      </c>
      <c r="Q1188" s="27">
        <v>332097</v>
      </c>
    </row>
    <row r="1189" spans="1:17" x14ac:dyDescent="0.3">
      <c r="A1189">
        <v>7</v>
      </c>
      <c r="B1189">
        <v>5</v>
      </c>
      <c r="C1189">
        <v>11</v>
      </c>
      <c r="D1189" s="27">
        <v>1200</v>
      </c>
      <c r="E1189">
        <v>0</v>
      </c>
      <c r="F1189">
        <v>0</v>
      </c>
      <c r="G1189">
        <v>0</v>
      </c>
      <c r="H1189">
        <v>0</v>
      </c>
      <c r="I1189">
        <v>0</v>
      </c>
      <c r="J1189">
        <v>0</v>
      </c>
      <c r="K1189">
        <v>0</v>
      </c>
      <c r="L1189">
        <v>0</v>
      </c>
      <c r="M1189">
        <v>0</v>
      </c>
      <c r="N1189">
        <v>15074</v>
      </c>
      <c r="O1189">
        <v>3862.692</v>
      </c>
      <c r="P1189" s="27">
        <v>4418</v>
      </c>
      <c r="Q1189" s="27">
        <v>15074</v>
      </c>
    </row>
    <row r="1190" spans="1:17" x14ac:dyDescent="0.3">
      <c r="A1190">
        <v>2</v>
      </c>
      <c r="B1190">
        <v>18</v>
      </c>
      <c r="C1190">
        <v>37</v>
      </c>
      <c r="D1190" s="27">
        <v>16000</v>
      </c>
      <c r="E1190">
        <v>0</v>
      </c>
      <c r="F1190">
        <v>11385</v>
      </c>
      <c r="G1190">
        <v>52632</v>
      </c>
      <c r="H1190">
        <v>0</v>
      </c>
      <c r="I1190">
        <v>50181</v>
      </c>
      <c r="J1190">
        <v>0</v>
      </c>
      <c r="K1190">
        <v>234604</v>
      </c>
      <c r="L1190">
        <v>5760</v>
      </c>
      <c r="M1190">
        <v>6812</v>
      </c>
      <c r="N1190">
        <v>99331</v>
      </c>
      <c r="O1190">
        <v>1155.4280000000001</v>
      </c>
      <c r="P1190" s="27">
        <v>135025</v>
      </c>
      <c r="Q1190" s="27">
        <v>460705</v>
      </c>
    </row>
    <row r="1191" spans="1:17" x14ac:dyDescent="0.3">
      <c r="A1191">
        <v>9</v>
      </c>
      <c r="B1191">
        <v>8</v>
      </c>
      <c r="C1191">
        <v>19</v>
      </c>
      <c r="D1191" s="27">
        <v>205000</v>
      </c>
      <c r="E1191">
        <v>0</v>
      </c>
      <c r="F1191">
        <v>314888</v>
      </c>
      <c r="G1191">
        <v>5758224</v>
      </c>
      <c r="H1191">
        <v>0</v>
      </c>
      <c r="I1191">
        <v>2029751</v>
      </c>
      <c r="J1191">
        <v>367172</v>
      </c>
      <c r="K1191">
        <v>124348</v>
      </c>
      <c r="L1191">
        <v>85049</v>
      </c>
      <c r="M1191">
        <v>645565</v>
      </c>
      <c r="N1191">
        <v>2294426</v>
      </c>
      <c r="O1191">
        <v>9.2846069999999994</v>
      </c>
      <c r="P1191" s="27">
        <v>3405458</v>
      </c>
      <c r="Q1191" s="27">
        <v>11619423</v>
      </c>
    </row>
    <row r="1192" spans="1:17" x14ac:dyDescent="0.3">
      <c r="A1192">
        <v>2</v>
      </c>
      <c r="B1192">
        <v>8</v>
      </c>
      <c r="C1192">
        <v>19</v>
      </c>
      <c r="D1192" s="27">
        <v>106000</v>
      </c>
      <c r="E1192">
        <v>0</v>
      </c>
      <c r="F1192">
        <v>0</v>
      </c>
      <c r="G1192">
        <v>2835893</v>
      </c>
      <c r="H1192">
        <v>0</v>
      </c>
      <c r="I1192">
        <v>1123136</v>
      </c>
      <c r="J1192">
        <v>0</v>
      </c>
      <c r="K1192">
        <v>20842</v>
      </c>
      <c r="L1192">
        <v>99520</v>
      </c>
      <c r="M1192">
        <v>59653</v>
      </c>
      <c r="N1192">
        <v>1337175</v>
      </c>
      <c r="O1192">
        <v>107.8199</v>
      </c>
      <c r="P1192" s="27">
        <v>1604988</v>
      </c>
      <c r="Q1192" s="27">
        <v>5476219</v>
      </c>
    </row>
    <row r="1193" spans="1:17" x14ac:dyDescent="0.3">
      <c r="A1193">
        <v>6</v>
      </c>
      <c r="B1193">
        <v>14</v>
      </c>
      <c r="C1193">
        <v>27</v>
      </c>
      <c r="D1193" s="27">
        <v>118000</v>
      </c>
      <c r="E1193">
        <v>0</v>
      </c>
      <c r="F1193">
        <v>0</v>
      </c>
      <c r="G1193">
        <v>1028701</v>
      </c>
      <c r="H1193">
        <v>44031</v>
      </c>
      <c r="I1193">
        <v>743415</v>
      </c>
      <c r="J1193">
        <v>142077</v>
      </c>
      <c r="K1193">
        <v>168329</v>
      </c>
      <c r="L1193">
        <v>170252</v>
      </c>
      <c r="M1193">
        <v>732088</v>
      </c>
      <c r="N1193">
        <v>915509</v>
      </c>
      <c r="O1193">
        <v>139.16999999999999</v>
      </c>
      <c r="P1193" s="27">
        <v>1156038</v>
      </c>
      <c r="Q1193" s="27">
        <v>3944402</v>
      </c>
    </row>
    <row r="1194" spans="1:17" x14ac:dyDescent="0.3">
      <c r="A1194">
        <v>2</v>
      </c>
      <c r="B1194">
        <v>2</v>
      </c>
      <c r="C1194">
        <v>2</v>
      </c>
      <c r="D1194" s="27">
        <v>73000</v>
      </c>
      <c r="E1194">
        <v>297591</v>
      </c>
      <c r="F1194">
        <v>499681</v>
      </c>
      <c r="G1194">
        <v>1088658</v>
      </c>
      <c r="H1194">
        <v>7360</v>
      </c>
      <c r="I1194">
        <v>729815</v>
      </c>
      <c r="J1194">
        <v>0</v>
      </c>
      <c r="K1194">
        <v>0</v>
      </c>
      <c r="L1194">
        <v>131186</v>
      </c>
      <c r="M1194">
        <v>516223</v>
      </c>
      <c r="N1194">
        <v>563895</v>
      </c>
      <c r="O1194">
        <v>276.95330000000001</v>
      </c>
      <c r="P1194" s="27">
        <v>1123801</v>
      </c>
      <c r="Q1194" s="27">
        <v>3834409</v>
      </c>
    </row>
    <row r="1195" spans="1:17" x14ac:dyDescent="0.3">
      <c r="A1195">
        <v>4</v>
      </c>
      <c r="B1195">
        <v>5</v>
      </c>
      <c r="C1195">
        <v>11</v>
      </c>
      <c r="D1195" s="27">
        <v>3500</v>
      </c>
      <c r="E1195">
        <v>0</v>
      </c>
      <c r="F1195">
        <v>0</v>
      </c>
      <c r="G1195">
        <v>0</v>
      </c>
      <c r="H1195">
        <v>0</v>
      </c>
      <c r="I1195">
        <v>0</v>
      </c>
      <c r="J1195">
        <v>0</v>
      </c>
      <c r="K1195">
        <v>0</v>
      </c>
      <c r="L1195">
        <v>0</v>
      </c>
      <c r="M1195">
        <v>0</v>
      </c>
      <c r="N1195">
        <v>10495</v>
      </c>
      <c r="O1195">
        <v>1300.818</v>
      </c>
      <c r="P1195" s="27">
        <v>3076</v>
      </c>
      <c r="Q1195" s="27">
        <v>10495</v>
      </c>
    </row>
    <row r="1196" spans="1:17" x14ac:dyDescent="0.3">
      <c r="A1196">
        <v>4</v>
      </c>
      <c r="B1196">
        <v>15</v>
      </c>
      <c r="C1196">
        <v>53</v>
      </c>
      <c r="D1196" s="27">
        <v>3400</v>
      </c>
      <c r="E1196">
        <v>8314</v>
      </c>
      <c r="F1196">
        <v>31308</v>
      </c>
      <c r="G1196">
        <v>16026</v>
      </c>
      <c r="H1196">
        <v>4465</v>
      </c>
      <c r="I1196">
        <v>24122</v>
      </c>
      <c r="J1196">
        <v>0</v>
      </c>
      <c r="K1196">
        <v>188894</v>
      </c>
      <c r="L1196">
        <v>21552</v>
      </c>
      <c r="M1196">
        <v>2998</v>
      </c>
      <c r="N1196">
        <v>28170</v>
      </c>
      <c r="O1196">
        <v>1807.463</v>
      </c>
      <c r="P1196" s="27">
        <v>95501</v>
      </c>
      <c r="Q1196" s="27">
        <v>325849</v>
      </c>
    </row>
    <row r="1197" spans="1:17" x14ac:dyDescent="0.3">
      <c r="A1197">
        <v>3</v>
      </c>
      <c r="B1197">
        <v>2</v>
      </c>
      <c r="C1197">
        <v>4</v>
      </c>
      <c r="D1197" s="27">
        <v>48000</v>
      </c>
      <c r="E1197">
        <v>0</v>
      </c>
      <c r="F1197">
        <v>153812</v>
      </c>
      <c r="G1197">
        <v>180922</v>
      </c>
      <c r="H1197">
        <v>7116</v>
      </c>
      <c r="I1197">
        <v>202873</v>
      </c>
      <c r="J1197">
        <v>0</v>
      </c>
      <c r="K1197">
        <v>31987</v>
      </c>
      <c r="L1197">
        <v>50290</v>
      </c>
      <c r="M1197">
        <v>337121</v>
      </c>
      <c r="N1197">
        <v>170175</v>
      </c>
      <c r="O1197">
        <v>632.51710000000003</v>
      </c>
      <c r="P1197" s="27">
        <v>332443</v>
      </c>
      <c r="Q1197" s="27">
        <v>1134296</v>
      </c>
    </row>
    <row r="1198" spans="1:17" x14ac:dyDescent="0.3">
      <c r="A1198">
        <v>5</v>
      </c>
      <c r="B1198">
        <v>17</v>
      </c>
      <c r="C1198">
        <v>36</v>
      </c>
      <c r="D1198" s="27">
        <v>300000</v>
      </c>
      <c r="E1198">
        <v>0</v>
      </c>
      <c r="F1198">
        <v>8071807</v>
      </c>
      <c r="G1198">
        <v>5482424</v>
      </c>
      <c r="H1198">
        <v>0</v>
      </c>
      <c r="I1198">
        <v>4230698</v>
      </c>
      <c r="J1198">
        <v>2016157</v>
      </c>
      <c r="K1198">
        <v>4502014</v>
      </c>
      <c r="L1198">
        <v>3119448</v>
      </c>
      <c r="M1198">
        <v>424336</v>
      </c>
      <c r="N1198">
        <v>9648785</v>
      </c>
      <c r="O1198">
        <v>9.2846069999999994</v>
      </c>
      <c r="P1198" s="27">
        <v>10989352</v>
      </c>
      <c r="Q1198" s="27">
        <v>37495669</v>
      </c>
    </row>
    <row r="1199" spans="1:17" x14ac:dyDescent="0.3">
      <c r="A1199">
        <v>4</v>
      </c>
      <c r="B1199">
        <v>5</v>
      </c>
      <c r="C1199">
        <v>10</v>
      </c>
      <c r="D1199" s="27">
        <v>1500</v>
      </c>
      <c r="E1199">
        <v>0</v>
      </c>
      <c r="F1199">
        <v>0</v>
      </c>
      <c r="G1199">
        <v>69</v>
      </c>
      <c r="H1199">
        <v>0</v>
      </c>
      <c r="I1199">
        <v>1849</v>
      </c>
      <c r="J1199">
        <v>0</v>
      </c>
      <c r="K1199">
        <v>1270</v>
      </c>
      <c r="L1199">
        <v>0</v>
      </c>
      <c r="M1199">
        <v>0</v>
      </c>
      <c r="N1199">
        <v>2449</v>
      </c>
      <c r="O1199">
        <v>1729.173</v>
      </c>
      <c r="P1199" s="27">
        <v>1652</v>
      </c>
      <c r="Q1199" s="27">
        <v>5637</v>
      </c>
    </row>
    <row r="1200" spans="1:17" x14ac:dyDescent="0.3">
      <c r="A1200">
        <v>5</v>
      </c>
      <c r="B1200">
        <v>5</v>
      </c>
      <c r="C1200">
        <v>9</v>
      </c>
      <c r="D1200" s="27">
        <v>16500</v>
      </c>
      <c r="E1200">
        <v>13407</v>
      </c>
      <c r="F1200">
        <v>81064</v>
      </c>
      <c r="G1200">
        <v>28218</v>
      </c>
      <c r="H1200">
        <v>1791</v>
      </c>
      <c r="I1200">
        <v>115267</v>
      </c>
      <c r="J1200">
        <v>0</v>
      </c>
      <c r="K1200">
        <v>3043</v>
      </c>
      <c r="L1200">
        <v>19661</v>
      </c>
      <c r="M1200">
        <v>53311</v>
      </c>
      <c r="N1200">
        <v>94149</v>
      </c>
      <c r="O1200">
        <v>1117.742</v>
      </c>
      <c r="P1200" s="27">
        <v>120138</v>
      </c>
      <c r="Q1200" s="27">
        <v>409911</v>
      </c>
    </row>
    <row r="1201" spans="1:17" x14ac:dyDescent="0.3">
      <c r="A1201">
        <v>9</v>
      </c>
      <c r="B1201">
        <v>25</v>
      </c>
      <c r="C1201">
        <v>41</v>
      </c>
      <c r="D1201" s="27">
        <v>7600</v>
      </c>
      <c r="E1201">
        <v>23685</v>
      </c>
      <c r="F1201">
        <v>11217</v>
      </c>
      <c r="G1201">
        <v>35082</v>
      </c>
      <c r="H1201">
        <v>846</v>
      </c>
      <c r="I1201">
        <v>104325</v>
      </c>
      <c r="J1201">
        <v>0</v>
      </c>
      <c r="K1201">
        <v>0</v>
      </c>
      <c r="L1201">
        <v>14532</v>
      </c>
      <c r="M1201">
        <v>21619</v>
      </c>
      <c r="N1201">
        <v>53254</v>
      </c>
      <c r="O1201">
        <v>1667.7550000000001</v>
      </c>
      <c r="P1201" s="27">
        <v>77538</v>
      </c>
      <c r="Q1201" s="27">
        <v>264560</v>
      </c>
    </row>
    <row r="1202" spans="1:17" x14ac:dyDescent="0.3">
      <c r="A1202">
        <v>9</v>
      </c>
      <c r="B1202">
        <v>18</v>
      </c>
      <c r="C1202">
        <v>39</v>
      </c>
      <c r="D1202" s="27">
        <v>7900</v>
      </c>
      <c r="E1202">
        <v>6040</v>
      </c>
      <c r="F1202">
        <v>36161</v>
      </c>
      <c r="G1202">
        <v>36002</v>
      </c>
      <c r="H1202">
        <v>0</v>
      </c>
      <c r="I1202">
        <v>66746</v>
      </c>
      <c r="J1202">
        <v>0</v>
      </c>
      <c r="K1202">
        <v>0</v>
      </c>
      <c r="L1202">
        <v>97447</v>
      </c>
      <c r="M1202">
        <v>7217</v>
      </c>
      <c r="N1202">
        <v>92007</v>
      </c>
      <c r="O1202">
        <v>751.72649999999999</v>
      </c>
      <c r="P1202" s="27">
        <v>100123</v>
      </c>
      <c r="Q1202" s="27">
        <v>341620</v>
      </c>
    </row>
    <row r="1203" spans="1:17" x14ac:dyDescent="0.3">
      <c r="A1203">
        <v>5</v>
      </c>
      <c r="B1203">
        <v>2</v>
      </c>
      <c r="C1203">
        <v>2</v>
      </c>
      <c r="D1203" s="27">
        <v>11250</v>
      </c>
      <c r="E1203">
        <v>4042</v>
      </c>
      <c r="F1203">
        <v>186837</v>
      </c>
      <c r="G1203">
        <v>52512</v>
      </c>
      <c r="H1203">
        <v>3495</v>
      </c>
      <c r="I1203">
        <v>75459</v>
      </c>
      <c r="J1203">
        <v>0</v>
      </c>
      <c r="K1203">
        <v>36904</v>
      </c>
      <c r="L1203">
        <v>77501</v>
      </c>
      <c r="M1203">
        <v>272263</v>
      </c>
      <c r="N1203">
        <v>65743</v>
      </c>
      <c r="O1203">
        <v>904.0181</v>
      </c>
      <c r="P1203" s="27">
        <v>227068</v>
      </c>
      <c r="Q1203" s="27">
        <v>774756</v>
      </c>
    </row>
    <row r="1204" spans="1:17" x14ac:dyDescent="0.3">
      <c r="A1204">
        <v>7</v>
      </c>
      <c r="B1204">
        <v>26</v>
      </c>
      <c r="C1204">
        <v>45</v>
      </c>
      <c r="D1204" s="27">
        <v>16250</v>
      </c>
      <c r="E1204">
        <v>11202</v>
      </c>
      <c r="F1204">
        <v>204343</v>
      </c>
      <c r="G1204">
        <v>156666</v>
      </c>
      <c r="H1204">
        <v>0</v>
      </c>
      <c r="I1204">
        <v>247505</v>
      </c>
      <c r="J1204">
        <v>0</v>
      </c>
      <c r="K1204">
        <v>45751</v>
      </c>
      <c r="L1204">
        <v>28432</v>
      </c>
      <c r="M1204">
        <v>78090</v>
      </c>
      <c r="N1204">
        <v>279999</v>
      </c>
      <c r="O1204">
        <v>1555.002</v>
      </c>
      <c r="P1204" s="27">
        <v>308320</v>
      </c>
      <c r="Q1204" s="27">
        <v>1051988</v>
      </c>
    </row>
    <row r="1205" spans="1:17" x14ac:dyDescent="0.3">
      <c r="A1205">
        <v>5</v>
      </c>
      <c r="B1205">
        <v>18</v>
      </c>
      <c r="C1205">
        <v>38</v>
      </c>
      <c r="D1205" s="27">
        <v>39500</v>
      </c>
      <c r="E1205">
        <v>52</v>
      </c>
      <c r="F1205">
        <v>286605</v>
      </c>
      <c r="G1205">
        <v>84826</v>
      </c>
      <c r="H1205">
        <v>0</v>
      </c>
      <c r="I1205">
        <v>33900</v>
      </c>
      <c r="J1205">
        <v>0</v>
      </c>
      <c r="K1205">
        <v>70909</v>
      </c>
      <c r="L1205">
        <v>131595</v>
      </c>
      <c r="M1205">
        <v>9706</v>
      </c>
      <c r="N1205">
        <v>185817</v>
      </c>
      <c r="O1205">
        <v>385.90780000000001</v>
      </c>
      <c r="P1205" s="27">
        <v>235466</v>
      </c>
      <c r="Q1205" s="27">
        <v>803410</v>
      </c>
    </row>
    <row r="1206" spans="1:17" x14ac:dyDescent="0.3">
      <c r="A1206">
        <v>1</v>
      </c>
      <c r="B1206">
        <v>7</v>
      </c>
      <c r="C1206">
        <v>17</v>
      </c>
      <c r="D1206" s="27">
        <v>30500</v>
      </c>
      <c r="E1206">
        <v>0</v>
      </c>
      <c r="F1206">
        <v>0</v>
      </c>
      <c r="G1206">
        <v>236179</v>
      </c>
      <c r="H1206">
        <v>0</v>
      </c>
      <c r="I1206">
        <v>318268</v>
      </c>
      <c r="J1206">
        <v>0</v>
      </c>
      <c r="K1206">
        <v>0</v>
      </c>
      <c r="L1206">
        <v>47467</v>
      </c>
      <c r="M1206">
        <v>84631</v>
      </c>
      <c r="N1206">
        <v>555604</v>
      </c>
      <c r="O1206">
        <v>242.08690000000001</v>
      </c>
      <c r="P1206" s="27">
        <v>364053</v>
      </c>
      <c r="Q1206" s="27">
        <v>1242149</v>
      </c>
    </row>
    <row r="1207" spans="1:17" x14ac:dyDescent="0.3">
      <c r="A1207">
        <v>5</v>
      </c>
      <c r="B1207">
        <v>5</v>
      </c>
      <c r="C1207">
        <v>11</v>
      </c>
      <c r="D1207" s="27">
        <v>7500</v>
      </c>
      <c r="E1207">
        <v>0</v>
      </c>
      <c r="F1207">
        <v>0</v>
      </c>
      <c r="G1207">
        <v>0</v>
      </c>
      <c r="H1207">
        <v>0</v>
      </c>
      <c r="I1207">
        <v>327465</v>
      </c>
      <c r="J1207">
        <v>0</v>
      </c>
      <c r="K1207">
        <v>0</v>
      </c>
      <c r="L1207">
        <v>0</v>
      </c>
      <c r="M1207">
        <v>0</v>
      </c>
      <c r="N1207">
        <v>432691</v>
      </c>
      <c r="O1207">
        <v>692.22119999999995</v>
      </c>
      <c r="P1207" s="27">
        <v>222789</v>
      </c>
      <c r="Q1207" s="27">
        <v>760156</v>
      </c>
    </row>
    <row r="1208" spans="1:17" x14ac:dyDescent="0.3">
      <c r="A1208">
        <v>5</v>
      </c>
      <c r="B1208">
        <v>14</v>
      </c>
      <c r="C1208">
        <v>29</v>
      </c>
      <c r="D1208" s="27">
        <v>37500</v>
      </c>
      <c r="E1208">
        <v>15859</v>
      </c>
      <c r="F1208">
        <v>226664</v>
      </c>
      <c r="G1208">
        <v>70195</v>
      </c>
      <c r="H1208">
        <v>0</v>
      </c>
      <c r="I1208">
        <v>81482</v>
      </c>
      <c r="J1208">
        <v>0</v>
      </c>
      <c r="K1208">
        <v>15188</v>
      </c>
      <c r="L1208">
        <v>13671</v>
      </c>
      <c r="M1208">
        <v>53253</v>
      </c>
      <c r="N1208">
        <v>86296</v>
      </c>
      <c r="O1208">
        <v>583.35119999999995</v>
      </c>
      <c r="P1208" s="27">
        <v>164891</v>
      </c>
      <c r="Q1208" s="27">
        <v>562608</v>
      </c>
    </row>
    <row r="1209" spans="1:17" x14ac:dyDescent="0.3">
      <c r="A1209">
        <v>5</v>
      </c>
      <c r="B1209">
        <v>25</v>
      </c>
      <c r="C1209">
        <v>41</v>
      </c>
      <c r="D1209" s="27">
        <v>20000</v>
      </c>
      <c r="E1209">
        <v>0</v>
      </c>
      <c r="F1209">
        <v>147578</v>
      </c>
      <c r="G1209">
        <v>133449</v>
      </c>
      <c r="H1209">
        <v>0</v>
      </c>
      <c r="I1209">
        <v>149181</v>
      </c>
      <c r="J1209">
        <v>0</v>
      </c>
      <c r="K1209">
        <v>18333</v>
      </c>
      <c r="L1209">
        <v>41795</v>
      </c>
      <c r="M1209">
        <v>79126</v>
      </c>
      <c r="N1209">
        <v>178800</v>
      </c>
      <c r="O1209">
        <v>632.51710000000003</v>
      </c>
      <c r="P1209" s="27">
        <v>219303</v>
      </c>
      <c r="Q1209" s="27">
        <v>748262</v>
      </c>
    </row>
    <row r="1210" spans="1:17" x14ac:dyDescent="0.3">
      <c r="A1210">
        <v>6</v>
      </c>
      <c r="B1210">
        <v>2</v>
      </c>
      <c r="C1210">
        <v>2</v>
      </c>
      <c r="D1210" s="27">
        <v>1100</v>
      </c>
      <c r="E1210">
        <v>935</v>
      </c>
      <c r="F1210">
        <v>4897</v>
      </c>
      <c r="G1210">
        <v>3182</v>
      </c>
      <c r="H1210">
        <v>176</v>
      </c>
      <c r="I1210">
        <v>5451</v>
      </c>
      <c r="J1210">
        <v>0</v>
      </c>
      <c r="K1210">
        <v>1329</v>
      </c>
      <c r="L1210">
        <v>10883</v>
      </c>
      <c r="M1210">
        <v>9145</v>
      </c>
      <c r="N1210">
        <v>2960</v>
      </c>
      <c r="O1210">
        <v>1807.463</v>
      </c>
      <c r="P1210" s="27">
        <v>11418</v>
      </c>
      <c r="Q1210" s="27">
        <v>38958</v>
      </c>
    </row>
    <row r="1211" spans="1:17" x14ac:dyDescent="0.3">
      <c r="A1211">
        <v>3</v>
      </c>
      <c r="B1211">
        <v>15</v>
      </c>
      <c r="C1211">
        <v>53</v>
      </c>
      <c r="D1211" s="27">
        <v>3300</v>
      </c>
      <c r="E1211">
        <v>0</v>
      </c>
      <c r="F1211">
        <v>15889</v>
      </c>
      <c r="G1211">
        <v>36288</v>
      </c>
      <c r="H1211">
        <v>0</v>
      </c>
      <c r="I1211">
        <v>30689</v>
      </c>
      <c r="J1211">
        <v>167551</v>
      </c>
      <c r="K1211">
        <v>118453</v>
      </c>
      <c r="L1211">
        <v>14155</v>
      </c>
      <c r="M1211">
        <v>0</v>
      </c>
      <c r="N1211">
        <v>21621</v>
      </c>
      <c r="O1211">
        <v>1879.4559999999999</v>
      </c>
      <c r="P1211" s="27">
        <v>118595</v>
      </c>
      <c r="Q1211" s="27">
        <v>404646</v>
      </c>
    </row>
    <row r="1212" spans="1:17" x14ac:dyDescent="0.3">
      <c r="A1212">
        <v>5</v>
      </c>
      <c r="B1212">
        <v>13</v>
      </c>
      <c r="C1212">
        <v>24</v>
      </c>
      <c r="D1212" s="27">
        <v>2800</v>
      </c>
      <c r="E1212">
        <v>661</v>
      </c>
      <c r="F1212">
        <v>219087</v>
      </c>
      <c r="G1212">
        <v>27991</v>
      </c>
      <c r="H1212">
        <v>0</v>
      </c>
      <c r="I1212">
        <v>96677</v>
      </c>
      <c r="J1212">
        <v>10894</v>
      </c>
      <c r="K1212">
        <v>8890</v>
      </c>
      <c r="L1212">
        <v>18764</v>
      </c>
      <c r="M1212">
        <v>67678</v>
      </c>
      <c r="N1212">
        <v>82674</v>
      </c>
      <c r="O1212">
        <v>1879.4559999999999</v>
      </c>
      <c r="P1212" s="27">
        <v>156306</v>
      </c>
      <c r="Q1212" s="27">
        <v>533316</v>
      </c>
    </row>
    <row r="1213" spans="1:17" x14ac:dyDescent="0.3">
      <c r="A1213">
        <v>6</v>
      </c>
      <c r="B1213">
        <v>12</v>
      </c>
      <c r="C1213">
        <v>21</v>
      </c>
      <c r="D1213" s="27">
        <v>85000</v>
      </c>
      <c r="E1213">
        <v>168010</v>
      </c>
      <c r="F1213">
        <v>666556</v>
      </c>
      <c r="G1213">
        <v>781043</v>
      </c>
      <c r="H1213">
        <v>5016</v>
      </c>
      <c r="I1213">
        <v>499799</v>
      </c>
      <c r="J1213">
        <v>133194</v>
      </c>
      <c r="K1213">
        <v>639893</v>
      </c>
      <c r="L1213">
        <v>120176</v>
      </c>
      <c r="M1213">
        <v>101429</v>
      </c>
      <c r="N1213">
        <v>1051550</v>
      </c>
      <c r="O1213">
        <v>267.92540000000002</v>
      </c>
      <c r="P1213" s="27">
        <v>1221180</v>
      </c>
      <c r="Q1213" s="27">
        <v>4166666</v>
      </c>
    </row>
    <row r="1214" spans="1:17" x14ac:dyDescent="0.3">
      <c r="A1214">
        <v>3</v>
      </c>
      <c r="B1214">
        <v>23</v>
      </c>
      <c r="C1214">
        <v>50</v>
      </c>
      <c r="D1214" s="27">
        <v>166000</v>
      </c>
      <c r="E1214">
        <v>0</v>
      </c>
      <c r="F1214">
        <v>668019</v>
      </c>
      <c r="G1214">
        <v>2406986</v>
      </c>
      <c r="H1214">
        <v>173386</v>
      </c>
      <c r="I1214">
        <v>1825684</v>
      </c>
      <c r="J1214">
        <v>0</v>
      </c>
      <c r="K1214">
        <v>21020</v>
      </c>
      <c r="L1214">
        <v>124165</v>
      </c>
      <c r="M1214">
        <v>222313</v>
      </c>
      <c r="N1214">
        <v>1332909</v>
      </c>
      <c r="O1214">
        <v>148.05539999999999</v>
      </c>
      <c r="P1214" s="27">
        <v>1985487</v>
      </c>
      <c r="Q1214" s="27">
        <v>6774482</v>
      </c>
    </row>
    <row r="1215" spans="1:17" x14ac:dyDescent="0.3">
      <c r="A1215">
        <v>5</v>
      </c>
      <c r="B1215">
        <v>26</v>
      </c>
      <c r="C1215">
        <v>46</v>
      </c>
      <c r="D1215" s="27">
        <v>3000</v>
      </c>
      <c r="E1215">
        <v>3476</v>
      </c>
      <c r="F1215">
        <v>7995</v>
      </c>
      <c r="G1215">
        <v>4346</v>
      </c>
      <c r="H1215">
        <v>272</v>
      </c>
      <c r="I1215">
        <v>23060</v>
      </c>
      <c r="J1215">
        <v>0</v>
      </c>
      <c r="K1215">
        <v>2006</v>
      </c>
      <c r="L1215">
        <v>8558</v>
      </c>
      <c r="M1215">
        <v>5090</v>
      </c>
      <c r="N1215">
        <v>19756</v>
      </c>
      <c r="O1215">
        <v>1117.742</v>
      </c>
      <c r="P1215" s="27">
        <v>21852</v>
      </c>
      <c r="Q1215" s="27">
        <v>74559</v>
      </c>
    </row>
    <row r="1216" spans="1:17" x14ac:dyDescent="0.3">
      <c r="A1216">
        <v>5</v>
      </c>
      <c r="B1216">
        <v>8</v>
      </c>
      <c r="C1216">
        <v>18</v>
      </c>
      <c r="D1216" s="27">
        <v>73000</v>
      </c>
      <c r="E1216">
        <v>14768</v>
      </c>
      <c r="F1216">
        <v>1372889</v>
      </c>
      <c r="G1216">
        <v>1659175</v>
      </c>
      <c r="H1216">
        <v>11151</v>
      </c>
      <c r="I1216">
        <v>1117456</v>
      </c>
      <c r="J1216">
        <v>0</v>
      </c>
      <c r="K1216">
        <v>47399</v>
      </c>
      <c r="L1216">
        <v>108783</v>
      </c>
      <c r="M1216">
        <v>361876</v>
      </c>
      <c r="N1216">
        <v>928322</v>
      </c>
      <c r="O1216">
        <v>273.99709999999999</v>
      </c>
      <c r="P1216" s="27">
        <v>1647661</v>
      </c>
      <c r="Q1216" s="27">
        <v>5621819</v>
      </c>
    </row>
    <row r="1217" spans="1:17" x14ac:dyDescent="0.3">
      <c r="A1217">
        <v>2</v>
      </c>
      <c r="B1217">
        <v>2</v>
      </c>
      <c r="C1217">
        <v>4</v>
      </c>
      <c r="D1217" s="27">
        <v>90000</v>
      </c>
      <c r="E1217">
        <v>13437</v>
      </c>
      <c r="F1217">
        <v>521006</v>
      </c>
      <c r="G1217">
        <v>1078173</v>
      </c>
      <c r="H1217">
        <v>0</v>
      </c>
      <c r="I1217">
        <v>1748974</v>
      </c>
      <c r="J1217">
        <v>0</v>
      </c>
      <c r="K1217">
        <v>137033</v>
      </c>
      <c r="L1217">
        <v>223461</v>
      </c>
      <c r="M1217">
        <v>1672334</v>
      </c>
      <c r="N1217">
        <v>1406715</v>
      </c>
      <c r="O1217">
        <v>647.98720000000003</v>
      </c>
      <c r="P1217" s="27">
        <v>1993298</v>
      </c>
      <c r="Q1217" s="27">
        <v>6801133</v>
      </c>
    </row>
    <row r="1218" spans="1:17" x14ac:dyDescent="0.3">
      <c r="A1218">
        <v>5</v>
      </c>
      <c r="B1218">
        <v>25</v>
      </c>
      <c r="C1218">
        <v>42</v>
      </c>
      <c r="D1218" s="27">
        <v>16000</v>
      </c>
      <c r="E1218">
        <v>0</v>
      </c>
      <c r="F1218">
        <v>109804</v>
      </c>
      <c r="G1218">
        <v>66146</v>
      </c>
      <c r="H1218">
        <v>177</v>
      </c>
      <c r="I1218">
        <v>88819</v>
      </c>
      <c r="J1218">
        <v>0</v>
      </c>
      <c r="K1218">
        <v>0</v>
      </c>
      <c r="L1218">
        <v>8515</v>
      </c>
      <c r="M1218">
        <v>6705</v>
      </c>
      <c r="N1218">
        <v>65381</v>
      </c>
      <c r="O1218">
        <v>1170.3019999999999</v>
      </c>
      <c r="P1218" s="27">
        <v>101274</v>
      </c>
      <c r="Q1218" s="27">
        <v>345547</v>
      </c>
    </row>
    <row r="1219" spans="1:17" x14ac:dyDescent="0.3">
      <c r="A1219">
        <v>5</v>
      </c>
      <c r="B1219">
        <v>2</v>
      </c>
      <c r="C1219">
        <v>2</v>
      </c>
      <c r="D1219" s="27">
        <v>40000</v>
      </c>
      <c r="E1219">
        <v>261333</v>
      </c>
      <c r="F1219">
        <v>410574</v>
      </c>
      <c r="G1219">
        <v>818337</v>
      </c>
      <c r="H1219">
        <v>8175</v>
      </c>
      <c r="I1219">
        <v>663439</v>
      </c>
      <c r="J1219">
        <v>0</v>
      </c>
      <c r="K1219">
        <v>14556</v>
      </c>
      <c r="L1219">
        <v>37254</v>
      </c>
      <c r="M1219">
        <v>274996</v>
      </c>
      <c r="N1219">
        <v>326731</v>
      </c>
      <c r="O1219">
        <v>579.24779999999998</v>
      </c>
      <c r="P1219" s="27">
        <v>825145</v>
      </c>
      <c r="Q1219" s="27">
        <v>2815395</v>
      </c>
    </row>
    <row r="1220" spans="1:17" x14ac:dyDescent="0.3">
      <c r="A1220">
        <v>5</v>
      </c>
      <c r="B1220">
        <v>14</v>
      </c>
      <c r="C1220">
        <v>29</v>
      </c>
      <c r="D1220" s="27">
        <v>88000</v>
      </c>
      <c r="E1220">
        <v>23904</v>
      </c>
      <c r="F1220">
        <v>1202971</v>
      </c>
      <c r="G1220">
        <v>292110</v>
      </c>
      <c r="H1220">
        <v>0</v>
      </c>
      <c r="I1220">
        <v>864637</v>
      </c>
      <c r="J1220">
        <v>0</v>
      </c>
      <c r="K1220">
        <v>309325</v>
      </c>
      <c r="L1220">
        <v>350380</v>
      </c>
      <c r="M1220">
        <v>894930</v>
      </c>
      <c r="N1220">
        <v>562277</v>
      </c>
      <c r="O1220">
        <v>583.35119999999995</v>
      </c>
      <c r="P1220" s="27">
        <v>1319031</v>
      </c>
      <c r="Q1220" s="27">
        <v>4500534</v>
      </c>
    </row>
    <row r="1221" spans="1:17" x14ac:dyDescent="0.3">
      <c r="A1221">
        <v>8</v>
      </c>
      <c r="B1221">
        <v>2</v>
      </c>
      <c r="C1221">
        <v>4</v>
      </c>
      <c r="D1221" s="27">
        <v>74000</v>
      </c>
      <c r="E1221">
        <v>0</v>
      </c>
      <c r="F1221">
        <v>473702</v>
      </c>
      <c r="G1221">
        <v>2268260</v>
      </c>
      <c r="H1221">
        <v>0</v>
      </c>
      <c r="I1221">
        <v>776609</v>
      </c>
      <c r="J1221">
        <v>0</v>
      </c>
      <c r="K1221">
        <v>59792</v>
      </c>
      <c r="L1221">
        <v>132774</v>
      </c>
      <c r="M1221">
        <v>914168</v>
      </c>
      <c r="N1221">
        <v>969699</v>
      </c>
      <c r="O1221">
        <v>55.969329999999999</v>
      </c>
      <c r="P1221" s="27">
        <v>1639802</v>
      </c>
      <c r="Q1221" s="27">
        <v>5595004</v>
      </c>
    </row>
    <row r="1222" spans="1:17" x14ac:dyDescent="0.3">
      <c r="A1222">
        <v>6</v>
      </c>
      <c r="B1222">
        <v>1</v>
      </c>
      <c r="C1222">
        <v>1</v>
      </c>
      <c r="D1222" s="27">
        <v>110000</v>
      </c>
      <c r="O1222">
        <v>9.2846069999999994</v>
      </c>
    </row>
    <row r="1223" spans="1:17" x14ac:dyDescent="0.3">
      <c r="A1223">
        <v>8</v>
      </c>
      <c r="B1223">
        <v>17</v>
      </c>
      <c r="C1223">
        <v>36</v>
      </c>
      <c r="D1223" s="27">
        <v>70000</v>
      </c>
      <c r="E1223">
        <v>73795</v>
      </c>
      <c r="F1223">
        <v>973963</v>
      </c>
      <c r="G1223">
        <v>612848</v>
      </c>
      <c r="H1223">
        <v>90079</v>
      </c>
      <c r="I1223">
        <v>808083</v>
      </c>
      <c r="J1223">
        <v>172956</v>
      </c>
      <c r="K1223">
        <v>503823</v>
      </c>
      <c r="L1223">
        <v>135184</v>
      </c>
      <c r="M1223">
        <v>57261</v>
      </c>
      <c r="N1223">
        <v>742328</v>
      </c>
      <c r="O1223">
        <v>180.76060000000001</v>
      </c>
      <c r="P1223" s="27">
        <v>1222251</v>
      </c>
      <c r="Q1223" s="27">
        <v>4170320</v>
      </c>
    </row>
    <row r="1224" spans="1:17" x14ac:dyDescent="0.3">
      <c r="A1224">
        <v>9</v>
      </c>
      <c r="B1224">
        <v>26</v>
      </c>
      <c r="C1224">
        <v>46</v>
      </c>
      <c r="D1224" s="27">
        <v>5000</v>
      </c>
      <c r="E1224">
        <v>0</v>
      </c>
      <c r="F1224">
        <v>19831</v>
      </c>
      <c r="G1224">
        <v>54917</v>
      </c>
      <c r="H1224">
        <v>0</v>
      </c>
      <c r="I1224">
        <v>84069</v>
      </c>
      <c r="J1224">
        <v>0</v>
      </c>
      <c r="K1224">
        <v>6179</v>
      </c>
      <c r="L1224">
        <v>5654</v>
      </c>
      <c r="M1224">
        <v>47335</v>
      </c>
      <c r="N1224">
        <v>125105</v>
      </c>
      <c r="O1224">
        <v>1867.057</v>
      </c>
      <c r="P1224" s="27">
        <v>100554</v>
      </c>
      <c r="Q1224" s="27">
        <v>343090</v>
      </c>
    </row>
    <row r="1225" spans="1:17" x14ac:dyDescent="0.3">
      <c r="A1225">
        <v>7</v>
      </c>
      <c r="B1225">
        <v>5</v>
      </c>
      <c r="C1225">
        <v>10</v>
      </c>
      <c r="D1225" s="27">
        <v>55000</v>
      </c>
      <c r="E1225">
        <v>0</v>
      </c>
      <c r="F1225">
        <v>687495</v>
      </c>
      <c r="G1225">
        <v>89409</v>
      </c>
      <c r="H1225">
        <v>10423</v>
      </c>
      <c r="I1225">
        <v>312884</v>
      </c>
      <c r="J1225">
        <v>0</v>
      </c>
      <c r="K1225">
        <v>434063</v>
      </c>
      <c r="L1225">
        <v>98611</v>
      </c>
      <c r="M1225">
        <v>191516</v>
      </c>
      <c r="N1225">
        <v>349203</v>
      </c>
      <c r="O1225">
        <v>293.74610000000001</v>
      </c>
      <c r="P1225" s="27">
        <v>637047</v>
      </c>
      <c r="Q1225" s="27">
        <v>2173604</v>
      </c>
    </row>
    <row r="1226" spans="1:17" x14ac:dyDescent="0.3">
      <c r="A1226">
        <v>9</v>
      </c>
      <c r="B1226">
        <v>2</v>
      </c>
      <c r="C1226">
        <v>2</v>
      </c>
      <c r="D1226" s="27">
        <v>62000</v>
      </c>
      <c r="E1226">
        <v>11088</v>
      </c>
      <c r="F1226">
        <v>472999</v>
      </c>
      <c r="G1226">
        <v>197152</v>
      </c>
      <c r="H1226">
        <v>8607</v>
      </c>
      <c r="I1226">
        <v>193468</v>
      </c>
      <c r="J1226">
        <v>0</v>
      </c>
      <c r="K1226">
        <v>0</v>
      </c>
      <c r="L1226">
        <v>261406</v>
      </c>
      <c r="M1226">
        <v>387536</v>
      </c>
      <c r="N1226">
        <v>195700</v>
      </c>
      <c r="O1226">
        <v>158.2996</v>
      </c>
      <c r="P1226" s="27">
        <v>506435</v>
      </c>
      <c r="Q1226" s="27">
        <v>1727956</v>
      </c>
    </row>
    <row r="1227" spans="1:17" x14ac:dyDescent="0.3">
      <c r="A1227">
        <v>7</v>
      </c>
      <c r="B1227">
        <v>5</v>
      </c>
      <c r="C1227">
        <v>11</v>
      </c>
      <c r="D1227" s="27">
        <v>3600</v>
      </c>
      <c r="E1227">
        <v>0</v>
      </c>
      <c r="F1227">
        <v>0</v>
      </c>
      <c r="G1227">
        <v>0</v>
      </c>
      <c r="H1227">
        <v>0</v>
      </c>
      <c r="I1227">
        <v>0</v>
      </c>
      <c r="J1227">
        <v>0</v>
      </c>
      <c r="K1227">
        <v>0</v>
      </c>
      <c r="L1227">
        <v>0</v>
      </c>
      <c r="M1227">
        <v>0</v>
      </c>
      <c r="N1227">
        <v>29664</v>
      </c>
      <c r="O1227">
        <v>3782.18</v>
      </c>
      <c r="P1227" s="27">
        <v>8694</v>
      </c>
      <c r="Q1227" s="27">
        <v>29664</v>
      </c>
    </row>
    <row r="1228" spans="1:17" x14ac:dyDescent="0.3">
      <c r="A1228">
        <v>5</v>
      </c>
      <c r="B1228">
        <v>25</v>
      </c>
      <c r="C1228">
        <v>42</v>
      </c>
      <c r="D1228" s="27">
        <v>40000</v>
      </c>
      <c r="E1228">
        <v>3367</v>
      </c>
      <c r="F1228">
        <v>45416</v>
      </c>
      <c r="G1228">
        <v>22271</v>
      </c>
      <c r="H1228">
        <v>487</v>
      </c>
      <c r="I1228">
        <v>45700</v>
      </c>
      <c r="J1228">
        <v>6210</v>
      </c>
      <c r="K1228">
        <v>819</v>
      </c>
      <c r="L1228">
        <v>2295</v>
      </c>
      <c r="M1228">
        <v>7532</v>
      </c>
      <c r="N1228">
        <v>40331</v>
      </c>
      <c r="O1228">
        <v>1117.742</v>
      </c>
      <c r="P1228" s="27">
        <v>51122</v>
      </c>
      <c r="Q1228" s="27">
        <v>174428</v>
      </c>
    </row>
    <row r="1229" spans="1:17" x14ac:dyDescent="0.3">
      <c r="A1229">
        <v>7</v>
      </c>
      <c r="B1229">
        <v>14</v>
      </c>
      <c r="C1229">
        <v>28</v>
      </c>
      <c r="D1229" s="27">
        <v>17500</v>
      </c>
      <c r="E1229">
        <v>0</v>
      </c>
      <c r="F1229">
        <v>127504</v>
      </c>
      <c r="G1229">
        <v>76006</v>
      </c>
      <c r="H1229">
        <v>0</v>
      </c>
      <c r="I1229">
        <v>109593</v>
      </c>
      <c r="J1229">
        <v>0</v>
      </c>
      <c r="K1229">
        <v>0</v>
      </c>
      <c r="L1229">
        <v>19631</v>
      </c>
      <c r="M1229">
        <v>90378</v>
      </c>
      <c r="N1229">
        <v>52732</v>
      </c>
      <c r="O1229">
        <v>503.86329999999998</v>
      </c>
      <c r="P1229" s="27">
        <v>139462</v>
      </c>
      <c r="Q1229" s="27">
        <v>475844</v>
      </c>
    </row>
    <row r="1230" spans="1:17" x14ac:dyDescent="0.3">
      <c r="A1230">
        <v>8</v>
      </c>
      <c r="B1230">
        <v>16</v>
      </c>
      <c r="C1230">
        <v>35</v>
      </c>
      <c r="D1230" s="27">
        <v>215000</v>
      </c>
      <c r="E1230">
        <v>0</v>
      </c>
      <c r="F1230">
        <v>0</v>
      </c>
      <c r="G1230">
        <v>4451746</v>
      </c>
      <c r="H1230">
        <v>0</v>
      </c>
      <c r="I1230">
        <v>2539074</v>
      </c>
      <c r="J1230">
        <v>0</v>
      </c>
      <c r="K1230">
        <v>377711</v>
      </c>
      <c r="L1230">
        <v>710739</v>
      </c>
      <c r="M1230">
        <v>772847</v>
      </c>
      <c r="N1230">
        <v>3934148</v>
      </c>
      <c r="O1230">
        <v>19.690259999999999</v>
      </c>
      <c r="P1230" s="27">
        <v>3747440</v>
      </c>
      <c r="Q1230" s="27">
        <v>12786265</v>
      </c>
    </row>
    <row r="1231" spans="1:17" x14ac:dyDescent="0.3">
      <c r="A1231">
        <v>5</v>
      </c>
      <c r="B1231">
        <v>2</v>
      </c>
      <c r="C1231">
        <v>5</v>
      </c>
      <c r="D1231" s="27">
        <v>1600</v>
      </c>
      <c r="E1231">
        <v>960</v>
      </c>
      <c r="F1231">
        <v>7364</v>
      </c>
      <c r="G1231">
        <v>3878</v>
      </c>
      <c r="H1231">
        <v>0</v>
      </c>
      <c r="I1231">
        <v>6968</v>
      </c>
      <c r="J1231">
        <v>0</v>
      </c>
      <c r="K1231">
        <v>2999</v>
      </c>
      <c r="L1231">
        <v>14551</v>
      </c>
      <c r="M1231">
        <v>0</v>
      </c>
      <c r="N1231">
        <v>7871</v>
      </c>
      <c r="O1231">
        <v>961.78279999999995</v>
      </c>
      <c r="P1231" s="27">
        <v>13069</v>
      </c>
      <c r="Q1231" s="27">
        <v>44591</v>
      </c>
    </row>
    <row r="1232" spans="1:17" x14ac:dyDescent="0.3">
      <c r="A1232">
        <v>5</v>
      </c>
      <c r="B1232">
        <v>14</v>
      </c>
      <c r="C1232">
        <v>28</v>
      </c>
      <c r="D1232" s="27">
        <v>94000</v>
      </c>
      <c r="E1232">
        <v>51110</v>
      </c>
      <c r="F1232">
        <v>869913</v>
      </c>
      <c r="G1232">
        <v>323458</v>
      </c>
      <c r="H1232">
        <v>0</v>
      </c>
      <c r="I1232">
        <v>779943</v>
      </c>
      <c r="J1232">
        <v>72617</v>
      </c>
      <c r="K1232">
        <v>485148</v>
      </c>
      <c r="L1232">
        <v>188889</v>
      </c>
      <c r="M1232">
        <v>641035</v>
      </c>
      <c r="N1232">
        <v>532084</v>
      </c>
      <c r="O1232">
        <v>356.19830000000002</v>
      </c>
      <c r="P1232" s="27">
        <v>1155978</v>
      </c>
      <c r="Q1232" s="27">
        <v>3944197</v>
      </c>
    </row>
    <row r="1233" spans="1:17" x14ac:dyDescent="0.3">
      <c r="A1233">
        <v>5</v>
      </c>
      <c r="B1233">
        <v>2</v>
      </c>
      <c r="C1233">
        <v>7</v>
      </c>
      <c r="D1233" s="27">
        <v>10000</v>
      </c>
      <c r="E1233">
        <v>144</v>
      </c>
      <c r="F1233">
        <v>30953</v>
      </c>
      <c r="G1233">
        <v>30814</v>
      </c>
      <c r="H1233">
        <v>0</v>
      </c>
      <c r="I1233">
        <v>13815</v>
      </c>
      <c r="J1233">
        <v>0</v>
      </c>
      <c r="K1233">
        <v>0</v>
      </c>
      <c r="L1233">
        <v>513</v>
      </c>
      <c r="M1233">
        <v>4452</v>
      </c>
      <c r="N1233">
        <v>35914</v>
      </c>
      <c r="O1233">
        <v>1879.4559999999999</v>
      </c>
      <c r="P1233" s="27">
        <v>34175</v>
      </c>
      <c r="Q1233" s="27">
        <v>116605</v>
      </c>
    </row>
    <row r="1234" spans="1:17" x14ac:dyDescent="0.3">
      <c r="A1234">
        <v>9</v>
      </c>
      <c r="B1234">
        <v>13</v>
      </c>
      <c r="C1234">
        <v>25</v>
      </c>
      <c r="D1234" s="27">
        <v>2500</v>
      </c>
      <c r="E1234">
        <v>96</v>
      </c>
      <c r="F1234">
        <v>22378</v>
      </c>
      <c r="G1234">
        <v>8285</v>
      </c>
      <c r="H1234">
        <v>0</v>
      </c>
      <c r="I1234">
        <v>7145</v>
      </c>
      <c r="J1234">
        <v>0</v>
      </c>
      <c r="K1234">
        <v>0</v>
      </c>
      <c r="L1234">
        <v>0</v>
      </c>
      <c r="M1234">
        <v>0</v>
      </c>
      <c r="N1234">
        <v>20144</v>
      </c>
      <c r="O1234">
        <v>1828.0519999999999</v>
      </c>
      <c r="P1234" s="27">
        <v>17013</v>
      </c>
      <c r="Q1234" s="27">
        <v>58048</v>
      </c>
    </row>
    <row r="1235" spans="1:17" x14ac:dyDescent="0.3">
      <c r="A1235">
        <v>5</v>
      </c>
      <c r="B1235">
        <v>2</v>
      </c>
      <c r="C1235">
        <v>2</v>
      </c>
      <c r="D1235" s="27">
        <v>6900</v>
      </c>
      <c r="E1235">
        <v>0</v>
      </c>
      <c r="F1235">
        <v>73042</v>
      </c>
      <c r="G1235">
        <v>129498</v>
      </c>
      <c r="H1235">
        <v>1880</v>
      </c>
      <c r="I1235">
        <v>87486</v>
      </c>
      <c r="J1235">
        <v>0</v>
      </c>
      <c r="K1235">
        <v>8297</v>
      </c>
      <c r="L1235">
        <v>20946</v>
      </c>
      <c r="M1235">
        <v>59483</v>
      </c>
      <c r="N1235">
        <v>55091</v>
      </c>
      <c r="O1235">
        <v>143.94630000000001</v>
      </c>
      <c r="P1235" s="27">
        <v>127703</v>
      </c>
      <c r="Q1235" s="27">
        <v>435723</v>
      </c>
    </row>
    <row r="1236" spans="1:17" x14ac:dyDescent="0.3">
      <c r="A1236">
        <v>5</v>
      </c>
      <c r="B1236">
        <v>5</v>
      </c>
      <c r="C1236">
        <v>10</v>
      </c>
      <c r="D1236" s="27">
        <v>6800</v>
      </c>
      <c r="E1236">
        <v>0</v>
      </c>
      <c r="F1236">
        <v>0</v>
      </c>
      <c r="G1236">
        <v>0</v>
      </c>
      <c r="H1236">
        <v>0</v>
      </c>
      <c r="I1236">
        <v>0</v>
      </c>
      <c r="J1236">
        <v>0</v>
      </c>
      <c r="K1236">
        <v>0</v>
      </c>
      <c r="L1236">
        <v>0</v>
      </c>
      <c r="M1236">
        <v>0</v>
      </c>
      <c r="N1236">
        <v>16685</v>
      </c>
      <c r="O1236">
        <v>1522.982</v>
      </c>
      <c r="P1236" s="27">
        <v>4890</v>
      </c>
      <c r="Q1236" s="27">
        <v>16685</v>
      </c>
    </row>
    <row r="1237" spans="1:17" x14ac:dyDescent="0.3">
      <c r="A1237">
        <v>4</v>
      </c>
      <c r="B1237">
        <v>12</v>
      </c>
      <c r="C1237">
        <v>21</v>
      </c>
      <c r="D1237" s="27">
        <v>25000</v>
      </c>
      <c r="E1237">
        <v>0</v>
      </c>
      <c r="F1237">
        <v>18872</v>
      </c>
      <c r="G1237">
        <v>24323</v>
      </c>
      <c r="H1237">
        <v>0</v>
      </c>
      <c r="I1237">
        <v>23613</v>
      </c>
      <c r="J1237">
        <v>6854</v>
      </c>
      <c r="K1237">
        <v>2928</v>
      </c>
      <c r="L1237">
        <v>2123</v>
      </c>
      <c r="M1237">
        <v>795</v>
      </c>
      <c r="N1237">
        <v>49909</v>
      </c>
      <c r="O1237">
        <v>445.92270000000002</v>
      </c>
      <c r="P1237" s="27">
        <v>37930</v>
      </c>
      <c r="Q1237" s="27">
        <v>129417</v>
      </c>
    </row>
    <row r="1238" spans="1:17" x14ac:dyDescent="0.3">
      <c r="A1238">
        <v>4</v>
      </c>
      <c r="B1238">
        <v>14</v>
      </c>
      <c r="C1238">
        <v>28</v>
      </c>
      <c r="D1238" s="27">
        <v>178000</v>
      </c>
      <c r="E1238">
        <v>0</v>
      </c>
      <c r="F1238">
        <v>752618</v>
      </c>
      <c r="G1238">
        <v>604690</v>
      </c>
      <c r="H1238">
        <v>0</v>
      </c>
      <c r="I1238">
        <v>916748</v>
      </c>
      <c r="J1238">
        <v>164925</v>
      </c>
      <c r="K1238">
        <v>1166163</v>
      </c>
      <c r="L1238">
        <v>433333</v>
      </c>
      <c r="M1238">
        <v>111415</v>
      </c>
      <c r="N1238">
        <v>858730</v>
      </c>
      <c r="O1238">
        <v>15.94562</v>
      </c>
      <c r="P1238" s="27">
        <v>1467943</v>
      </c>
      <c r="Q1238" s="27">
        <v>5008622</v>
      </c>
    </row>
    <row r="1239" spans="1:17" x14ac:dyDescent="0.3">
      <c r="A1239">
        <v>8</v>
      </c>
      <c r="B1239">
        <v>16</v>
      </c>
      <c r="C1239">
        <v>35</v>
      </c>
      <c r="D1239" s="27">
        <v>275000</v>
      </c>
      <c r="E1239">
        <v>0</v>
      </c>
      <c r="F1239">
        <v>3402875</v>
      </c>
      <c r="G1239">
        <v>4748934</v>
      </c>
      <c r="H1239">
        <v>0</v>
      </c>
      <c r="I1239">
        <v>4080460</v>
      </c>
      <c r="J1239">
        <v>1332538</v>
      </c>
      <c r="K1239">
        <v>2529455</v>
      </c>
      <c r="L1239">
        <v>2909489</v>
      </c>
      <c r="M1239">
        <v>4593283</v>
      </c>
      <c r="N1239">
        <v>5954892</v>
      </c>
      <c r="O1239">
        <v>9.2846069999999994</v>
      </c>
      <c r="P1239" s="27">
        <v>8661174</v>
      </c>
      <c r="Q1239" s="27">
        <v>29551926</v>
      </c>
    </row>
    <row r="1240" spans="1:17" x14ac:dyDescent="0.3">
      <c r="A1240">
        <v>2</v>
      </c>
      <c r="B1240">
        <v>14</v>
      </c>
      <c r="C1240">
        <v>29</v>
      </c>
      <c r="D1240" s="27">
        <v>250000</v>
      </c>
      <c r="E1240">
        <v>0</v>
      </c>
      <c r="F1240">
        <v>358526</v>
      </c>
      <c r="G1240">
        <v>1106188</v>
      </c>
      <c r="H1240">
        <v>0</v>
      </c>
      <c r="I1240">
        <v>1765926</v>
      </c>
      <c r="J1240">
        <v>131230</v>
      </c>
      <c r="K1240">
        <v>239201</v>
      </c>
      <c r="L1240">
        <v>316399</v>
      </c>
      <c r="M1240">
        <v>1113932</v>
      </c>
      <c r="N1240">
        <v>896272</v>
      </c>
      <c r="O1240">
        <v>84.055760000000006</v>
      </c>
      <c r="P1240" s="27">
        <v>1737302</v>
      </c>
      <c r="Q1240" s="27">
        <v>5927674</v>
      </c>
    </row>
    <row r="1241" spans="1:17" x14ac:dyDescent="0.3">
      <c r="A1241">
        <v>5</v>
      </c>
      <c r="B1241">
        <v>5</v>
      </c>
      <c r="C1241">
        <v>11</v>
      </c>
      <c r="D1241" s="27">
        <v>7800</v>
      </c>
      <c r="E1241">
        <v>0</v>
      </c>
      <c r="F1241">
        <v>0</v>
      </c>
      <c r="G1241">
        <v>0</v>
      </c>
      <c r="H1241">
        <v>0</v>
      </c>
      <c r="I1241">
        <v>72254</v>
      </c>
      <c r="J1241">
        <v>0</v>
      </c>
      <c r="K1241">
        <v>0</v>
      </c>
      <c r="L1241">
        <v>0</v>
      </c>
      <c r="M1241">
        <v>0</v>
      </c>
      <c r="N1241">
        <v>110810</v>
      </c>
      <c r="O1241">
        <v>324.95339999999999</v>
      </c>
      <c r="P1241" s="27">
        <v>53653</v>
      </c>
      <c r="Q1241" s="27">
        <v>183064</v>
      </c>
    </row>
    <row r="1242" spans="1:17" x14ac:dyDescent="0.3">
      <c r="A1242">
        <v>7</v>
      </c>
      <c r="B1242">
        <v>18</v>
      </c>
      <c r="C1242">
        <v>40</v>
      </c>
      <c r="D1242" s="27">
        <v>43000</v>
      </c>
      <c r="E1242">
        <v>0</v>
      </c>
      <c r="F1242">
        <v>189543</v>
      </c>
      <c r="G1242">
        <v>214629</v>
      </c>
      <c r="H1242">
        <v>0</v>
      </c>
      <c r="I1242">
        <v>91492</v>
      </c>
      <c r="J1242">
        <v>183293</v>
      </c>
      <c r="K1242">
        <v>196017</v>
      </c>
      <c r="L1242">
        <v>26265</v>
      </c>
      <c r="M1242">
        <v>31150</v>
      </c>
      <c r="N1242">
        <v>352652</v>
      </c>
      <c r="O1242">
        <v>259.3519</v>
      </c>
      <c r="P1242" s="27">
        <v>376624</v>
      </c>
      <c r="Q1242" s="27">
        <v>1285041</v>
      </c>
    </row>
    <row r="1243" spans="1:17" x14ac:dyDescent="0.3">
      <c r="A1243">
        <v>3</v>
      </c>
      <c r="B1243">
        <v>12</v>
      </c>
      <c r="C1243">
        <v>21</v>
      </c>
      <c r="D1243" s="27">
        <v>5000</v>
      </c>
      <c r="E1243">
        <v>7792</v>
      </c>
      <c r="F1243">
        <v>3795</v>
      </c>
      <c r="G1243">
        <v>7622</v>
      </c>
      <c r="H1243">
        <v>0</v>
      </c>
      <c r="I1243">
        <v>5541</v>
      </c>
      <c r="J1243">
        <v>0</v>
      </c>
      <c r="K1243">
        <v>0</v>
      </c>
      <c r="L1243">
        <v>0</v>
      </c>
      <c r="M1243">
        <v>0</v>
      </c>
      <c r="N1243">
        <v>16955</v>
      </c>
      <c r="O1243">
        <v>1069.328</v>
      </c>
      <c r="P1243" s="27">
        <v>12223</v>
      </c>
      <c r="Q1243" s="27">
        <v>41705</v>
      </c>
    </row>
    <row r="1244" spans="1:17" x14ac:dyDescent="0.3">
      <c r="A1244">
        <v>4</v>
      </c>
      <c r="B1244">
        <v>15</v>
      </c>
      <c r="C1244">
        <v>53</v>
      </c>
      <c r="D1244" s="27">
        <v>5400</v>
      </c>
      <c r="E1244">
        <v>0</v>
      </c>
      <c r="F1244">
        <v>16262</v>
      </c>
      <c r="G1244">
        <v>36658</v>
      </c>
      <c r="H1244">
        <v>0</v>
      </c>
      <c r="I1244">
        <v>35211</v>
      </c>
      <c r="J1244">
        <v>0</v>
      </c>
      <c r="K1244">
        <v>139938</v>
      </c>
      <c r="L1244">
        <v>4393</v>
      </c>
      <c r="M1244">
        <v>0</v>
      </c>
      <c r="N1244">
        <v>24973</v>
      </c>
      <c r="O1244">
        <v>697.46960000000001</v>
      </c>
      <c r="P1244" s="27">
        <v>75450</v>
      </c>
      <c r="Q1244" s="27">
        <v>257435</v>
      </c>
    </row>
    <row r="1245" spans="1:17" x14ac:dyDescent="0.3">
      <c r="A1245">
        <v>9</v>
      </c>
      <c r="B1245">
        <v>7</v>
      </c>
      <c r="C1245">
        <v>16</v>
      </c>
      <c r="D1245" s="27">
        <v>9300</v>
      </c>
      <c r="E1245">
        <v>3082</v>
      </c>
      <c r="F1245">
        <v>58269</v>
      </c>
      <c r="G1245">
        <v>39859</v>
      </c>
      <c r="H1245">
        <v>19175</v>
      </c>
      <c r="I1245">
        <v>59600</v>
      </c>
      <c r="J1245">
        <v>0</v>
      </c>
      <c r="K1245">
        <v>17330</v>
      </c>
      <c r="L1245">
        <v>6815</v>
      </c>
      <c r="M1245">
        <v>4789</v>
      </c>
      <c r="N1245">
        <v>100437</v>
      </c>
      <c r="O1245">
        <v>1849.1849999999999</v>
      </c>
      <c r="P1245" s="27">
        <v>90667</v>
      </c>
      <c r="Q1245" s="27">
        <v>309356</v>
      </c>
    </row>
    <row r="1246" spans="1:17" x14ac:dyDescent="0.3">
      <c r="A1246">
        <v>3</v>
      </c>
      <c r="B1246">
        <v>2</v>
      </c>
      <c r="C1246">
        <v>4</v>
      </c>
      <c r="D1246" s="27">
        <v>425000</v>
      </c>
      <c r="E1246">
        <v>8417</v>
      </c>
      <c r="F1246">
        <v>3348339</v>
      </c>
      <c r="G1246">
        <v>2952472</v>
      </c>
      <c r="H1246">
        <v>33012</v>
      </c>
      <c r="I1246">
        <v>1530297</v>
      </c>
      <c r="J1246">
        <v>0</v>
      </c>
      <c r="K1246">
        <v>694453</v>
      </c>
      <c r="L1246">
        <v>327229</v>
      </c>
      <c r="M1246">
        <v>7408947</v>
      </c>
      <c r="N1246">
        <v>2192641</v>
      </c>
      <c r="O1246">
        <v>25.322579999999999</v>
      </c>
      <c r="P1246" s="27">
        <v>5420811</v>
      </c>
      <c r="Q1246" s="27">
        <v>18495807</v>
      </c>
    </row>
    <row r="1247" spans="1:17" x14ac:dyDescent="0.3">
      <c r="A1247">
        <v>9</v>
      </c>
      <c r="B1247">
        <v>16</v>
      </c>
      <c r="C1247">
        <v>35</v>
      </c>
      <c r="D1247" s="27">
        <v>240000</v>
      </c>
      <c r="E1247">
        <v>0</v>
      </c>
      <c r="F1247">
        <v>9061194</v>
      </c>
      <c r="G1247">
        <v>7249138</v>
      </c>
      <c r="H1247">
        <v>0</v>
      </c>
      <c r="I1247">
        <v>5326382</v>
      </c>
      <c r="J1247">
        <v>1366567</v>
      </c>
      <c r="K1247">
        <v>1867981</v>
      </c>
      <c r="L1247">
        <v>1074484</v>
      </c>
      <c r="M1247">
        <v>4016184</v>
      </c>
      <c r="N1247">
        <v>6401712</v>
      </c>
      <c r="O1247">
        <v>440.04610000000002</v>
      </c>
      <c r="P1247" s="27">
        <v>10657574</v>
      </c>
      <c r="Q1247" s="27">
        <v>36363642</v>
      </c>
    </row>
    <row r="1248" spans="1:17" x14ac:dyDescent="0.3">
      <c r="A1248">
        <v>3</v>
      </c>
      <c r="B1248">
        <v>91</v>
      </c>
      <c r="C1248">
        <v>49</v>
      </c>
      <c r="D1248" s="27">
        <v>2100</v>
      </c>
      <c r="E1248">
        <v>0</v>
      </c>
      <c r="F1248">
        <v>14002</v>
      </c>
      <c r="G1248">
        <v>3289</v>
      </c>
      <c r="H1248">
        <v>563</v>
      </c>
      <c r="I1248">
        <v>24695</v>
      </c>
      <c r="J1248">
        <v>0</v>
      </c>
      <c r="K1248">
        <v>0</v>
      </c>
      <c r="L1248">
        <v>25080</v>
      </c>
      <c r="M1248">
        <v>7969</v>
      </c>
      <c r="N1248">
        <v>64946</v>
      </c>
      <c r="O1248">
        <v>1879.4559999999999</v>
      </c>
      <c r="P1248" s="27">
        <v>41191</v>
      </c>
      <c r="Q1248" s="27">
        <v>140544</v>
      </c>
    </row>
    <row r="1249" spans="1:17" x14ac:dyDescent="0.3">
      <c r="A1249">
        <v>9</v>
      </c>
      <c r="B1249">
        <v>13</v>
      </c>
      <c r="C1249">
        <v>25</v>
      </c>
      <c r="D1249" s="27">
        <v>2300</v>
      </c>
      <c r="E1249">
        <v>0</v>
      </c>
      <c r="F1249">
        <v>0</v>
      </c>
      <c r="G1249">
        <v>771</v>
      </c>
      <c r="H1249">
        <v>0</v>
      </c>
      <c r="I1249">
        <v>6137</v>
      </c>
      <c r="J1249">
        <v>0</v>
      </c>
      <c r="K1249">
        <v>0</v>
      </c>
      <c r="L1249">
        <v>0</v>
      </c>
      <c r="M1249">
        <v>0</v>
      </c>
      <c r="N1249">
        <v>20333</v>
      </c>
      <c r="O1249">
        <v>1667.7550000000001</v>
      </c>
      <c r="P1249" s="27">
        <v>7984</v>
      </c>
      <c r="Q1249" s="27">
        <v>27241</v>
      </c>
    </row>
    <row r="1250" spans="1:17" x14ac:dyDescent="0.3">
      <c r="A1250">
        <v>1</v>
      </c>
      <c r="B1250">
        <v>26</v>
      </c>
      <c r="C1250">
        <v>46</v>
      </c>
      <c r="D1250" s="27">
        <v>18000</v>
      </c>
      <c r="E1250">
        <v>29670</v>
      </c>
      <c r="F1250">
        <v>84412</v>
      </c>
      <c r="G1250">
        <v>128762</v>
      </c>
      <c r="H1250">
        <v>5163</v>
      </c>
      <c r="I1250">
        <v>240364</v>
      </c>
      <c r="J1250">
        <v>0</v>
      </c>
      <c r="K1250">
        <v>19858</v>
      </c>
      <c r="L1250">
        <v>36903</v>
      </c>
      <c r="M1250">
        <v>121238</v>
      </c>
      <c r="N1250">
        <v>229935</v>
      </c>
      <c r="O1250">
        <v>1145.08</v>
      </c>
      <c r="P1250" s="27">
        <v>262692</v>
      </c>
      <c r="Q1250" s="27">
        <v>896305</v>
      </c>
    </row>
    <row r="1251" spans="1:17" x14ac:dyDescent="0.3">
      <c r="A1251">
        <v>8</v>
      </c>
      <c r="B1251">
        <v>8</v>
      </c>
      <c r="C1251">
        <v>19</v>
      </c>
      <c r="D1251" s="27">
        <v>5600</v>
      </c>
      <c r="E1251">
        <v>4454</v>
      </c>
      <c r="F1251">
        <v>39960</v>
      </c>
      <c r="G1251">
        <v>105564</v>
      </c>
      <c r="H1251">
        <v>414</v>
      </c>
      <c r="I1251">
        <v>91937</v>
      </c>
      <c r="J1251">
        <v>13676</v>
      </c>
      <c r="K1251">
        <v>11508</v>
      </c>
      <c r="L1251">
        <v>26361</v>
      </c>
      <c r="M1251">
        <v>24135</v>
      </c>
      <c r="N1251">
        <v>76838</v>
      </c>
      <c r="O1251">
        <v>1667.7550000000001</v>
      </c>
      <c r="P1251" s="27">
        <v>115723</v>
      </c>
      <c r="Q1251" s="27">
        <v>394847</v>
      </c>
    </row>
    <row r="1252" spans="1:17" x14ac:dyDescent="0.3">
      <c r="A1252">
        <v>7</v>
      </c>
      <c r="B1252">
        <v>12</v>
      </c>
      <c r="C1252">
        <v>21</v>
      </c>
      <c r="D1252" s="27">
        <v>1500</v>
      </c>
      <c r="E1252">
        <v>663</v>
      </c>
      <c r="F1252">
        <v>6200</v>
      </c>
      <c r="G1252">
        <v>384</v>
      </c>
      <c r="H1252">
        <v>0</v>
      </c>
      <c r="I1252">
        <v>604</v>
      </c>
      <c r="J1252">
        <v>0</v>
      </c>
      <c r="K1252">
        <v>0</v>
      </c>
      <c r="L1252">
        <v>1963</v>
      </c>
      <c r="M1252">
        <v>1516</v>
      </c>
      <c r="N1252">
        <v>4471</v>
      </c>
      <c r="O1252">
        <v>1461.857</v>
      </c>
      <c r="P1252" s="27">
        <v>4631</v>
      </c>
      <c r="Q1252" s="27">
        <v>15801</v>
      </c>
    </row>
    <row r="1253" spans="1:17" x14ac:dyDescent="0.3">
      <c r="A1253">
        <v>4</v>
      </c>
      <c r="B1253">
        <v>25</v>
      </c>
      <c r="C1253">
        <v>42</v>
      </c>
      <c r="D1253" s="27">
        <v>5800</v>
      </c>
      <c r="E1253">
        <v>0</v>
      </c>
      <c r="F1253">
        <v>20626</v>
      </c>
      <c r="G1253">
        <v>27158</v>
      </c>
      <c r="H1253">
        <v>1250</v>
      </c>
      <c r="I1253">
        <v>77401</v>
      </c>
      <c r="J1253">
        <v>0</v>
      </c>
      <c r="K1253">
        <v>12181</v>
      </c>
      <c r="L1253">
        <v>17303</v>
      </c>
      <c r="M1253">
        <v>23305</v>
      </c>
      <c r="N1253">
        <v>38274</v>
      </c>
      <c r="O1253">
        <v>1484.5150000000001</v>
      </c>
      <c r="P1253" s="27">
        <v>63745</v>
      </c>
      <c r="Q1253" s="27">
        <v>217498</v>
      </c>
    </row>
    <row r="1254" spans="1:17" x14ac:dyDescent="0.3">
      <c r="A1254">
        <v>3</v>
      </c>
      <c r="B1254">
        <v>13</v>
      </c>
      <c r="C1254">
        <v>22</v>
      </c>
      <c r="D1254" s="27">
        <v>270000</v>
      </c>
      <c r="E1254">
        <v>1530084</v>
      </c>
      <c r="F1254">
        <v>13400010</v>
      </c>
      <c r="G1254">
        <v>2175057</v>
      </c>
      <c r="H1254">
        <v>173587</v>
      </c>
      <c r="I1254">
        <v>3336470</v>
      </c>
      <c r="J1254">
        <v>1083156</v>
      </c>
      <c r="K1254">
        <v>603812</v>
      </c>
      <c r="L1254">
        <v>268993</v>
      </c>
      <c r="M1254">
        <v>231424</v>
      </c>
      <c r="N1254">
        <v>7790402</v>
      </c>
      <c r="O1254">
        <v>63.07394</v>
      </c>
      <c r="P1254" s="27">
        <v>8966294</v>
      </c>
      <c r="Q1254" s="27">
        <v>30592995</v>
      </c>
    </row>
    <row r="1255" spans="1:17" x14ac:dyDescent="0.3">
      <c r="A1255">
        <v>9</v>
      </c>
      <c r="B1255">
        <v>25</v>
      </c>
      <c r="C1255">
        <v>42</v>
      </c>
      <c r="D1255" s="27">
        <v>16500</v>
      </c>
      <c r="E1255">
        <v>0</v>
      </c>
      <c r="F1255">
        <v>5340</v>
      </c>
      <c r="G1255">
        <v>24205</v>
      </c>
      <c r="H1255">
        <v>207</v>
      </c>
      <c r="I1255">
        <v>61799</v>
      </c>
      <c r="J1255">
        <v>0</v>
      </c>
      <c r="K1255">
        <v>6897</v>
      </c>
      <c r="L1255">
        <v>2724</v>
      </c>
      <c r="M1255">
        <v>8500</v>
      </c>
      <c r="N1255">
        <v>29671</v>
      </c>
      <c r="O1255">
        <v>1828.0519999999999</v>
      </c>
      <c r="P1255" s="27">
        <v>40839</v>
      </c>
      <c r="Q1255" s="27">
        <v>139343</v>
      </c>
    </row>
    <row r="1256" spans="1:17" x14ac:dyDescent="0.3">
      <c r="A1256">
        <v>5</v>
      </c>
      <c r="B1256">
        <v>13</v>
      </c>
      <c r="C1256">
        <v>23</v>
      </c>
      <c r="D1256" s="27">
        <v>120000</v>
      </c>
      <c r="E1256">
        <v>26219</v>
      </c>
      <c r="F1256">
        <v>5802473</v>
      </c>
      <c r="G1256">
        <v>575216</v>
      </c>
      <c r="H1256">
        <v>3231</v>
      </c>
      <c r="I1256">
        <v>609310</v>
      </c>
      <c r="J1256">
        <v>132140</v>
      </c>
      <c r="K1256">
        <v>74762</v>
      </c>
      <c r="L1256">
        <v>115129</v>
      </c>
      <c r="M1256">
        <v>453298</v>
      </c>
      <c r="N1256">
        <v>1458598</v>
      </c>
      <c r="O1256">
        <v>226.8278</v>
      </c>
      <c r="P1256" s="27">
        <v>2711130</v>
      </c>
      <c r="Q1256" s="27">
        <v>9250376</v>
      </c>
    </row>
    <row r="1257" spans="1:17" x14ac:dyDescent="0.3">
      <c r="A1257">
        <v>5</v>
      </c>
      <c r="B1257">
        <v>2</v>
      </c>
      <c r="C1257">
        <v>2</v>
      </c>
      <c r="D1257" s="27">
        <v>116000</v>
      </c>
      <c r="E1257">
        <v>4988</v>
      </c>
      <c r="F1257">
        <v>2633404</v>
      </c>
      <c r="G1257">
        <v>1071943</v>
      </c>
      <c r="H1257">
        <v>10696</v>
      </c>
      <c r="I1257">
        <v>562212</v>
      </c>
      <c r="J1257">
        <v>0</v>
      </c>
      <c r="K1257">
        <v>36880</v>
      </c>
      <c r="L1257">
        <v>40149</v>
      </c>
      <c r="M1257">
        <v>567389</v>
      </c>
      <c r="N1257">
        <v>550639</v>
      </c>
      <c r="O1257">
        <v>17.71153</v>
      </c>
      <c r="P1257" s="27">
        <v>1605598</v>
      </c>
      <c r="Q1257" s="27">
        <v>5478300</v>
      </c>
    </row>
    <row r="1258" spans="1:17" x14ac:dyDescent="0.3">
      <c r="A1258">
        <v>5</v>
      </c>
      <c r="B1258">
        <v>23</v>
      </c>
      <c r="C1258">
        <v>50</v>
      </c>
      <c r="D1258" s="27">
        <v>295000</v>
      </c>
      <c r="E1258">
        <v>79037</v>
      </c>
      <c r="F1258">
        <v>4241053</v>
      </c>
      <c r="G1258">
        <v>3654845</v>
      </c>
      <c r="H1258">
        <v>227889</v>
      </c>
      <c r="I1258">
        <v>2946647</v>
      </c>
      <c r="J1258">
        <v>304376</v>
      </c>
      <c r="K1258">
        <v>6095119</v>
      </c>
      <c r="L1258">
        <v>278104</v>
      </c>
      <c r="M1258">
        <v>486019</v>
      </c>
      <c r="N1258">
        <v>2176821</v>
      </c>
      <c r="O1258">
        <v>63.07394</v>
      </c>
      <c r="P1258" s="27">
        <v>6005249</v>
      </c>
      <c r="Q1258" s="27">
        <v>20489910</v>
      </c>
    </row>
    <row r="1259" spans="1:17" x14ac:dyDescent="0.3">
      <c r="A1259">
        <v>2</v>
      </c>
      <c r="B1259">
        <v>26</v>
      </c>
      <c r="C1259">
        <v>47</v>
      </c>
      <c r="D1259" s="27">
        <v>4650</v>
      </c>
      <c r="E1259">
        <v>0</v>
      </c>
      <c r="F1259">
        <v>0</v>
      </c>
      <c r="G1259">
        <v>2394</v>
      </c>
      <c r="H1259">
        <v>210</v>
      </c>
      <c r="I1259">
        <v>18014</v>
      </c>
      <c r="J1259">
        <v>0</v>
      </c>
      <c r="K1259">
        <v>1363</v>
      </c>
      <c r="L1259">
        <v>2563</v>
      </c>
      <c r="M1259">
        <v>123</v>
      </c>
      <c r="N1259">
        <v>20808</v>
      </c>
      <c r="O1259">
        <v>1851.67</v>
      </c>
      <c r="P1259" s="27">
        <v>13328</v>
      </c>
      <c r="Q1259" s="27">
        <v>45475</v>
      </c>
    </row>
    <row r="1260" spans="1:17" x14ac:dyDescent="0.3">
      <c r="A1260">
        <v>5</v>
      </c>
      <c r="B1260">
        <v>25</v>
      </c>
      <c r="C1260">
        <v>42</v>
      </c>
      <c r="D1260" s="27">
        <v>4000</v>
      </c>
      <c r="E1260">
        <v>0</v>
      </c>
      <c r="F1260">
        <v>52296</v>
      </c>
      <c r="G1260">
        <v>40304</v>
      </c>
      <c r="H1260">
        <v>1194</v>
      </c>
      <c r="I1260">
        <v>49381</v>
      </c>
      <c r="J1260">
        <v>0</v>
      </c>
      <c r="K1260">
        <v>2399</v>
      </c>
      <c r="L1260">
        <v>17696</v>
      </c>
      <c r="M1260">
        <v>0</v>
      </c>
      <c r="N1260">
        <v>42194</v>
      </c>
      <c r="O1260">
        <v>1892.4559999999999</v>
      </c>
      <c r="P1260" s="27">
        <v>60218</v>
      </c>
      <c r="Q1260" s="27">
        <v>205464</v>
      </c>
    </row>
    <row r="1261" spans="1:17" x14ac:dyDescent="0.3">
      <c r="A1261">
        <v>1</v>
      </c>
      <c r="B1261">
        <v>12</v>
      </c>
      <c r="C1261">
        <v>21</v>
      </c>
      <c r="D1261" s="27">
        <v>9000</v>
      </c>
      <c r="E1261">
        <v>0</v>
      </c>
      <c r="F1261">
        <v>16487</v>
      </c>
      <c r="G1261">
        <v>24767</v>
      </c>
      <c r="H1261">
        <v>0</v>
      </c>
      <c r="I1261">
        <v>28591</v>
      </c>
      <c r="J1261">
        <v>5932</v>
      </c>
      <c r="K1261">
        <v>1506</v>
      </c>
      <c r="L1261">
        <v>17913</v>
      </c>
      <c r="M1261">
        <v>17837</v>
      </c>
      <c r="N1261">
        <v>47092</v>
      </c>
      <c r="O1261">
        <v>1868.403</v>
      </c>
      <c r="P1261" s="27">
        <v>46930</v>
      </c>
      <c r="Q1261" s="27">
        <v>160125</v>
      </c>
    </row>
    <row r="1262" spans="1:17" x14ac:dyDescent="0.3">
      <c r="A1262">
        <v>2</v>
      </c>
      <c r="B1262">
        <v>26</v>
      </c>
      <c r="C1262">
        <v>45</v>
      </c>
      <c r="D1262" s="27">
        <v>2150</v>
      </c>
      <c r="E1262">
        <v>0</v>
      </c>
      <c r="F1262">
        <v>0</v>
      </c>
      <c r="G1262">
        <v>1870</v>
      </c>
      <c r="H1262">
        <v>0</v>
      </c>
      <c r="I1262">
        <v>12528</v>
      </c>
      <c r="J1262">
        <v>0</v>
      </c>
      <c r="K1262">
        <v>0</v>
      </c>
      <c r="L1262">
        <v>12</v>
      </c>
      <c r="M1262">
        <v>0</v>
      </c>
      <c r="N1262">
        <v>15254</v>
      </c>
      <c r="O1262">
        <v>1851.67</v>
      </c>
      <c r="P1262" s="27">
        <v>8694</v>
      </c>
      <c r="Q1262" s="27">
        <v>29664</v>
      </c>
    </row>
    <row r="1263" spans="1:17" x14ac:dyDescent="0.3">
      <c r="A1263">
        <v>5</v>
      </c>
      <c r="B1263">
        <v>13</v>
      </c>
      <c r="C1263">
        <v>25</v>
      </c>
      <c r="D1263" s="27">
        <v>230000</v>
      </c>
      <c r="E1263">
        <v>937545</v>
      </c>
      <c r="F1263">
        <v>14397126</v>
      </c>
      <c r="G1263">
        <v>1377494</v>
      </c>
      <c r="H1263">
        <v>0</v>
      </c>
      <c r="I1263">
        <v>1304563</v>
      </c>
      <c r="J1263">
        <v>699232</v>
      </c>
      <c r="K1263">
        <v>2662025</v>
      </c>
      <c r="L1263">
        <v>129359</v>
      </c>
      <c r="M1263">
        <v>498208</v>
      </c>
      <c r="N1263">
        <v>5395886</v>
      </c>
      <c r="O1263">
        <v>84.055760000000006</v>
      </c>
      <c r="P1263" s="27">
        <v>8030902</v>
      </c>
      <c r="Q1263" s="27">
        <v>27401438</v>
      </c>
    </row>
    <row r="1264" spans="1:17" x14ac:dyDescent="0.3">
      <c r="A1264">
        <v>4</v>
      </c>
      <c r="B1264">
        <v>26</v>
      </c>
      <c r="C1264">
        <v>47</v>
      </c>
      <c r="D1264" s="27">
        <v>7400</v>
      </c>
      <c r="E1264">
        <v>6344</v>
      </c>
      <c r="F1264">
        <v>7889</v>
      </c>
      <c r="G1264">
        <v>18910</v>
      </c>
      <c r="H1264">
        <v>567</v>
      </c>
      <c r="I1264">
        <v>54294</v>
      </c>
      <c r="J1264">
        <v>0</v>
      </c>
      <c r="K1264">
        <v>2245</v>
      </c>
      <c r="L1264">
        <v>9970</v>
      </c>
      <c r="M1264">
        <v>23503</v>
      </c>
      <c r="N1264">
        <v>54255</v>
      </c>
      <c r="O1264">
        <v>499.12040000000002</v>
      </c>
      <c r="P1264" s="27">
        <v>52162</v>
      </c>
      <c r="Q1264" s="27">
        <v>177977</v>
      </c>
    </row>
    <row r="1265" spans="1:17" x14ac:dyDescent="0.3">
      <c r="A1265">
        <v>5</v>
      </c>
      <c r="B1265">
        <v>15</v>
      </c>
      <c r="C1265">
        <v>53</v>
      </c>
      <c r="D1265" s="27">
        <v>5500</v>
      </c>
      <c r="E1265">
        <v>21071</v>
      </c>
      <c r="F1265">
        <v>134702</v>
      </c>
      <c r="G1265">
        <v>131371</v>
      </c>
      <c r="H1265">
        <v>34186</v>
      </c>
      <c r="I1265">
        <v>62839</v>
      </c>
      <c r="J1265">
        <v>0</v>
      </c>
      <c r="K1265">
        <v>400204</v>
      </c>
      <c r="L1265">
        <v>55961</v>
      </c>
      <c r="M1265">
        <v>71692</v>
      </c>
      <c r="N1265">
        <v>94889</v>
      </c>
      <c r="O1265">
        <v>1807.463</v>
      </c>
      <c r="P1265" s="27">
        <v>295110</v>
      </c>
      <c r="Q1265" s="27">
        <v>1006915</v>
      </c>
    </row>
    <row r="1266" spans="1:17" x14ac:dyDescent="0.3">
      <c r="A1266">
        <v>3</v>
      </c>
      <c r="B1266">
        <v>14</v>
      </c>
      <c r="C1266">
        <v>28</v>
      </c>
      <c r="D1266" s="27">
        <v>40000</v>
      </c>
      <c r="E1266">
        <v>0</v>
      </c>
      <c r="F1266">
        <v>0</v>
      </c>
      <c r="G1266">
        <v>24612</v>
      </c>
      <c r="H1266">
        <v>0</v>
      </c>
      <c r="I1266">
        <v>110548</v>
      </c>
      <c r="J1266">
        <v>0</v>
      </c>
      <c r="K1266">
        <v>429791</v>
      </c>
      <c r="L1266">
        <v>40960</v>
      </c>
      <c r="M1266">
        <v>102983</v>
      </c>
      <c r="N1266">
        <v>73501</v>
      </c>
      <c r="O1266">
        <v>239.3854</v>
      </c>
      <c r="P1266" s="27">
        <v>229307</v>
      </c>
      <c r="Q1266" s="27">
        <v>782395</v>
      </c>
    </row>
    <row r="1267" spans="1:17" x14ac:dyDescent="0.3">
      <c r="A1267">
        <v>6</v>
      </c>
      <c r="B1267">
        <v>1</v>
      </c>
      <c r="C1267">
        <v>1</v>
      </c>
      <c r="D1267" s="27">
        <v>1200</v>
      </c>
      <c r="E1267">
        <v>2552</v>
      </c>
      <c r="F1267">
        <v>6937</v>
      </c>
      <c r="G1267">
        <v>94</v>
      </c>
      <c r="H1267">
        <v>1</v>
      </c>
      <c r="I1267">
        <v>5226</v>
      </c>
      <c r="J1267">
        <v>0</v>
      </c>
      <c r="K1267">
        <v>5286</v>
      </c>
      <c r="L1267">
        <v>0</v>
      </c>
      <c r="M1267">
        <v>0</v>
      </c>
      <c r="N1267">
        <v>20118</v>
      </c>
      <c r="O1267">
        <v>1729.173</v>
      </c>
      <c r="P1267" s="27">
        <v>11786</v>
      </c>
      <c r="Q1267" s="27">
        <v>40214</v>
      </c>
    </row>
    <row r="1268" spans="1:17" x14ac:dyDescent="0.3">
      <c r="A1268">
        <v>7</v>
      </c>
      <c r="B1268">
        <v>14</v>
      </c>
      <c r="C1268">
        <v>31</v>
      </c>
      <c r="D1268" s="27">
        <v>2300</v>
      </c>
      <c r="E1268">
        <v>0</v>
      </c>
      <c r="F1268">
        <v>39771</v>
      </c>
      <c r="G1268">
        <v>1941</v>
      </c>
      <c r="H1268">
        <v>0</v>
      </c>
      <c r="I1268">
        <v>6957</v>
      </c>
      <c r="J1268">
        <v>2344</v>
      </c>
      <c r="K1268">
        <v>7818</v>
      </c>
      <c r="L1268">
        <v>0</v>
      </c>
      <c r="M1268">
        <v>702</v>
      </c>
      <c r="N1268">
        <v>5155</v>
      </c>
      <c r="O1268">
        <v>1879.4559999999999</v>
      </c>
      <c r="P1268" s="27">
        <v>18959</v>
      </c>
      <c r="Q1268" s="27">
        <v>64688</v>
      </c>
    </row>
    <row r="1269" spans="1:17" x14ac:dyDescent="0.3">
      <c r="A1269">
        <v>3</v>
      </c>
      <c r="B1269">
        <v>2</v>
      </c>
      <c r="C1269">
        <v>7</v>
      </c>
      <c r="D1269" s="27">
        <v>14250</v>
      </c>
      <c r="E1269">
        <v>23679</v>
      </c>
      <c r="F1269">
        <v>35152</v>
      </c>
      <c r="G1269">
        <v>127591</v>
      </c>
      <c r="H1269">
        <v>4822</v>
      </c>
      <c r="I1269">
        <v>137806</v>
      </c>
      <c r="J1269">
        <v>7116</v>
      </c>
      <c r="K1269">
        <v>14847</v>
      </c>
      <c r="L1269">
        <v>81910</v>
      </c>
      <c r="M1269">
        <v>309397</v>
      </c>
      <c r="N1269">
        <v>107957</v>
      </c>
      <c r="O1269">
        <v>964.60410000000002</v>
      </c>
      <c r="P1269" s="27">
        <v>249202</v>
      </c>
      <c r="Q1269" s="27">
        <v>850277</v>
      </c>
    </row>
    <row r="1270" spans="1:17" x14ac:dyDescent="0.3">
      <c r="A1270">
        <v>5</v>
      </c>
      <c r="B1270">
        <v>25</v>
      </c>
      <c r="C1270">
        <v>41</v>
      </c>
      <c r="D1270" s="27">
        <v>3000</v>
      </c>
      <c r="E1270">
        <v>5597</v>
      </c>
      <c r="F1270">
        <v>33037</v>
      </c>
      <c r="G1270">
        <v>21013</v>
      </c>
      <c r="H1270">
        <v>3086</v>
      </c>
      <c r="I1270">
        <v>52633</v>
      </c>
      <c r="J1270">
        <v>0</v>
      </c>
      <c r="K1270">
        <v>4746</v>
      </c>
      <c r="L1270">
        <v>18961</v>
      </c>
      <c r="M1270">
        <v>74329</v>
      </c>
      <c r="N1270">
        <v>36445</v>
      </c>
      <c r="O1270">
        <v>1807.463</v>
      </c>
      <c r="P1270" s="27">
        <v>73226</v>
      </c>
      <c r="Q1270" s="27">
        <v>249847</v>
      </c>
    </row>
    <row r="1271" spans="1:17" x14ac:dyDescent="0.3">
      <c r="A1271">
        <v>5</v>
      </c>
      <c r="B1271">
        <v>18</v>
      </c>
      <c r="C1271">
        <v>39</v>
      </c>
      <c r="D1271" s="27">
        <v>1800</v>
      </c>
      <c r="E1271">
        <v>5</v>
      </c>
      <c r="F1271">
        <v>39122</v>
      </c>
      <c r="G1271">
        <v>10199</v>
      </c>
      <c r="H1271">
        <v>6853</v>
      </c>
      <c r="I1271">
        <v>10778</v>
      </c>
      <c r="J1271">
        <v>11085</v>
      </c>
      <c r="K1271">
        <v>16108</v>
      </c>
      <c r="L1271">
        <v>28333</v>
      </c>
      <c r="M1271">
        <v>0</v>
      </c>
      <c r="N1271">
        <v>21326</v>
      </c>
      <c r="O1271">
        <v>1779.412</v>
      </c>
      <c r="P1271" s="27">
        <v>42148</v>
      </c>
      <c r="Q1271" s="27">
        <v>143809</v>
      </c>
    </row>
    <row r="1272" spans="1:17" x14ac:dyDescent="0.3">
      <c r="A1272">
        <v>2</v>
      </c>
      <c r="B1272">
        <v>8</v>
      </c>
      <c r="C1272">
        <v>19</v>
      </c>
      <c r="D1272" s="27">
        <v>166000</v>
      </c>
      <c r="E1272">
        <v>28778</v>
      </c>
      <c r="F1272">
        <v>541203</v>
      </c>
      <c r="G1272">
        <v>4600298</v>
      </c>
      <c r="H1272">
        <v>0</v>
      </c>
      <c r="I1272">
        <v>2511129</v>
      </c>
      <c r="J1272">
        <v>298140</v>
      </c>
      <c r="K1272">
        <v>1431345</v>
      </c>
      <c r="L1272">
        <v>422136</v>
      </c>
      <c r="M1272">
        <v>565025</v>
      </c>
      <c r="N1272">
        <v>1989215</v>
      </c>
      <c r="O1272">
        <v>624.92510000000004</v>
      </c>
      <c r="P1272" s="27">
        <v>3630501</v>
      </c>
      <c r="Q1272" s="27">
        <v>12387269</v>
      </c>
    </row>
    <row r="1273" spans="1:17" x14ac:dyDescent="0.3">
      <c r="A1273">
        <v>6</v>
      </c>
      <c r="B1273">
        <v>2</v>
      </c>
      <c r="C1273">
        <v>2</v>
      </c>
      <c r="D1273" s="27">
        <v>3500</v>
      </c>
      <c r="E1273">
        <v>3710</v>
      </c>
      <c r="F1273">
        <v>21001</v>
      </c>
      <c r="G1273">
        <v>30231</v>
      </c>
      <c r="H1273">
        <v>646</v>
      </c>
      <c r="I1273">
        <v>32251</v>
      </c>
      <c r="J1273">
        <v>0</v>
      </c>
      <c r="K1273">
        <v>2944</v>
      </c>
      <c r="L1273">
        <v>15062</v>
      </c>
      <c r="M1273">
        <v>46634</v>
      </c>
      <c r="N1273">
        <v>22946</v>
      </c>
      <c r="O1273">
        <v>1791.31</v>
      </c>
      <c r="P1273" s="27">
        <v>51414</v>
      </c>
      <c r="Q1273" s="27">
        <v>175425</v>
      </c>
    </row>
    <row r="1274" spans="1:17" x14ac:dyDescent="0.3">
      <c r="A1274">
        <v>9</v>
      </c>
      <c r="B1274">
        <v>23</v>
      </c>
      <c r="C1274">
        <v>50</v>
      </c>
      <c r="D1274" s="27">
        <v>23250</v>
      </c>
      <c r="E1274">
        <v>727</v>
      </c>
      <c r="F1274">
        <v>116636</v>
      </c>
      <c r="G1274">
        <v>246455</v>
      </c>
      <c r="H1274">
        <v>30752</v>
      </c>
      <c r="I1274">
        <v>170032</v>
      </c>
      <c r="J1274">
        <v>0</v>
      </c>
      <c r="K1274">
        <v>11076</v>
      </c>
      <c r="L1274">
        <v>27987</v>
      </c>
      <c r="M1274">
        <v>32845</v>
      </c>
      <c r="N1274">
        <v>124871</v>
      </c>
      <c r="O1274">
        <v>1130.4749999999999</v>
      </c>
      <c r="P1274" s="27">
        <v>223148</v>
      </c>
      <c r="Q1274" s="27">
        <v>761381</v>
      </c>
    </row>
    <row r="1275" spans="1:17" x14ac:dyDescent="0.3">
      <c r="A1275">
        <v>3</v>
      </c>
      <c r="B1275">
        <v>23</v>
      </c>
      <c r="C1275">
        <v>50</v>
      </c>
      <c r="D1275" s="27">
        <v>37500</v>
      </c>
      <c r="E1275">
        <v>136498</v>
      </c>
      <c r="F1275">
        <v>190837</v>
      </c>
      <c r="G1275">
        <v>503678</v>
      </c>
      <c r="H1275">
        <v>45891</v>
      </c>
      <c r="I1275">
        <v>662051</v>
      </c>
      <c r="J1275">
        <v>0</v>
      </c>
      <c r="K1275">
        <v>2223450</v>
      </c>
      <c r="L1275">
        <v>38806</v>
      </c>
      <c r="M1275">
        <v>99583</v>
      </c>
      <c r="N1275">
        <v>414226</v>
      </c>
      <c r="O1275">
        <v>1162.2629999999999</v>
      </c>
      <c r="P1275" s="27">
        <v>1264660</v>
      </c>
      <c r="Q1275" s="27">
        <v>4315020</v>
      </c>
    </row>
    <row r="1276" spans="1:17" x14ac:dyDescent="0.3">
      <c r="A1276">
        <v>2</v>
      </c>
      <c r="B1276">
        <v>16</v>
      </c>
      <c r="C1276">
        <v>35</v>
      </c>
      <c r="D1276" s="27">
        <v>480000</v>
      </c>
      <c r="E1276">
        <v>0</v>
      </c>
      <c r="F1276">
        <v>7970222</v>
      </c>
      <c r="G1276">
        <v>9498192</v>
      </c>
      <c r="H1276">
        <v>0</v>
      </c>
      <c r="I1276">
        <v>4681214</v>
      </c>
      <c r="J1276">
        <v>0</v>
      </c>
      <c r="K1276">
        <v>1939860</v>
      </c>
      <c r="L1276">
        <v>2820866</v>
      </c>
      <c r="M1276">
        <v>1149119</v>
      </c>
      <c r="N1276">
        <v>10749451</v>
      </c>
      <c r="O1276">
        <v>6.6318619999999999</v>
      </c>
      <c r="P1276" s="27">
        <v>11374245</v>
      </c>
      <c r="Q1276" s="27">
        <v>38808924</v>
      </c>
    </row>
    <row r="1277" spans="1:17" x14ac:dyDescent="0.3">
      <c r="A1277">
        <v>9</v>
      </c>
      <c r="B1277">
        <v>5</v>
      </c>
      <c r="C1277">
        <v>11</v>
      </c>
      <c r="D1277" s="27">
        <v>1500</v>
      </c>
      <c r="E1277">
        <v>0</v>
      </c>
      <c r="F1277">
        <v>0</v>
      </c>
      <c r="G1277">
        <v>0</v>
      </c>
      <c r="H1277">
        <v>0</v>
      </c>
      <c r="I1277">
        <v>0</v>
      </c>
      <c r="J1277">
        <v>0</v>
      </c>
      <c r="K1277">
        <v>0</v>
      </c>
      <c r="L1277">
        <v>0</v>
      </c>
      <c r="M1277">
        <v>0</v>
      </c>
      <c r="N1277">
        <v>148463</v>
      </c>
      <c r="O1277">
        <v>1867.057</v>
      </c>
      <c r="P1277" s="27">
        <v>43512</v>
      </c>
      <c r="Q1277" s="27">
        <v>148463</v>
      </c>
    </row>
    <row r="1278" spans="1:17" x14ac:dyDescent="0.3">
      <c r="A1278">
        <v>3</v>
      </c>
      <c r="B1278">
        <v>26</v>
      </c>
      <c r="C1278">
        <v>47</v>
      </c>
      <c r="D1278" s="27">
        <v>1600</v>
      </c>
      <c r="E1278">
        <v>3094</v>
      </c>
      <c r="F1278">
        <v>0</v>
      </c>
      <c r="G1278">
        <v>1351</v>
      </c>
      <c r="H1278">
        <v>0</v>
      </c>
      <c r="I1278">
        <v>15559</v>
      </c>
      <c r="J1278">
        <v>0</v>
      </c>
      <c r="K1278">
        <v>5065</v>
      </c>
      <c r="L1278">
        <v>0</v>
      </c>
      <c r="M1278">
        <v>911</v>
      </c>
      <c r="N1278">
        <v>23494</v>
      </c>
      <c r="O1278">
        <v>1559.829</v>
      </c>
      <c r="P1278" s="27">
        <v>14500</v>
      </c>
      <c r="Q1278" s="27">
        <v>49474</v>
      </c>
    </row>
    <row r="1279" spans="1:17" x14ac:dyDescent="0.3">
      <c r="A1279">
        <v>2</v>
      </c>
      <c r="B1279">
        <v>18</v>
      </c>
      <c r="C1279">
        <v>40</v>
      </c>
      <c r="D1279" s="27">
        <v>40500</v>
      </c>
      <c r="E1279">
        <v>0</v>
      </c>
      <c r="F1279">
        <v>100591</v>
      </c>
      <c r="G1279">
        <v>136503</v>
      </c>
      <c r="H1279">
        <v>0</v>
      </c>
      <c r="I1279">
        <v>0</v>
      </c>
      <c r="J1279">
        <v>0</v>
      </c>
      <c r="K1279">
        <v>297206</v>
      </c>
      <c r="L1279">
        <v>165302</v>
      </c>
      <c r="M1279">
        <v>64445</v>
      </c>
      <c r="N1279">
        <v>524191</v>
      </c>
      <c r="O1279">
        <v>209.2997</v>
      </c>
      <c r="P1279" s="27">
        <v>377561</v>
      </c>
      <c r="Q1279" s="27">
        <v>1288238</v>
      </c>
    </row>
    <row r="1280" spans="1:17" x14ac:dyDescent="0.3">
      <c r="A1280">
        <v>9</v>
      </c>
      <c r="B1280">
        <v>4</v>
      </c>
      <c r="C1280">
        <v>8</v>
      </c>
      <c r="D1280" s="27">
        <v>38000</v>
      </c>
      <c r="E1280">
        <v>0</v>
      </c>
      <c r="F1280">
        <v>1174164</v>
      </c>
      <c r="G1280">
        <v>295669</v>
      </c>
      <c r="H1280">
        <v>0</v>
      </c>
      <c r="I1280">
        <v>637809</v>
      </c>
      <c r="J1280">
        <v>0</v>
      </c>
      <c r="K1280">
        <v>39645</v>
      </c>
      <c r="L1280">
        <v>153535</v>
      </c>
      <c r="M1280">
        <v>211128</v>
      </c>
      <c r="N1280">
        <v>738011</v>
      </c>
      <c r="O1280">
        <v>27.428560000000001</v>
      </c>
      <c r="P1280" s="27">
        <v>952509</v>
      </c>
      <c r="Q1280" s="27">
        <v>3249961</v>
      </c>
    </row>
    <row r="1281" spans="1:17" x14ac:dyDescent="0.3">
      <c r="A1281">
        <v>4</v>
      </c>
      <c r="B1281">
        <v>23</v>
      </c>
      <c r="C1281">
        <v>50</v>
      </c>
      <c r="D1281" s="27">
        <v>350000</v>
      </c>
      <c r="E1281">
        <v>0</v>
      </c>
      <c r="F1281">
        <v>2714364</v>
      </c>
      <c r="G1281">
        <v>4608945</v>
      </c>
      <c r="H1281">
        <v>398405</v>
      </c>
      <c r="I1281">
        <v>4939947</v>
      </c>
      <c r="J1281">
        <v>0</v>
      </c>
      <c r="K1281">
        <v>1562282</v>
      </c>
      <c r="L1281">
        <v>491443</v>
      </c>
      <c r="M1281">
        <v>704818</v>
      </c>
      <c r="N1281">
        <v>2783642</v>
      </c>
      <c r="O1281">
        <v>52.146230000000003</v>
      </c>
      <c r="P1281" s="27">
        <v>5335242</v>
      </c>
      <c r="Q1281" s="27">
        <v>18203846</v>
      </c>
    </row>
    <row r="1282" spans="1:17" x14ac:dyDescent="0.3">
      <c r="A1282">
        <v>2</v>
      </c>
      <c r="B1282">
        <v>5</v>
      </c>
      <c r="C1282">
        <v>9</v>
      </c>
      <c r="D1282" s="27">
        <v>4800</v>
      </c>
      <c r="E1282">
        <v>0</v>
      </c>
      <c r="F1282">
        <v>0</v>
      </c>
      <c r="G1282">
        <v>1854</v>
      </c>
      <c r="H1282">
        <v>0</v>
      </c>
      <c r="I1282">
        <v>27664</v>
      </c>
      <c r="J1282">
        <v>0</v>
      </c>
      <c r="K1282">
        <v>0</v>
      </c>
      <c r="L1282">
        <v>0</v>
      </c>
      <c r="M1282">
        <v>0</v>
      </c>
      <c r="N1282">
        <v>27957</v>
      </c>
      <c r="O1282">
        <v>3855.0839999999998</v>
      </c>
      <c r="P1282" s="27">
        <v>16845</v>
      </c>
      <c r="Q1282" s="27">
        <v>57475</v>
      </c>
    </row>
    <row r="1283" spans="1:17" x14ac:dyDescent="0.3">
      <c r="A1283">
        <v>7</v>
      </c>
      <c r="B1283">
        <v>1</v>
      </c>
      <c r="C1283">
        <v>1</v>
      </c>
      <c r="D1283" s="27">
        <v>10500</v>
      </c>
      <c r="O1283">
        <v>1879.4559999999999</v>
      </c>
    </row>
    <row r="1284" spans="1:17" x14ac:dyDescent="0.3">
      <c r="A1284">
        <v>4</v>
      </c>
      <c r="B1284">
        <v>15</v>
      </c>
      <c r="C1284">
        <v>32</v>
      </c>
      <c r="D1284" s="27">
        <v>3500</v>
      </c>
      <c r="E1284">
        <v>58928</v>
      </c>
      <c r="F1284">
        <v>147760</v>
      </c>
      <c r="G1284">
        <v>211617</v>
      </c>
      <c r="H1284">
        <v>0</v>
      </c>
      <c r="I1284">
        <v>145216</v>
      </c>
      <c r="J1284">
        <v>772928</v>
      </c>
      <c r="K1284">
        <v>546430</v>
      </c>
      <c r="L1284">
        <v>15032</v>
      </c>
      <c r="M1284">
        <v>62090</v>
      </c>
      <c r="N1284">
        <v>129559</v>
      </c>
      <c r="O1284">
        <v>789.9366</v>
      </c>
      <c r="P1284" s="27">
        <v>612415</v>
      </c>
      <c r="Q1284" s="27">
        <v>2089560</v>
      </c>
    </row>
    <row r="1285" spans="1:17" x14ac:dyDescent="0.3">
      <c r="A1285">
        <v>1</v>
      </c>
      <c r="B1285">
        <v>16</v>
      </c>
      <c r="C1285">
        <v>35</v>
      </c>
      <c r="D1285" s="27">
        <v>235000</v>
      </c>
      <c r="E1285">
        <v>0</v>
      </c>
      <c r="F1285">
        <v>5289296</v>
      </c>
      <c r="G1285">
        <v>4317279</v>
      </c>
      <c r="H1285">
        <v>0</v>
      </c>
      <c r="I1285">
        <v>5698403</v>
      </c>
      <c r="J1285">
        <v>0</v>
      </c>
      <c r="K1285">
        <v>2199369</v>
      </c>
      <c r="L1285">
        <v>1600813</v>
      </c>
      <c r="M1285">
        <v>2655467</v>
      </c>
      <c r="N1285">
        <v>4938710</v>
      </c>
      <c r="O1285">
        <v>9.2846069999999994</v>
      </c>
      <c r="P1285" s="27">
        <v>7825128</v>
      </c>
      <c r="Q1285" s="27">
        <v>26699337</v>
      </c>
    </row>
    <row r="1286" spans="1:17" x14ac:dyDescent="0.3">
      <c r="A1286">
        <v>4</v>
      </c>
      <c r="B1286">
        <v>14</v>
      </c>
      <c r="C1286">
        <v>28</v>
      </c>
      <c r="D1286" s="27">
        <v>80000</v>
      </c>
      <c r="E1286">
        <v>0</v>
      </c>
      <c r="F1286">
        <v>312011</v>
      </c>
      <c r="G1286">
        <v>216087</v>
      </c>
      <c r="H1286">
        <v>0</v>
      </c>
      <c r="I1286">
        <v>289103</v>
      </c>
      <c r="J1286">
        <v>0</v>
      </c>
      <c r="K1286">
        <v>206940</v>
      </c>
      <c r="L1286">
        <v>15153</v>
      </c>
      <c r="M1286">
        <v>128854</v>
      </c>
      <c r="N1286">
        <v>167896</v>
      </c>
      <c r="O1286">
        <v>120.9495</v>
      </c>
      <c r="P1286" s="27">
        <v>391572</v>
      </c>
      <c r="Q1286" s="27">
        <v>1336044</v>
      </c>
    </row>
    <row r="1287" spans="1:17" x14ac:dyDescent="0.3">
      <c r="A1287">
        <v>7</v>
      </c>
      <c r="B1287">
        <v>2</v>
      </c>
      <c r="C1287">
        <v>2</v>
      </c>
      <c r="D1287" s="27">
        <v>70000</v>
      </c>
      <c r="E1287">
        <v>631</v>
      </c>
      <c r="F1287">
        <v>307534</v>
      </c>
      <c r="G1287">
        <v>1182760</v>
      </c>
      <c r="H1287">
        <v>0</v>
      </c>
      <c r="I1287">
        <v>1241528</v>
      </c>
      <c r="J1287">
        <v>0</v>
      </c>
      <c r="K1287">
        <v>122425</v>
      </c>
      <c r="L1287">
        <v>80730</v>
      </c>
      <c r="M1287">
        <v>617636</v>
      </c>
      <c r="N1287">
        <v>616404</v>
      </c>
      <c r="O1287">
        <v>653.84310000000005</v>
      </c>
      <c r="P1287" s="27">
        <v>1222054</v>
      </c>
      <c r="Q1287" s="27">
        <v>4169648</v>
      </c>
    </row>
    <row r="1288" spans="1:17" x14ac:dyDescent="0.3">
      <c r="A1288">
        <v>1</v>
      </c>
      <c r="B1288">
        <v>2</v>
      </c>
      <c r="C1288">
        <v>2</v>
      </c>
      <c r="D1288" s="27">
        <v>96000</v>
      </c>
      <c r="E1288">
        <v>212297</v>
      </c>
      <c r="F1288">
        <v>312416</v>
      </c>
      <c r="G1288">
        <v>903569</v>
      </c>
      <c r="H1288">
        <v>30833</v>
      </c>
      <c r="I1288">
        <v>892270</v>
      </c>
      <c r="J1288">
        <v>85843</v>
      </c>
      <c r="K1288">
        <v>232775</v>
      </c>
      <c r="L1288">
        <v>112871</v>
      </c>
      <c r="M1288">
        <v>1817143</v>
      </c>
      <c r="N1288">
        <v>1226318</v>
      </c>
      <c r="O1288">
        <v>276.95330000000001</v>
      </c>
      <c r="P1288" s="27">
        <v>1707601</v>
      </c>
      <c r="Q1288" s="27">
        <v>5826335</v>
      </c>
    </row>
    <row r="1289" spans="1:17" x14ac:dyDescent="0.3">
      <c r="A1289">
        <v>9</v>
      </c>
      <c r="B1289">
        <v>2</v>
      </c>
      <c r="C1289">
        <v>2</v>
      </c>
      <c r="D1289" s="27">
        <v>7800</v>
      </c>
      <c r="E1289">
        <v>2399</v>
      </c>
      <c r="F1289">
        <v>0</v>
      </c>
      <c r="G1289">
        <v>723</v>
      </c>
      <c r="H1289">
        <v>0</v>
      </c>
      <c r="I1289">
        <v>1671</v>
      </c>
      <c r="J1289">
        <v>105</v>
      </c>
      <c r="K1289">
        <v>77</v>
      </c>
      <c r="L1289">
        <v>499</v>
      </c>
      <c r="M1289">
        <v>3962</v>
      </c>
      <c r="N1289">
        <v>10753</v>
      </c>
      <c r="O1289">
        <v>668.12220000000002</v>
      </c>
      <c r="P1289" s="27">
        <v>5917</v>
      </c>
      <c r="Q1289" s="27">
        <v>20189</v>
      </c>
    </row>
    <row r="1290" spans="1:17" x14ac:dyDescent="0.3">
      <c r="A1290">
        <v>2</v>
      </c>
      <c r="B1290">
        <v>23</v>
      </c>
      <c r="C1290">
        <v>50</v>
      </c>
      <c r="D1290" s="27">
        <v>205000</v>
      </c>
      <c r="E1290">
        <v>273649</v>
      </c>
      <c r="F1290">
        <v>760527</v>
      </c>
      <c r="G1290">
        <v>2068650</v>
      </c>
      <c r="H1290">
        <v>336485</v>
      </c>
      <c r="I1290">
        <v>1150147</v>
      </c>
      <c r="J1290">
        <v>176192</v>
      </c>
      <c r="K1290">
        <v>2313703</v>
      </c>
      <c r="L1290">
        <v>181790</v>
      </c>
      <c r="M1290">
        <v>207279</v>
      </c>
      <c r="N1290">
        <v>1331262</v>
      </c>
      <c r="O1290">
        <v>52.146230000000003</v>
      </c>
      <c r="P1290" s="27">
        <v>2579040</v>
      </c>
      <c r="Q1290" s="27">
        <v>8799684</v>
      </c>
    </row>
    <row r="1291" spans="1:17" x14ac:dyDescent="0.3">
      <c r="A1291">
        <v>7</v>
      </c>
      <c r="B1291">
        <v>25</v>
      </c>
      <c r="C1291">
        <v>42</v>
      </c>
      <c r="D1291" s="27">
        <v>5000</v>
      </c>
      <c r="E1291">
        <v>17301</v>
      </c>
      <c r="F1291">
        <v>19035</v>
      </c>
      <c r="G1291">
        <v>49321</v>
      </c>
      <c r="H1291">
        <v>0</v>
      </c>
      <c r="I1291">
        <v>45668</v>
      </c>
      <c r="J1291">
        <v>0</v>
      </c>
      <c r="K1291">
        <v>10324</v>
      </c>
      <c r="L1291">
        <v>11820</v>
      </c>
      <c r="M1291">
        <v>42144</v>
      </c>
      <c r="N1291">
        <v>32288</v>
      </c>
      <c r="O1291">
        <v>1155.4280000000001</v>
      </c>
      <c r="P1291" s="27">
        <v>66794</v>
      </c>
      <c r="Q1291" s="27">
        <v>227901</v>
      </c>
    </row>
    <row r="1292" spans="1:17" x14ac:dyDescent="0.3">
      <c r="A1292">
        <v>9</v>
      </c>
      <c r="B1292">
        <v>2</v>
      </c>
      <c r="C1292">
        <v>6</v>
      </c>
      <c r="D1292" s="27">
        <v>79000</v>
      </c>
      <c r="E1292">
        <v>54927</v>
      </c>
      <c r="F1292">
        <v>510286</v>
      </c>
      <c r="G1292">
        <v>1441002</v>
      </c>
      <c r="H1292">
        <v>3311</v>
      </c>
      <c r="I1292">
        <v>695866</v>
      </c>
      <c r="J1292">
        <v>0</v>
      </c>
      <c r="K1292">
        <v>8619</v>
      </c>
      <c r="L1292">
        <v>28546</v>
      </c>
      <c r="M1292">
        <v>575451</v>
      </c>
      <c r="N1292">
        <v>766654</v>
      </c>
      <c r="O1292">
        <v>144.55799999999999</v>
      </c>
      <c r="P1292" s="27">
        <v>1197146</v>
      </c>
      <c r="Q1292" s="27">
        <v>4084662</v>
      </c>
    </row>
    <row r="1293" spans="1:17" x14ac:dyDescent="0.3">
      <c r="A1293">
        <v>7</v>
      </c>
      <c r="B1293">
        <v>2</v>
      </c>
      <c r="C1293">
        <v>2</v>
      </c>
      <c r="D1293" s="27">
        <v>1900</v>
      </c>
      <c r="E1293">
        <v>0</v>
      </c>
      <c r="F1293">
        <v>67280</v>
      </c>
      <c r="G1293">
        <v>25618</v>
      </c>
      <c r="H1293">
        <v>0</v>
      </c>
      <c r="I1293">
        <v>44655</v>
      </c>
      <c r="J1293">
        <v>0</v>
      </c>
      <c r="K1293">
        <v>3664</v>
      </c>
      <c r="L1293">
        <v>25833</v>
      </c>
      <c r="M1293">
        <v>91054</v>
      </c>
      <c r="N1293">
        <v>35297</v>
      </c>
      <c r="O1293">
        <v>1879.4559999999999</v>
      </c>
      <c r="P1293" s="27">
        <v>85991</v>
      </c>
      <c r="Q1293" s="27">
        <v>293401</v>
      </c>
    </row>
    <row r="1294" spans="1:17" x14ac:dyDescent="0.3">
      <c r="A1294">
        <v>2</v>
      </c>
      <c r="B1294">
        <v>2</v>
      </c>
      <c r="C1294">
        <v>2</v>
      </c>
      <c r="D1294" s="27">
        <v>305000</v>
      </c>
      <c r="E1294">
        <v>0</v>
      </c>
      <c r="F1294">
        <v>3277481</v>
      </c>
      <c r="G1294">
        <v>4296590</v>
      </c>
      <c r="H1294">
        <v>0</v>
      </c>
      <c r="I1294">
        <v>5801986</v>
      </c>
      <c r="J1294">
        <v>310225</v>
      </c>
      <c r="K1294">
        <v>1903296</v>
      </c>
      <c r="L1294">
        <v>659124</v>
      </c>
      <c r="M1294">
        <v>9899031</v>
      </c>
      <c r="N1294">
        <v>4549574</v>
      </c>
      <c r="O1294">
        <v>52.146230000000003</v>
      </c>
      <c r="P1294" s="27">
        <v>8996866</v>
      </c>
      <c r="Q1294" s="27">
        <v>30697307</v>
      </c>
    </row>
    <row r="1295" spans="1:17" x14ac:dyDescent="0.3">
      <c r="A1295">
        <v>3</v>
      </c>
      <c r="B1295">
        <v>12</v>
      </c>
      <c r="C1295">
        <v>21</v>
      </c>
      <c r="D1295" s="27">
        <v>1200</v>
      </c>
      <c r="E1295">
        <v>0</v>
      </c>
      <c r="F1295">
        <v>7598</v>
      </c>
      <c r="G1295">
        <v>521</v>
      </c>
      <c r="H1295">
        <v>0</v>
      </c>
      <c r="I1295">
        <v>888</v>
      </c>
      <c r="J1295">
        <v>1248</v>
      </c>
      <c r="K1295">
        <v>2376</v>
      </c>
      <c r="L1295">
        <v>0</v>
      </c>
      <c r="M1295">
        <v>0</v>
      </c>
      <c r="N1295">
        <v>7449</v>
      </c>
      <c r="O1295">
        <v>1807.463</v>
      </c>
      <c r="P1295" s="27">
        <v>5885</v>
      </c>
      <c r="Q1295" s="27">
        <v>20080</v>
      </c>
    </row>
    <row r="1296" spans="1:17" x14ac:dyDescent="0.3">
      <c r="A1296">
        <v>8</v>
      </c>
      <c r="B1296">
        <v>2</v>
      </c>
      <c r="C1296">
        <v>4</v>
      </c>
      <c r="D1296" s="27">
        <v>6900</v>
      </c>
      <c r="E1296">
        <v>0</v>
      </c>
      <c r="F1296">
        <v>45035</v>
      </c>
      <c r="G1296">
        <v>30025</v>
      </c>
      <c r="H1296">
        <v>0</v>
      </c>
      <c r="I1296">
        <v>50169</v>
      </c>
      <c r="J1296">
        <v>0</v>
      </c>
      <c r="K1296">
        <v>0</v>
      </c>
      <c r="L1296">
        <v>9710</v>
      </c>
      <c r="M1296">
        <v>69851</v>
      </c>
      <c r="N1296">
        <v>37097</v>
      </c>
      <c r="O1296">
        <v>519.50229999999999</v>
      </c>
      <c r="P1296" s="27">
        <v>70893</v>
      </c>
      <c r="Q1296" s="27">
        <v>241887</v>
      </c>
    </row>
    <row r="1297" spans="1:17" x14ac:dyDescent="0.3">
      <c r="A1297">
        <v>7</v>
      </c>
      <c r="B1297">
        <v>2</v>
      </c>
      <c r="C1297">
        <v>6</v>
      </c>
      <c r="D1297" s="27">
        <v>73000</v>
      </c>
      <c r="E1297">
        <v>54076</v>
      </c>
      <c r="F1297">
        <v>661726</v>
      </c>
      <c r="G1297">
        <v>1297013</v>
      </c>
      <c r="H1297">
        <v>4467</v>
      </c>
      <c r="I1297">
        <v>740622</v>
      </c>
      <c r="J1297">
        <v>0</v>
      </c>
      <c r="K1297">
        <v>11556</v>
      </c>
      <c r="L1297">
        <v>94437</v>
      </c>
      <c r="M1297">
        <v>159889</v>
      </c>
      <c r="N1297">
        <v>551768</v>
      </c>
      <c r="O1297">
        <v>642.14160000000004</v>
      </c>
      <c r="P1297" s="27">
        <v>1047935</v>
      </c>
      <c r="Q1297" s="27">
        <v>3575554</v>
      </c>
    </row>
    <row r="1298" spans="1:17" x14ac:dyDescent="0.3">
      <c r="A1298">
        <v>5</v>
      </c>
      <c r="B1298">
        <v>2</v>
      </c>
      <c r="C1298">
        <v>7</v>
      </c>
      <c r="D1298" s="27">
        <v>5500</v>
      </c>
      <c r="E1298">
        <v>149</v>
      </c>
      <c r="F1298">
        <v>43295</v>
      </c>
      <c r="G1298">
        <v>59227</v>
      </c>
      <c r="H1298">
        <v>0</v>
      </c>
      <c r="I1298">
        <v>27033</v>
      </c>
      <c r="J1298">
        <v>0</v>
      </c>
      <c r="K1298">
        <v>1631</v>
      </c>
      <c r="L1298">
        <v>3950</v>
      </c>
      <c r="M1298">
        <v>6503</v>
      </c>
      <c r="N1298">
        <v>23315</v>
      </c>
      <c r="O1298">
        <v>1892.4559999999999</v>
      </c>
      <c r="P1298" s="27">
        <v>48389</v>
      </c>
      <c r="Q1298" s="27">
        <v>165103</v>
      </c>
    </row>
    <row r="1299" spans="1:17" x14ac:dyDescent="0.3">
      <c r="A1299">
        <v>9</v>
      </c>
      <c r="B1299">
        <v>16</v>
      </c>
      <c r="C1299">
        <v>35</v>
      </c>
      <c r="D1299" s="27">
        <v>700000</v>
      </c>
      <c r="E1299">
        <v>0</v>
      </c>
      <c r="F1299">
        <v>0</v>
      </c>
      <c r="G1299">
        <v>21883165</v>
      </c>
      <c r="H1299">
        <v>0</v>
      </c>
      <c r="I1299">
        <v>24140282</v>
      </c>
      <c r="J1299">
        <v>0</v>
      </c>
      <c r="K1299">
        <v>3068274</v>
      </c>
      <c r="L1299">
        <v>8093427</v>
      </c>
      <c r="M1299">
        <v>6307647</v>
      </c>
      <c r="N1299">
        <v>25129623</v>
      </c>
      <c r="O1299">
        <v>6.6318619999999999</v>
      </c>
      <c r="P1299" s="27">
        <v>25973745</v>
      </c>
      <c r="Q1299" s="27">
        <v>88622418</v>
      </c>
    </row>
    <row r="1300" spans="1:17" x14ac:dyDescent="0.3">
      <c r="A1300">
        <v>5</v>
      </c>
      <c r="B1300">
        <v>14</v>
      </c>
      <c r="C1300">
        <v>29</v>
      </c>
      <c r="D1300" s="27">
        <v>460000</v>
      </c>
      <c r="E1300">
        <v>76316</v>
      </c>
      <c r="F1300">
        <v>3717970</v>
      </c>
      <c r="G1300">
        <v>3026438</v>
      </c>
      <c r="H1300">
        <v>0</v>
      </c>
      <c r="I1300">
        <v>2974619</v>
      </c>
      <c r="J1300">
        <v>351177</v>
      </c>
      <c r="K1300">
        <v>631820</v>
      </c>
      <c r="L1300">
        <v>455949</v>
      </c>
      <c r="M1300">
        <v>1440908</v>
      </c>
      <c r="N1300">
        <v>2600173</v>
      </c>
      <c r="O1300">
        <v>17.175889999999999</v>
      </c>
      <c r="P1300" s="27">
        <v>4476955</v>
      </c>
      <c r="Q1300" s="27">
        <v>15275370</v>
      </c>
    </row>
    <row r="1301" spans="1:17" x14ac:dyDescent="0.3">
      <c r="A1301">
        <v>5</v>
      </c>
      <c r="B1301">
        <v>15</v>
      </c>
      <c r="C1301">
        <v>34</v>
      </c>
      <c r="D1301" s="27">
        <v>1350</v>
      </c>
      <c r="E1301">
        <v>0</v>
      </c>
      <c r="F1301">
        <v>29169</v>
      </c>
      <c r="G1301">
        <v>22006</v>
      </c>
      <c r="H1301">
        <v>12909</v>
      </c>
      <c r="I1301">
        <v>24057</v>
      </c>
      <c r="J1301">
        <v>97740</v>
      </c>
      <c r="K1301">
        <v>69099</v>
      </c>
      <c r="L1301">
        <v>5193</v>
      </c>
      <c r="M1301">
        <v>11438</v>
      </c>
      <c r="N1301">
        <v>12837</v>
      </c>
      <c r="O1301">
        <v>144.41220000000001</v>
      </c>
      <c r="P1301" s="27">
        <v>83367</v>
      </c>
      <c r="Q1301" s="27">
        <v>284448</v>
      </c>
    </row>
    <row r="1302" spans="1:17" x14ac:dyDescent="0.3">
      <c r="A1302">
        <v>8</v>
      </c>
      <c r="B1302">
        <v>5</v>
      </c>
      <c r="C1302">
        <v>9</v>
      </c>
      <c r="D1302" s="27">
        <v>84000</v>
      </c>
      <c r="E1302">
        <v>4130</v>
      </c>
      <c r="F1302">
        <v>13204</v>
      </c>
      <c r="G1302">
        <v>28032</v>
      </c>
      <c r="H1302">
        <v>1001</v>
      </c>
      <c r="I1302">
        <v>62835</v>
      </c>
      <c r="J1302">
        <v>0</v>
      </c>
      <c r="K1302">
        <v>2160</v>
      </c>
      <c r="L1302">
        <v>2132</v>
      </c>
      <c r="M1302">
        <v>18417</v>
      </c>
      <c r="N1302">
        <v>144058</v>
      </c>
      <c r="O1302">
        <v>105.8355</v>
      </c>
      <c r="P1302" s="27">
        <v>80882</v>
      </c>
      <c r="Q1302" s="27">
        <v>275969</v>
      </c>
    </row>
    <row r="1303" spans="1:17" x14ac:dyDescent="0.3">
      <c r="A1303">
        <v>5</v>
      </c>
      <c r="B1303">
        <v>23</v>
      </c>
      <c r="C1303">
        <v>50</v>
      </c>
      <c r="D1303" s="27">
        <v>14000</v>
      </c>
      <c r="E1303">
        <v>826</v>
      </c>
      <c r="F1303">
        <v>220166</v>
      </c>
      <c r="G1303">
        <v>100173</v>
      </c>
      <c r="H1303">
        <v>10656</v>
      </c>
      <c r="I1303">
        <v>184491</v>
      </c>
      <c r="J1303">
        <v>0</v>
      </c>
      <c r="K1303">
        <v>388677</v>
      </c>
      <c r="L1303">
        <v>59266</v>
      </c>
      <c r="M1303">
        <v>42933</v>
      </c>
      <c r="N1303">
        <v>97614</v>
      </c>
      <c r="O1303">
        <v>48.84104</v>
      </c>
      <c r="P1303" s="27">
        <v>323799</v>
      </c>
      <c r="Q1303" s="27">
        <v>1104802</v>
      </c>
    </row>
    <row r="1304" spans="1:17" x14ac:dyDescent="0.3">
      <c r="A1304">
        <v>3</v>
      </c>
      <c r="B1304">
        <v>16</v>
      </c>
      <c r="C1304">
        <v>35</v>
      </c>
      <c r="D1304" s="27">
        <v>1400000</v>
      </c>
      <c r="E1304">
        <v>0</v>
      </c>
      <c r="F1304">
        <v>48560240</v>
      </c>
      <c r="G1304">
        <v>15751232</v>
      </c>
      <c r="H1304">
        <v>0</v>
      </c>
      <c r="I1304">
        <v>15191740</v>
      </c>
      <c r="J1304">
        <v>3903302</v>
      </c>
      <c r="K1304">
        <v>2947035</v>
      </c>
      <c r="L1304">
        <v>2299583</v>
      </c>
      <c r="M1304">
        <v>9401895</v>
      </c>
      <c r="N1304">
        <v>16855503</v>
      </c>
      <c r="O1304">
        <v>3.979117</v>
      </c>
      <c r="P1304" s="27">
        <v>33678350</v>
      </c>
      <c r="Q1304" s="8">
        <v>115000000</v>
      </c>
    </row>
    <row r="1305" spans="1:17" x14ac:dyDescent="0.3">
      <c r="A1305">
        <v>5</v>
      </c>
      <c r="B1305">
        <v>25</v>
      </c>
      <c r="C1305">
        <v>42</v>
      </c>
      <c r="D1305" s="27">
        <v>31000</v>
      </c>
      <c r="E1305">
        <v>49978</v>
      </c>
      <c r="F1305">
        <v>75003</v>
      </c>
      <c r="G1305">
        <v>96986</v>
      </c>
      <c r="H1305">
        <v>1516</v>
      </c>
      <c r="I1305">
        <v>159780</v>
      </c>
      <c r="J1305">
        <v>0</v>
      </c>
      <c r="K1305">
        <v>13230</v>
      </c>
      <c r="L1305">
        <v>4848</v>
      </c>
      <c r="M1305">
        <v>28434</v>
      </c>
      <c r="N1305">
        <v>122764</v>
      </c>
      <c r="O1305">
        <v>1867.057</v>
      </c>
      <c r="P1305" s="27">
        <v>161940</v>
      </c>
      <c r="Q1305" s="27">
        <v>552539</v>
      </c>
    </row>
    <row r="1306" spans="1:17" x14ac:dyDescent="0.3">
      <c r="A1306">
        <v>7</v>
      </c>
      <c r="B1306">
        <v>2</v>
      </c>
      <c r="C1306">
        <v>2</v>
      </c>
      <c r="D1306" s="27">
        <v>4250</v>
      </c>
      <c r="E1306">
        <v>10975</v>
      </c>
      <c r="F1306">
        <v>17156</v>
      </c>
      <c r="G1306">
        <v>22802</v>
      </c>
      <c r="H1306">
        <v>583</v>
      </c>
      <c r="I1306">
        <v>11465</v>
      </c>
      <c r="J1306">
        <v>0</v>
      </c>
      <c r="K1306">
        <v>1861</v>
      </c>
      <c r="L1306">
        <v>3556</v>
      </c>
      <c r="M1306">
        <v>29315</v>
      </c>
      <c r="N1306">
        <v>16098</v>
      </c>
      <c r="O1306">
        <v>1868.403</v>
      </c>
      <c r="P1306" s="27">
        <v>33356</v>
      </c>
      <c r="Q1306" s="27">
        <v>113811</v>
      </c>
    </row>
    <row r="1307" spans="1:17" x14ac:dyDescent="0.3">
      <c r="A1307">
        <v>9</v>
      </c>
      <c r="B1307">
        <v>2</v>
      </c>
      <c r="C1307">
        <v>6</v>
      </c>
      <c r="D1307" s="27">
        <v>10750</v>
      </c>
      <c r="E1307">
        <v>0</v>
      </c>
      <c r="F1307">
        <v>39688</v>
      </c>
      <c r="G1307">
        <v>150649</v>
      </c>
      <c r="H1307">
        <v>1305</v>
      </c>
      <c r="I1307">
        <v>39956</v>
      </c>
      <c r="J1307">
        <v>0</v>
      </c>
      <c r="K1307">
        <v>6284</v>
      </c>
      <c r="L1307">
        <v>40343</v>
      </c>
      <c r="M1307">
        <v>77923</v>
      </c>
      <c r="N1307">
        <v>64088</v>
      </c>
      <c r="O1307">
        <v>1522.982</v>
      </c>
      <c r="P1307" s="27">
        <v>123164</v>
      </c>
      <c r="Q1307" s="27">
        <v>420236</v>
      </c>
    </row>
    <row r="1308" spans="1:17" x14ac:dyDescent="0.3">
      <c r="A1308">
        <v>4</v>
      </c>
      <c r="B1308">
        <v>17</v>
      </c>
      <c r="C1308">
        <v>36</v>
      </c>
      <c r="D1308" s="27">
        <v>50000</v>
      </c>
      <c r="E1308">
        <v>252211</v>
      </c>
      <c r="F1308">
        <v>732269</v>
      </c>
      <c r="G1308">
        <v>534107</v>
      </c>
      <c r="H1308">
        <v>0</v>
      </c>
      <c r="I1308">
        <v>370152</v>
      </c>
      <c r="J1308">
        <v>175228</v>
      </c>
      <c r="K1308">
        <v>129184</v>
      </c>
      <c r="L1308">
        <v>207217</v>
      </c>
      <c r="M1308">
        <v>9965</v>
      </c>
      <c r="N1308">
        <v>751404</v>
      </c>
      <c r="O1308">
        <v>308.20569999999998</v>
      </c>
      <c r="P1308" s="27">
        <v>926652</v>
      </c>
      <c r="Q1308" s="27">
        <v>3161737</v>
      </c>
    </row>
    <row r="1309" spans="1:17" x14ac:dyDescent="0.3">
      <c r="A1309">
        <v>9</v>
      </c>
      <c r="B1309">
        <v>23</v>
      </c>
      <c r="C1309">
        <v>50</v>
      </c>
      <c r="D1309" s="27">
        <v>48500</v>
      </c>
      <c r="E1309">
        <v>437</v>
      </c>
      <c r="F1309">
        <v>246093</v>
      </c>
      <c r="G1309">
        <v>489151</v>
      </c>
      <c r="H1309">
        <v>31823</v>
      </c>
      <c r="I1309">
        <v>335075</v>
      </c>
      <c r="J1309">
        <v>38589</v>
      </c>
      <c r="K1309">
        <v>1579385</v>
      </c>
      <c r="L1309">
        <v>120240</v>
      </c>
      <c r="M1309">
        <v>83344</v>
      </c>
      <c r="N1309">
        <v>272085</v>
      </c>
      <c r="O1309">
        <v>1390.874</v>
      </c>
      <c r="P1309" s="27">
        <v>936759</v>
      </c>
      <c r="Q1309" s="27">
        <v>3196222</v>
      </c>
    </row>
    <row r="1310" spans="1:17" x14ac:dyDescent="0.3">
      <c r="A1310">
        <v>4</v>
      </c>
      <c r="B1310">
        <v>5</v>
      </c>
      <c r="C1310">
        <v>11</v>
      </c>
      <c r="D1310" s="27">
        <v>3700</v>
      </c>
      <c r="E1310">
        <v>19485</v>
      </c>
      <c r="F1310">
        <v>0</v>
      </c>
      <c r="G1310">
        <v>1208</v>
      </c>
      <c r="H1310">
        <v>0</v>
      </c>
      <c r="I1310">
        <v>16045</v>
      </c>
      <c r="J1310">
        <v>0</v>
      </c>
      <c r="K1310">
        <v>0</v>
      </c>
      <c r="L1310">
        <v>372</v>
      </c>
      <c r="M1310">
        <v>5093</v>
      </c>
      <c r="N1310">
        <v>22024</v>
      </c>
      <c r="O1310">
        <v>1461.857</v>
      </c>
      <c r="P1310" s="27">
        <v>18824</v>
      </c>
      <c r="Q1310" s="27">
        <v>64227</v>
      </c>
    </row>
    <row r="1311" spans="1:17" x14ac:dyDescent="0.3">
      <c r="A1311">
        <v>5</v>
      </c>
      <c r="B1311">
        <v>25</v>
      </c>
      <c r="C1311">
        <v>43</v>
      </c>
      <c r="D1311" s="27">
        <v>10750</v>
      </c>
      <c r="E1311">
        <v>2881</v>
      </c>
      <c r="F1311">
        <v>44067</v>
      </c>
      <c r="G1311">
        <v>122823</v>
      </c>
      <c r="H1311">
        <v>0</v>
      </c>
      <c r="I1311">
        <v>114194</v>
      </c>
      <c r="J1311">
        <v>0</v>
      </c>
      <c r="K1311">
        <v>0</v>
      </c>
      <c r="L1311">
        <v>130066</v>
      </c>
      <c r="M1311">
        <v>13901</v>
      </c>
      <c r="N1311">
        <v>94466</v>
      </c>
      <c r="O1311">
        <v>1117.742</v>
      </c>
      <c r="P1311" s="27">
        <v>153106</v>
      </c>
      <c r="Q1311" s="27">
        <v>522398</v>
      </c>
    </row>
    <row r="1312" spans="1:17" x14ac:dyDescent="0.3">
      <c r="A1312">
        <v>5</v>
      </c>
      <c r="B1312">
        <v>14</v>
      </c>
      <c r="C1312">
        <v>28</v>
      </c>
      <c r="D1312" s="27">
        <v>35000</v>
      </c>
      <c r="E1312">
        <v>12264</v>
      </c>
      <c r="F1312">
        <v>0</v>
      </c>
      <c r="G1312">
        <v>818703</v>
      </c>
      <c r="H1312">
        <v>261404</v>
      </c>
      <c r="I1312">
        <v>273997</v>
      </c>
      <c r="J1312">
        <v>0</v>
      </c>
      <c r="K1312">
        <v>0</v>
      </c>
      <c r="L1312">
        <v>798393</v>
      </c>
      <c r="M1312">
        <v>1785574</v>
      </c>
      <c r="N1312">
        <v>706444</v>
      </c>
      <c r="O1312">
        <v>360.21809999999999</v>
      </c>
      <c r="P1312" s="27">
        <v>1364824</v>
      </c>
      <c r="Q1312" s="27">
        <v>4656779</v>
      </c>
    </row>
    <row r="1313" spans="1:17" x14ac:dyDescent="0.3">
      <c r="A1313">
        <v>8</v>
      </c>
      <c r="B1313">
        <v>5</v>
      </c>
      <c r="C1313">
        <v>10</v>
      </c>
      <c r="D1313" s="27">
        <v>255000</v>
      </c>
      <c r="E1313">
        <v>251515</v>
      </c>
      <c r="F1313">
        <v>31429</v>
      </c>
      <c r="G1313">
        <v>398431</v>
      </c>
      <c r="H1313">
        <v>7494</v>
      </c>
      <c r="I1313">
        <v>1553720</v>
      </c>
      <c r="J1313">
        <v>0</v>
      </c>
      <c r="K1313">
        <v>37434</v>
      </c>
      <c r="L1313">
        <v>81228</v>
      </c>
      <c r="M1313">
        <v>81049</v>
      </c>
      <c r="N1313">
        <v>1429242</v>
      </c>
      <c r="O1313">
        <v>62.963329999999999</v>
      </c>
      <c r="P1313" s="27">
        <v>1134684</v>
      </c>
      <c r="Q1313" s="27">
        <v>3871542</v>
      </c>
    </row>
    <row r="1314" spans="1:17" x14ac:dyDescent="0.3">
      <c r="A1314">
        <v>2</v>
      </c>
      <c r="B1314">
        <v>25</v>
      </c>
      <c r="C1314">
        <v>42</v>
      </c>
      <c r="D1314" s="27">
        <v>1300</v>
      </c>
      <c r="E1314">
        <v>2533</v>
      </c>
      <c r="F1314">
        <v>0</v>
      </c>
      <c r="G1314">
        <v>2975</v>
      </c>
      <c r="H1314">
        <v>982</v>
      </c>
      <c r="I1314">
        <v>8266</v>
      </c>
      <c r="J1314">
        <v>0</v>
      </c>
      <c r="K1314">
        <v>51487</v>
      </c>
      <c r="L1314">
        <v>7623</v>
      </c>
      <c r="M1314">
        <v>0</v>
      </c>
      <c r="N1314">
        <v>11830</v>
      </c>
      <c r="O1314">
        <v>1851.67</v>
      </c>
      <c r="P1314" s="27">
        <v>25116</v>
      </c>
      <c r="Q1314" s="27">
        <v>85696</v>
      </c>
    </row>
    <row r="1315" spans="1:17" x14ac:dyDescent="0.3">
      <c r="A1315">
        <v>7</v>
      </c>
      <c r="B1315">
        <v>15</v>
      </c>
      <c r="C1315">
        <v>33</v>
      </c>
      <c r="D1315" s="27">
        <v>5700</v>
      </c>
      <c r="E1315">
        <v>0</v>
      </c>
      <c r="F1315">
        <v>27726</v>
      </c>
      <c r="G1315">
        <v>18897</v>
      </c>
      <c r="H1315">
        <v>0</v>
      </c>
      <c r="I1315">
        <v>20255</v>
      </c>
      <c r="J1315">
        <v>117481</v>
      </c>
      <c r="K1315">
        <v>118215</v>
      </c>
      <c r="L1315">
        <v>5204</v>
      </c>
      <c r="M1315">
        <v>122</v>
      </c>
      <c r="N1315">
        <v>24391</v>
      </c>
      <c r="O1315">
        <v>772.43119999999999</v>
      </c>
      <c r="P1315" s="27">
        <v>97389</v>
      </c>
      <c r="Q1315" s="27">
        <v>332291</v>
      </c>
    </row>
    <row r="1316" spans="1:17" x14ac:dyDescent="0.3">
      <c r="A1316">
        <v>7</v>
      </c>
      <c r="B1316">
        <v>8</v>
      </c>
      <c r="C1316">
        <v>19</v>
      </c>
      <c r="D1316" s="27">
        <v>900000</v>
      </c>
      <c r="E1316">
        <v>126448</v>
      </c>
      <c r="F1316">
        <v>145500</v>
      </c>
      <c r="G1316">
        <v>28817487</v>
      </c>
      <c r="H1316">
        <v>94756</v>
      </c>
      <c r="I1316">
        <v>9046593</v>
      </c>
      <c r="J1316">
        <v>2131766</v>
      </c>
      <c r="K1316">
        <v>5527669</v>
      </c>
      <c r="L1316">
        <v>855405</v>
      </c>
      <c r="M1316">
        <v>7088963</v>
      </c>
      <c r="N1316">
        <v>9278170</v>
      </c>
      <c r="O1316">
        <v>9.0929190000000002</v>
      </c>
      <c r="P1316" s="27">
        <v>18497291</v>
      </c>
      <c r="Q1316" s="27">
        <v>63112757</v>
      </c>
    </row>
    <row r="1317" spans="1:17" x14ac:dyDescent="0.3">
      <c r="A1317">
        <v>3</v>
      </c>
      <c r="B1317">
        <v>16</v>
      </c>
      <c r="C1317">
        <v>35</v>
      </c>
      <c r="D1317" s="27">
        <v>490000</v>
      </c>
      <c r="E1317">
        <v>2602672</v>
      </c>
      <c r="F1317">
        <v>22738143</v>
      </c>
      <c r="G1317">
        <v>10335998</v>
      </c>
      <c r="H1317">
        <v>1046439</v>
      </c>
      <c r="I1317">
        <v>9819752</v>
      </c>
      <c r="J1317">
        <v>2876213</v>
      </c>
      <c r="K1317">
        <v>4042141</v>
      </c>
      <c r="L1317">
        <v>4297823</v>
      </c>
      <c r="M1317">
        <v>8149349</v>
      </c>
      <c r="N1317">
        <v>12717898</v>
      </c>
      <c r="O1317">
        <v>19.618269999999999</v>
      </c>
      <c r="P1317" s="27">
        <v>23044088</v>
      </c>
      <c r="Q1317" s="27">
        <v>78626428</v>
      </c>
    </row>
    <row r="1318" spans="1:17" x14ac:dyDescent="0.3">
      <c r="A1318">
        <v>8</v>
      </c>
      <c r="B1318">
        <v>8</v>
      </c>
      <c r="C1318">
        <v>19</v>
      </c>
      <c r="D1318" s="27">
        <v>3900</v>
      </c>
      <c r="E1318">
        <v>15582</v>
      </c>
      <c r="F1318">
        <v>5615</v>
      </c>
      <c r="G1318">
        <v>103279</v>
      </c>
      <c r="H1318">
        <v>0</v>
      </c>
      <c r="I1318">
        <v>44490</v>
      </c>
      <c r="J1318">
        <v>0</v>
      </c>
      <c r="K1318">
        <v>6309</v>
      </c>
      <c r="L1318">
        <v>16790</v>
      </c>
      <c r="M1318">
        <v>127614</v>
      </c>
      <c r="N1318">
        <v>46746</v>
      </c>
      <c r="O1318">
        <v>129.5171</v>
      </c>
      <c r="P1318" s="27">
        <v>107393</v>
      </c>
      <c r="Q1318" s="27">
        <v>366425</v>
      </c>
    </row>
    <row r="1319" spans="1:17" x14ac:dyDescent="0.3">
      <c r="A1319">
        <v>9</v>
      </c>
      <c r="B1319">
        <v>5</v>
      </c>
      <c r="C1319">
        <v>10</v>
      </c>
      <c r="D1319" s="27">
        <v>18250</v>
      </c>
      <c r="E1319">
        <v>131</v>
      </c>
      <c r="F1319">
        <v>13237</v>
      </c>
      <c r="G1319">
        <v>19185</v>
      </c>
      <c r="H1319">
        <v>1598</v>
      </c>
      <c r="I1319">
        <v>95024</v>
      </c>
      <c r="J1319">
        <v>0</v>
      </c>
      <c r="K1319">
        <v>7849</v>
      </c>
      <c r="L1319">
        <v>25622</v>
      </c>
      <c r="M1319">
        <v>49466</v>
      </c>
      <c r="N1319">
        <v>97418</v>
      </c>
      <c r="O1319">
        <v>1828.0519999999999</v>
      </c>
      <c r="P1319" s="27">
        <v>90718</v>
      </c>
      <c r="Q1319" s="27">
        <v>309530</v>
      </c>
    </row>
    <row r="1320" spans="1:17" x14ac:dyDescent="0.3">
      <c r="A1320">
        <v>4</v>
      </c>
      <c r="B1320">
        <v>91</v>
      </c>
      <c r="C1320">
        <v>49</v>
      </c>
      <c r="D1320" s="27">
        <v>4800</v>
      </c>
      <c r="E1320">
        <v>2475</v>
      </c>
      <c r="F1320">
        <v>3292</v>
      </c>
      <c r="G1320">
        <v>1618</v>
      </c>
      <c r="H1320">
        <v>269</v>
      </c>
      <c r="I1320">
        <v>11478</v>
      </c>
      <c r="J1320">
        <v>0</v>
      </c>
      <c r="K1320">
        <v>727</v>
      </c>
      <c r="L1320">
        <v>1062</v>
      </c>
      <c r="M1320">
        <v>1989</v>
      </c>
      <c r="N1320">
        <v>19764</v>
      </c>
      <c r="O1320">
        <v>519.50229999999999</v>
      </c>
      <c r="P1320" s="27">
        <v>12507</v>
      </c>
      <c r="Q1320" s="27">
        <v>42674</v>
      </c>
    </row>
    <row r="1321" spans="1:17" x14ac:dyDescent="0.3">
      <c r="A1321">
        <v>5</v>
      </c>
      <c r="B1321">
        <v>14</v>
      </c>
      <c r="C1321">
        <v>28</v>
      </c>
      <c r="D1321" s="27">
        <v>90000</v>
      </c>
      <c r="E1321">
        <v>93434</v>
      </c>
      <c r="F1321">
        <v>588783</v>
      </c>
      <c r="G1321">
        <v>361832</v>
      </c>
      <c r="H1321">
        <v>41389</v>
      </c>
      <c r="I1321">
        <v>435296</v>
      </c>
      <c r="J1321">
        <v>46988</v>
      </c>
      <c r="K1321">
        <v>256687</v>
      </c>
      <c r="L1321">
        <v>154297</v>
      </c>
      <c r="M1321">
        <v>311310</v>
      </c>
      <c r="N1321">
        <v>295918</v>
      </c>
      <c r="O1321">
        <v>227.79159999999999</v>
      </c>
      <c r="P1321" s="27">
        <v>757894</v>
      </c>
      <c r="Q1321" s="27">
        <v>2585934</v>
      </c>
    </row>
    <row r="1322" spans="1:17" x14ac:dyDescent="0.3">
      <c r="A1322">
        <v>5</v>
      </c>
      <c r="B1322">
        <v>13</v>
      </c>
      <c r="C1322">
        <v>25</v>
      </c>
      <c r="D1322" s="27">
        <v>250000</v>
      </c>
      <c r="E1322">
        <v>20177</v>
      </c>
      <c r="F1322">
        <v>8032153</v>
      </c>
      <c r="G1322">
        <v>197225</v>
      </c>
      <c r="H1322">
        <v>17771</v>
      </c>
      <c r="I1322">
        <v>331411</v>
      </c>
      <c r="J1322">
        <v>119282</v>
      </c>
      <c r="K1322">
        <v>384143</v>
      </c>
      <c r="L1322">
        <v>342799</v>
      </c>
      <c r="M1322">
        <v>228373</v>
      </c>
      <c r="N1322">
        <v>715660</v>
      </c>
      <c r="O1322">
        <v>74.84496</v>
      </c>
      <c r="P1322" s="27">
        <v>3044840</v>
      </c>
      <c r="Q1322" s="27">
        <v>10388994</v>
      </c>
    </row>
    <row r="1323" spans="1:17" x14ac:dyDescent="0.3">
      <c r="A1323">
        <v>7</v>
      </c>
      <c r="B1323">
        <v>1</v>
      </c>
      <c r="C1323">
        <v>1</v>
      </c>
      <c r="D1323" s="27">
        <v>5400</v>
      </c>
      <c r="O1323">
        <v>3782.18</v>
      </c>
    </row>
    <row r="1324" spans="1:17" x14ac:dyDescent="0.3">
      <c r="A1324">
        <v>2</v>
      </c>
      <c r="B1324">
        <v>26</v>
      </c>
      <c r="C1324">
        <v>48</v>
      </c>
      <c r="D1324" s="27">
        <v>1700</v>
      </c>
      <c r="E1324">
        <v>30879</v>
      </c>
      <c r="F1324">
        <v>10610</v>
      </c>
      <c r="G1324">
        <v>10265</v>
      </c>
      <c r="H1324">
        <v>0</v>
      </c>
      <c r="I1324">
        <v>9747</v>
      </c>
      <c r="J1324">
        <v>0</v>
      </c>
      <c r="K1324">
        <v>1475</v>
      </c>
      <c r="L1324">
        <v>5599</v>
      </c>
      <c r="M1324">
        <v>7301</v>
      </c>
      <c r="N1324">
        <v>24082</v>
      </c>
      <c r="O1324">
        <v>1868.403</v>
      </c>
      <c r="P1324" s="27">
        <v>29296</v>
      </c>
      <c r="Q1324" s="27">
        <v>99958</v>
      </c>
    </row>
    <row r="1325" spans="1:17" x14ac:dyDescent="0.3">
      <c r="A1325">
        <v>9</v>
      </c>
      <c r="B1325">
        <v>15</v>
      </c>
      <c r="C1325">
        <v>33</v>
      </c>
      <c r="D1325" s="27">
        <v>4250</v>
      </c>
      <c r="E1325">
        <v>565</v>
      </c>
      <c r="F1325">
        <v>78534</v>
      </c>
      <c r="G1325">
        <v>61170</v>
      </c>
      <c r="H1325">
        <v>7975</v>
      </c>
      <c r="I1325">
        <v>103084</v>
      </c>
      <c r="J1325">
        <v>190140</v>
      </c>
      <c r="K1325">
        <v>293559</v>
      </c>
      <c r="L1325">
        <v>1979</v>
      </c>
      <c r="M1325">
        <v>4255</v>
      </c>
      <c r="N1325">
        <v>49518</v>
      </c>
      <c r="O1325">
        <v>887.44190000000003</v>
      </c>
      <c r="P1325" s="27">
        <v>231764</v>
      </c>
      <c r="Q1325" s="27">
        <v>790779</v>
      </c>
    </row>
    <row r="1326" spans="1:17" x14ac:dyDescent="0.3">
      <c r="A1326">
        <v>6</v>
      </c>
      <c r="B1326">
        <v>8</v>
      </c>
      <c r="C1326">
        <v>19</v>
      </c>
      <c r="D1326" s="27">
        <v>4900</v>
      </c>
      <c r="E1326">
        <v>3785</v>
      </c>
      <c r="F1326">
        <v>43335</v>
      </c>
      <c r="G1326">
        <v>69856</v>
      </c>
      <c r="H1326">
        <v>0</v>
      </c>
      <c r="I1326">
        <v>26761</v>
      </c>
      <c r="J1326">
        <v>7127</v>
      </c>
      <c r="K1326">
        <v>2268</v>
      </c>
      <c r="L1326">
        <v>11411</v>
      </c>
      <c r="M1326">
        <v>38370</v>
      </c>
      <c r="N1326">
        <v>40584</v>
      </c>
      <c r="O1326">
        <v>1879.4559999999999</v>
      </c>
      <c r="P1326" s="27">
        <v>71365</v>
      </c>
      <c r="Q1326" s="27">
        <v>243497</v>
      </c>
    </row>
    <row r="1327" spans="1:17" x14ac:dyDescent="0.3">
      <c r="A1327">
        <v>5</v>
      </c>
      <c r="B1327">
        <v>18</v>
      </c>
      <c r="C1327">
        <v>38</v>
      </c>
      <c r="D1327" s="27">
        <v>65000</v>
      </c>
      <c r="E1327">
        <v>40021</v>
      </c>
      <c r="F1327">
        <v>144986</v>
      </c>
      <c r="G1327">
        <v>275708</v>
      </c>
      <c r="H1327">
        <v>0</v>
      </c>
      <c r="I1327">
        <v>107131</v>
      </c>
      <c r="J1327">
        <v>261616</v>
      </c>
      <c r="K1327">
        <v>343276</v>
      </c>
      <c r="L1327">
        <v>234201</v>
      </c>
      <c r="M1327">
        <v>16882</v>
      </c>
      <c r="N1327">
        <v>503300</v>
      </c>
      <c r="O1327">
        <v>239.3854</v>
      </c>
      <c r="P1327" s="27">
        <v>564807</v>
      </c>
      <c r="Q1327" s="27">
        <v>1927121</v>
      </c>
    </row>
    <row r="1328" spans="1:17" x14ac:dyDescent="0.3">
      <c r="A1328">
        <v>5</v>
      </c>
      <c r="B1328">
        <v>18</v>
      </c>
      <c r="C1328">
        <v>37</v>
      </c>
      <c r="D1328" s="27">
        <v>220000</v>
      </c>
      <c r="E1328">
        <v>10</v>
      </c>
      <c r="F1328">
        <v>645090</v>
      </c>
      <c r="G1328">
        <v>1268110</v>
      </c>
      <c r="H1328">
        <v>0</v>
      </c>
      <c r="I1328">
        <v>418586</v>
      </c>
      <c r="J1328">
        <v>650706</v>
      </c>
      <c r="K1328">
        <v>226759</v>
      </c>
      <c r="L1328">
        <v>240283</v>
      </c>
      <c r="M1328">
        <v>46055</v>
      </c>
      <c r="N1328">
        <v>1571289</v>
      </c>
      <c r="O1328">
        <v>32.80827</v>
      </c>
      <c r="P1328" s="27">
        <v>1485020</v>
      </c>
      <c r="Q1328" s="27">
        <v>5066888</v>
      </c>
    </row>
    <row r="1329" spans="1:17" x14ac:dyDescent="0.3">
      <c r="A1329">
        <v>9</v>
      </c>
      <c r="B1329">
        <v>15</v>
      </c>
      <c r="C1329">
        <v>33</v>
      </c>
      <c r="D1329" s="27">
        <v>5200</v>
      </c>
      <c r="E1329">
        <v>0</v>
      </c>
      <c r="F1329">
        <v>10554</v>
      </c>
      <c r="G1329">
        <v>111065</v>
      </c>
      <c r="H1329">
        <v>28183</v>
      </c>
      <c r="I1329">
        <v>80387</v>
      </c>
      <c r="J1329">
        <v>0</v>
      </c>
      <c r="K1329">
        <v>332264</v>
      </c>
      <c r="L1329">
        <v>635</v>
      </c>
      <c r="M1329">
        <v>7384</v>
      </c>
      <c r="N1329">
        <v>54153</v>
      </c>
      <c r="O1329">
        <v>668.12220000000002</v>
      </c>
      <c r="P1329" s="27">
        <v>183067</v>
      </c>
      <c r="Q1329" s="27">
        <v>624625</v>
      </c>
    </row>
    <row r="1330" spans="1:17" x14ac:dyDescent="0.3">
      <c r="A1330">
        <v>9</v>
      </c>
      <c r="B1330">
        <v>2</v>
      </c>
      <c r="C1330">
        <v>6</v>
      </c>
      <c r="D1330" s="27">
        <v>230000</v>
      </c>
      <c r="E1330">
        <v>0</v>
      </c>
      <c r="F1330">
        <v>937161</v>
      </c>
      <c r="G1330">
        <v>1517877</v>
      </c>
      <c r="H1330">
        <v>0</v>
      </c>
      <c r="I1330">
        <v>609528</v>
      </c>
      <c r="J1330">
        <v>0</v>
      </c>
      <c r="K1330">
        <v>166508</v>
      </c>
      <c r="L1330">
        <v>235709</v>
      </c>
      <c r="M1330">
        <v>567014</v>
      </c>
      <c r="N1330">
        <v>763983</v>
      </c>
      <c r="O1330">
        <v>48.84104</v>
      </c>
      <c r="P1330" s="27">
        <v>1406149</v>
      </c>
      <c r="Q1330" s="27">
        <v>4797780</v>
      </c>
    </row>
    <row r="1331" spans="1:17" x14ac:dyDescent="0.3">
      <c r="A1331">
        <v>5</v>
      </c>
      <c r="B1331">
        <v>2</v>
      </c>
      <c r="C1331">
        <v>4</v>
      </c>
      <c r="D1331" s="27">
        <v>2750</v>
      </c>
      <c r="E1331">
        <v>0</v>
      </c>
      <c r="F1331">
        <v>49819</v>
      </c>
      <c r="G1331">
        <v>33035</v>
      </c>
      <c r="H1331">
        <v>673</v>
      </c>
      <c r="I1331">
        <v>22470</v>
      </c>
      <c r="J1331">
        <v>0</v>
      </c>
      <c r="K1331">
        <v>1622</v>
      </c>
      <c r="L1331">
        <v>5538</v>
      </c>
      <c r="M1331">
        <v>68074</v>
      </c>
      <c r="N1331">
        <v>21080</v>
      </c>
      <c r="O1331">
        <v>1162.2629999999999</v>
      </c>
      <c r="P1331" s="27">
        <v>59294</v>
      </c>
      <c r="Q1331" s="27">
        <v>202311</v>
      </c>
    </row>
    <row r="1332" spans="1:17" x14ac:dyDescent="0.3">
      <c r="A1332">
        <v>5</v>
      </c>
      <c r="B1332">
        <v>5</v>
      </c>
      <c r="C1332">
        <v>10</v>
      </c>
      <c r="D1332" s="27">
        <v>100000</v>
      </c>
      <c r="E1332">
        <v>79231</v>
      </c>
      <c r="F1332">
        <v>372894</v>
      </c>
      <c r="G1332">
        <v>48593</v>
      </c>
      <c r="H1332">
        <v>10288</v>
      </c>
      <c r="I1332">
        <v>396112</v>
      </c>
      <c r="J1332">
        <v>0</v>
      </c>
      <c r="K1332">
        <v>0</v>
      </c>
      <c r="L1332">
        <v>79370</v>
      </c>
      <c r="M1332">
        <v>340351</v>
      </c>
      <c r="N1332">
        <v>381863</v>
      </c>
      <c r="O1332">
        <v>157.11179999999999</v>
      </c>
      <c r="P1332" s="27">
        <v>500792</v>
      </c>
      <c r="Q1332" s="27">
        <v>1708702</v>
      </c>
    </row>
    <row r="1333" spans="1:17" x14ac:dyDescent="0.3">
      <c r="A1333">
        <v>9</v>
      </c>
      <c r="B1333">
        <v>91</v>
      </c>
      <c r="C1333">
        <v>49</v>
      </c>
      <c r="D1333" s="27">
        <v>41000</v>
      </c>
      <c r="E1333">
        <v>457</v>
      </c>
      <c r="F1333">
        <v>23893</v>
      </c>
      <c r="G1333">
        <v>36495</v>
      </c>
      <c r="H1333">
        <v>950</v>
      </c>
      <c r="I1333">
        <v>141633</v>
      </c>
      <c r="J1333">
        <v>0</v>
      </c>
      <c r="K1333">
        <v>3721</v>
      </c>
      <c r="L1333">
        <v>10889</v>
      </c>
      <c r="M1333">
        <v>20452</v>
      </c>
      <c r="N1333">
        <v>256212</v>
      </c>
      <c r="O1333">
        <v>440.04610000000002</v>
      </c>
      <c r="P1333" s="27">
        <v>144989</v>
      </c>
      <c r="Q1333" s="27">
        <v>494702</v>
      </c>
    </row>
    <row r="1334" spans="1:17" x14ac:dyDescent="0.3">
      <c r="A1334">
        <v>4</v>
      </c>
      <c r="B1334">
        <v>25</v>
      </c>
      <c r="C1334">
        <v>42</v>
      </c>
      <c r="D1334" s="27">
        <v>2500</v>
      </c>
      <c r="E1334">
        <v>7218</v>
      </c>
      <c r="F1334">
        <v>4245</v>
      </c>
      <c r="G1334">
        <v>1794</v>
      </c>
      <c r="H1334">
        <v>0</v>
      </c>
      <c r="I1334">
        <v>3840</v>
      </c>
      <c r="J1334">
        <v>0</v>
      </c>
      <c r="K1334">
        <v>337</v>
      </c>
      <c r="L1334">
        <v>493</v>
      </c>
      <c r="M1334">
        <v>835</v>
      </c>
      <c r="N1334">
        <v>3204</v>
      </c>
      <c r="O1334">
        <v>1484.5150000000001</v>
      </c>
      <c r="P1334" s="27">
        <v>6438</v>
      </c>
      <c r="Q1334" s="27">
        <v>21966</v>
      </c>
    </row>
    <row r="1335" spans="1:17" x14ac:dyDescent="0.3">
      <c r="A1335">
        <v>7</v>
      </c>
      <c r="B1335">
        <v>2</v>
      </c>
      <c r="C1335">
        <v>6</v>
      </c>
      <c r="D1335" s="27">
        <v>106000</v>
      </c>
      <c r="E1335">
        <v>6742</v>
      </c>
      <c r="F1335">
        <v>3639819</v>
      </c>
      <c r="G1335">
        <v>570568</v>
      </c>
      <c r="H1335">
        <v>6974</v>
      </c>
      <c r="I1335">
        <v>916944</v>
      </c>
      <c r="J1335">
        <v>31016</v>
      </c>
      <c r="K1335">
        <v>111334</v>
      </c>
      <c r="L1335">
        <v>428638</v>
      </c>
      <c r="M1335">
        <v>4889223</v>
      </c>
      <c r="N1335">
        <v>392953</v>
      </c>
      <c r="O1335">
        <v>50.319159999999997</v>
      </c>
      <c r="P1335" s="27">
        <v>3222219</v>
      </c>
      <c r="Q1335" s="27">
        <v>10994211</v>
      </c>
    </row>
    <row r="1336" spans="1:17" x14ac:dyDescent="0.3">
      <c r="A1336">
        <v>1</v>
      </c>
      <c r="B1336">
        <v>23</v>
      </c>
      <c r="C1336">
        <v>50</v>
      </c>
      <c r="D1336" s="27">
        <v>9100</v>
      </c>
      <c r="E1336">
        <v>0</v>
      </c>
      <c r="F1336">
        <v>15990</v>
      </c>
      <c r="G1336">
        <v>56174</v>
      </c>
      <c r="H1336">
        <v>13408</v>
      </c>
      <c r="I1336">
        <v>60928</v>
      </c>
      <c r="J1336">
        <v>6942</v>
      </c>
      <c r="K1336">
        <v>8419</v>
      </c>
      <c r="L1336">
        <v>11440</v>
      </c>
      <c r="M1336">
        <v>28802</v>
      </c>
      <c r="N1336">
        <v>48986</v>
      </c>
      <c r="O1336">
        <v>1868.403</v>
      </c>
      <c r="P1336" s="27">
        <v>73590</v>
      </c>
      <c r="Q1336" s="27">
        <v>251089</v>
      </c>
    </row>
    <row r="1337" spans="1:17" x14ac:dyDescent="0.3">
      <c r="A1337">
        <v>8</v>
      </c>
      <c r="B1337">
        <v>8</v>
      </c>
      <c r="C1337">
        <v>19</v>
      </c>
      <c r="D1337" s="27">
        <v>61000</v>
      </c>
      <c r="E1337">
        <v>0</v>
      </c>
      <c r="F1337">
        <v>223339</v>
      </c>
      <c r="G1337">
        <v>637942</v>
      </c>
      <c r="H1337">
        <v>0</v>
      </c>
      <c r="I1337">
        <v>464211</v>
      </c>
      <c r="J1337">
        <v>0</v>
      </c>
      <c r="K1337">
        <v>182898</v>
      </c>
      <c r="L1337">
        <v>72476</v>
      </c>
      <c r="M1337">
        <v>807276</v>
      </c>
      <c r="N1337">
        <v>655891</v>
      </c>
      <c r="O1337">
        <v>155.15860000000001</v>
      </c>
      <c r="P1337" s="27">
        <v>892155</v>
      </c>
      <c r="Q1337" s="27">
        <v>3044033</v>
      </c>
    </row>
    <row r="1338" spans="1:17" x14ac:dyDescent="0.3">
      <c r="A1338">
        <v>5</v>
      </c>
      <c r="B1338">
        <v>6</v>
      </c>
      <c r="C1338">
        <v>12</v>
      </c>
      <c r="D1338" s="27">
        <v>3000</v>
      </c>
      <c r="E1338">
        <v>256</v>
      </c>
      <c r="F1338">
        <v>153807</v>
      </c>
      <c r="G1338">
        <v>89274</v>
      </c>
      <c r="H1338">
        <v>1344</v>
      </c>
      <c r="I1338">
        <v>102047</v>
      </c>
      <c r="J1338">
        <v>93627</v>
      </c>
      <c r="K1338">
        <v>723364</v>
      </c>
      <c r="L1338">
        <v>5490</v>
      </c>
      <c r="M1338">
        <v>5728</v>
      </c>
      <c r="N1338">
        <v>62575</v>
      </c>
      <c r="O1338">
        <v>1892.4559999999999</v>
      </c>
      <c r="P1338" s="27">
        <v>362694</v>
      </c>
      <c r="Q1338" s="27">
        <v>1237512</v>
      </c>
    </row>
    <row r="1339" spans="1:17" x14ac:dyDescent="0.3">
      <c r="A1339">
        <v>5</v>
      </c>
      <c r="B1339">
        <v>14</v>
      </c>
      <c r="C1339">
        <v>28</v>
      </c>
      <c r="D1339" s="27">
        <v>17000</v>
      </c>
      <c r="E1339">
        <v>0</v>
      </c>
      <c r="F1339">
        <v>426701</v>
      </c>
      <c r="G1339">
        <v>115607</v>
      </c>
      <c r="H1339">
        <v>52593</v>
      </c>
      <c r="I1339">
        <v>146389</v>
      </c>
      <c r="J1339">
        <v>13297</v>
      </c>
      <c r="K1339">
        <v>42617</v>
      </c>
      <c r="L1339">
        <v>183788</v>
      </c>
      <c r="M1339">
        <v>259031</v>
      </c>
      <c r="N1339">
        <v>87883</v>
      </c>
      <c r="O1339">
        <v>360.21809999999999</v>
      </c>
      <c r="P1339" s="27">
        <v>389187</v>
      </c>
      <c r="Q1339" s="27">
        <v>1327906</v>
      </c>
    </row>
    <row r="1340" spans="1:17" x14ac:dyDescent="0.3">
      <c r="A1340">
        <v>8</v>
      </c>
      <c r="B1340">
        <v>15</v>
      </c>
      <c r="C1340">
        <v>32</v>
      </c>
      <c r="D1340" s="27">
        <v>5200</v>
      </c>
      <c r="E1340">
        <v>42173</v>
      </c>
      <c r="F1340">
        <v>99659</v>
      </c>
      <c r="G1340">
        <v>69617</v>
      </c>
      <c r="H1340">
        <v>20296</v>
      </c>
      <c r="I1340">
        <v>49252</v>
      </c>
      <c r="J1340">
        <v>239176</v>
      </c>
      <c r="K1340">
        <v>369264</v>
      </c>
      <c r="L1340">
        <v>3391</v>
      </c>
      <c r="M1340">
        <v>4103</v>
      </c>
      <c r="N1340">
        <v>59883</v>
      </c>
      <c r="O1340">
        <v>789.9366</v>
      </c>
      <c r="P1340" s="27">
        <v>280426</v>
      </c>
      <c r="Q1340" s="27">
        <v>956814</v>
      </c>
    </row>
    <row r="1341" spans="1:17" x14ac:dyDescent="0.3">
      <c r="A1341">
        <v>5</v>
      </c>
      <c r="B1341">
        <v>12</v>
      </c>
      <c r="C1341">
        <v>21</v>
      </c>
      <c r="D1341" s="27">
        <v>5900</v>
      </c>
      <c r="E1341">
        <v>7942</v>
      </c>
      <c r="F1341">
        <v>46866</v>
      </c>
      <c r="G1341">
        <v>21565</v>
      </c>
      <c r="H1341">
        <v>0</v>
      </c>
      <c r="I1341">
        <v>23924</v>
      </c>
      <c r="J1341">
        <v>6219</v>
      </c>
      <c r="K1341">
        <v>3642</v>
      </c>
      <c r="L1341">
        <v>8192</v>
      </c>
      <c r="M1341">
        <v>9883</v>
      </c>
      <c r="N1341">
        <v>48823</v>
      </c>
      <c r="O1341">
        <v>1807.463</v>
      </c>
      <c r="P1341" s="27">
        <v>51892</v>
      </c>
      <c r="Q1341" s="27">
        <v>177056</v>
      </c>
    </row>
    <row r="1342" spans="1:17" x14ac:dyDescent="0.3">
      <c r="A1342">
        <v>3</v>
      </c>
      <c r="B1342">
        <v>14</v>
      </c>
      <c r="C1342">
        <v>28</v>
      </c>
      <c r="D1342" s="27">
        <v>24750</v>
      </c>
      <c r="E1342">
        <v>0</v>
      </c>
      <c r="F1342">
        <v>49372</v>
      </c>
      <c r="G1342">
        <v>37306</v>
      </c>
      <c r="H1342">
        <v>5612</v>
      </c>
      <c r="I1342">
        <v>64935</v>
      </c>
      <c r="J1342">
        <v>7080</v>
      </c>
      <c r="K1342">
        <v>111487</v>
      </c>
      <c r="L1342">
        <v>4735</v>
      </c>
      <c r="M1342">
        <v>48573</v>
      </c>
      <c r="N1342">
        <v>36223</v>
      </c>
      <c r="O1342">
        <v>751.72649999999999</v>
      </c>
      <c r="P1342" s="27">
        <v>107070</v>
      </c>
      <c r="Q1342" s="27">
        <v>365323</v>
      </c>
    </row>
    <row r="1343" spans="1:17" x14ac:dyDescent="0.3">
      <c r="A1343">
        <v>5</v>
      </c>
      <c r="B1343">
        <v>18</v>
      </c>
      <c r="C1343">
        <v>38</v>
      </c>
      <c r="D1343" s="27">
        <v>1400000</v>
      </c>
      <c r="E1343">
        <v>2224335</v>
      </c>
      <c r="F1343">
        <v>17695661</v>
      </c>
      <c r="G1343">
        <v>8207026</v>
      </c>
      <c r="H1343">
        <v>0</v>
      </c>
      <c r="I1343">
        <v>9626349</v>
      </c>
      <c r="J1343">
        <v>11177626</v>
      </c>
      <c r="K1343">
        <v>11312001</v>
      </c>
      <c r="L1343">
        <v>11248459</v>
      </c>
      <c r="M1343">
        <v>2681620</v>
      </c>
      <c r="N1343">
        <v>23656766</v>
      </c>
      <c r="O1343">
        <v>15.94562</v>
      </c>
      <c r="P1343" s="27">
        <v>28672287</v>
      </c>
      <c r="Q1343" s="27">
        <v>97829843</v>
      </c>
    </row>
    <row r="1344" spans="1:17" x14ac:dyDescent="0.3">
      <c r="A1344">
        <v>9</v>
      </c>
      <c r="B1344">
        <v>2</v>
      </c>
      <c r="C1344">
        <v>2</v>
      </c>
      <c r="D1344" s="27">
        <v>3050</v>
      </c>
      <c r="E1344">
        <v>1080</v>
      </c>
      <c r="F1344">
        <v>16113</v>
      </c>
      <c r="G1344">
        <v>21000</v>
      </c>
      <c r="H1344">
        <v>0</v>
      </c>
      <c r="I1344">
        <v>19753</v>
      </c>
      <c r="J1344">
        <v>0</v>
      </c>
      <c r="K1344">
        <v>0</v>
      </c>
      <c r="L1344">
        <v>16835</v>
      </c>
      <c r="M1344">
        <v>24894</v>
      </c>
      <c r="N1344">
        <v>13989</v>
      </c>
      <c r="O1344">
        <v>336.40199999999999</v>
      </c>
      <c r="P1344" s="27">
        <v>33313</v>
      </c>
      <c r="Q1344" s="27">
        <v>113664</v>
      </c>
    </row>
    <row r="1345" spans="1:17" x14ac:dyDescent="0.3">
      <c r="A1345">
        <v>1</v>
      </c>
      <c r="B1345">
        <v>2</v>
      </c>
      <c r="C1345">
        <v>2</v>
      </c>
      <c r="D1345" s="27">
        <v>65000</v>
      </c>
      <c r="E1345">
        <v>65183</v>
      </c>
      <c r="F1345">
        <v>132575</v>
      </c>
      <c r="G1345">
        <v>369355</v>
      </c>
      <c r="H1345">
        <v>301</v>
      </c>
      <c r="I1345">
        <v>225782</v>
      </c>
      <c r="J1345">
        <v>25517</v>
      </c>
      <c r="K1345">
        <v>20080</v>
      </c>
      <c r="L1345">
        <v>16218</v>
      </c>
      <c r="M1345">
        <v>40530</v>
      </c>
      <c r="N1345">
        <v>245002</v>
      </c>
      <c r="O1345">
        <v>73.697720000000004</v>
      </c>
      <c r="P1345" s="27">
        <v>334274</v>
      </c>
      <c r="Q1345" s="27">
        <v>1140543</v>
      </c>
    </row>
    <row r="1346" spans="1:17" x14ac:dyDescent="0.3">
      <c r="A1346">
        <v>3</v>
      </c>
      <c r="B1346">
        <v>25</v>
      </c>
      <c r="C1346">
        <v>43</v>
      </c>
      <c r="D1346" s="27">
        <v>7400</v>
      </c>
      <c r="E1346">
        <v>7022</v>
      </c>
      <c r="F1346">
        <v>6985</v>
      </c>
      <c r="G1346">
        <v>32579</v>
      </c>
      <c r="H1346">
        <v>0</v>
      </c>
      <c r="I1346">
        <v>58214</v>
      </c>
      <c r="J1346">
        <v>2469</v>
      </c>
      <c r="K1346">
        <v>368680</v>
      </c>
      <c r="L1346">
        <v>8149</v>
      </c>
      <c r="M1346">
        <v>0</v>
      </c>
      <c r="N1346">
        <v>20281</v>
      </c>
      <c r="O1346">
        <v>1879.4559999999999</v>
      </c>
      <c r="P1346" s="27">
        <v>147825</v>
      </c>
      <c r="Q1346" s="27">
        <v>504379</v>
      </c>
    </row>
    <row r="1347" spans="1:17" x14ac:dyDescent="0.3">
      <c r="A1347">
        <v>1</v>
      </c>
      <c r="B1347">
        <v>2</v>
      </c>
      <c r="C1347">
        <v>6</v>
      </c>
      <c r="D1347" s="27">
        <v>1600</v>
      </c>
      <c r="E1347">
        <v>0</v>
      </c>
      <c r="F1347">
        <v>5252</v>
      </c>
      <c r="G1347">
        <v>5262</v>
      </c>
      <c r="H1347">
        <v>216</v>
      </c>
      <c r="I1347">
        <v>9786</v>
      </c>
      <c r="J1347">
        <v>0</v>
      </c>
      <c r="K1347">
        <v>730</v>
      </c>
      <c r="L1347">
        <v>5492</v>
      </c>
      <c r="M1347">
        <v>23247</v>
      </c>
      <c r="N1347">
        <v>5102</v>
      </c>
      <c r="O1347">
        <v>1851.67</v>
      </c>
      <c r="P1347" s="27">
        <v>16145</v>
      </c>
      <c r="Q1347" s="27">
        <v>55087</v>
      </c>
    </row>
    <row r="1348" spans="1:17" x14ac:dyDescent="0.3">
      <c r="A1348">
        <v>8</v>
      </c>
      <c r="B1348">
        <v>5</v>
      </c>
      <c r="C1348">
        <v>11</v>
      </c>
      <c r="D1348" s="27">
        <v>2900</v>
      </c>
      <c r="E1348">
        <v>0</v>
      </c>
      <c r="F1348">
        <v>0</v>
      </c>
      <c r="G1348">
        <v>0</v>
      </c>
      <c r="H1348">
        <v>0</v>
      </c>
      <c r="I1348">
        <v>0</v>
      </c>
      <c r="J1348">
        <v>0</v>
      </c>
      <c r="K1348">
        <v>0</v>
      </c>
      <c r="L1348">
        <v>0</v>
      </c>
      <c r="M1348">
        <v>0</v>
      </c>
      <c r="N1348">
        <v>2927</v>
      </c>
      <c r="O1348">
        <v>3231.29</v>
      </c>
      <c r="P1348" s="27">
        <v>858</v>
      </c>
      <c r="Q1348" s="27">
        <v>2927</v>
      </c>
    </row>
    <row r="1349" spans="1:17" x14ac:dyDescent="0.3">
      <c r="A1349">
        <v>2</v>
      </c>
      <c r="B1349">
        <v>2</v>
      </c>
      <c r="C1349">
        <v>2</v>
      </c>
      <c r="D1349" s="27">
        <v>225000</v>
      </c>
      <c r="E1349">
        <v>99068</v>
      </c>
      <c r="F1349">
        <v>700925</v>
      </c>
      <c r="G1349">
        <v>2173625</v>
      </c>
      <c r="H1349">
        <v>0</v>
      </c>
      <c r="I1349">
        <v>2149946</v>
      </c>
      <c r="J1349">
        <v>0</v>
      </c>
      <c r="K1349">
        <v>603458</v>
      </c>
      <c r="L1349">
        <v>506244</v>
      </c>
      <c r="M1349">
        <v>1494511</v>
      </c>
      <c r="N1349">
        <v>1440506</v>
      </c>
      <c r="O1349">
        <v>25.322579999999999</v>
      </c>
      <c r="P1349" s="27">
        <v>2687070</v>
      </c>
      <c r="Q1349" s="27">
        <v>9168283</v>
      </c>
    </row>
    <row r="1350" spans="1:17" x14ac:dyDescent="0.3">
      <c r="A1350">
        <v>3</v>
      </c>
      <c r="B1350">
        <v>2</v>
      </c>
      <c r="C1350">
        <v>5</v>
      </c>
      <c r="D1350" s="27">
        <v>5000</v>
      </c>
      <c r="E1350">
        <v>0</v>
      </c>
      <c r="F1350">
        <v>20317</v>
      </c>
      <c r="G1350">
        <v>50094</v>
      </c>
      <c r="H1350">
        <v>0</v>
      </c>
      <c r="I1350">
        <v>47435</v>
      </c>
      <c r="J1350">
        <v>0</v>
      </c>
      <c r="K1350">
        <v>3184</v>
      </c>
      <c r="L1350">
        <v>21462</v>
      </c>
      <c r="M1350">
        <v>71807</v>
      </c>
      <c r="N1350">
        <v>32924</v>
      </c>
      <c r="O1350">
        <v>1879.4559999999999</v>
      </c>
      <c r="P1350" s="27">
        <v>72457</v>
      </c>
      <c r="Q1350" s="27">
        <v>247223</v>
      </c>
    </row>
    <row r="1351" spans="1:17" x14ac:dyDescent="0.3">
      <c r="A1351">
        <v>7</v>
      </c>
      <c r="B1351">
        <v>5</v>
      </c>
      <c r="C1351">
        <v>11</v>
      </c>
      <c r="D1351" s="27">
        <v>2750</v>
      </c>
      <c r="E1351">
        <v>0</v>
      </c>
      <c r="F1351">
        <v>0</v>
      </c>
      <c r="G1351">
        <v>0</v>
      </c>
      <c r="H1351">
        <v>0</v>
      </c>
      <c r="I1351">
        <v>0</v>
      </c>
      <c r="J1351">
        <v>0</v>
      </c>
      <c r="K1351">
        <v>0</v>
      </c>
      <c r="L1351">
        <v>0</v>
      </c>
      <c r="M1351">
        <v>0</v>
      </c>
      <c r="N1351">
        <v>35396</v>
      </c>
      <c r="O1351">
        <v>3862.692</v>
      </c>
      <c r="P1351" s="27">
        <v>10374</v>
      </c>
      <c r="Q1351" s="27">
        <v>35396</v>
      </c>
    </row>
    <row r="1352" spans="1:17" x14ac:dyDescent="0.3">
      <c r="A1352">
        <v>7</v>
      </c>
      <c r="B1352">
        <v>26</v>
      </c>
      <c r="C1352">
        <v>46</v>
      </c>
      <c r="D1352" s="27">
        <v>9000</v>
      </c>
      <c r="E1352">
        <v>0</v>
      </c>
      <c r="F1352">
        <v>103171</v>
      </c>
      <c r="G1352">
        <v>98799</v>
      </c>
      <c r="H1352">
        <v>368</v>
      </c>
      <c r="I1352">
        <v>148534</v>
      </c>
      <c r="J1352">
        <v>15446</v>
      </c>
      <c r="K1352">
        <v>176194</v>
      </c>
      <c r="L1352">
        <v>2817</v>
      </c>
      <c r="M1352">
        <v>0</v>
      </c>
      <c r="N1352">
        <v>137494</v>
      </c>
      <c r="O1352">
        <v>1117.742</v>
      </c>
      <c r="P1352" s="27">
        <v>200124</v>
      </c>
      <c r="Q1352" s="27">
        <v>682823</v>
      </c>
    </row>
    <row r="1353" spans="1:17" x14ac:dyDescent="0.3">
      <c r="A1353">
        <v>9</v>
      </c>
      <c r="B1353">
        <v>2</v>
      </c>
      <c r="C1353">
        <v>2</v>
      </c>
      <c r="D1353" s="27">
        <v>138000</v>
      </c>
      <c r="E1353">
        <v>0</v>
      </c>
      <c r="F1353">
        <v>89344</v>
      </c>
      <c r="G1353">
        <v>1850582</v>
      </c>
      <c r="H1353">
        <v>66291</v>
      </c>
      <c r="I1353">
        <v>1852759</v>
      </c>
      <c r="J1353">
        <v>0</v>
      </c>
      <c r="K1353">
        <v>158272</v>
      </c>
      <c r="L1353">
        <v>136022</v>
      </c>
      <c r="M1353">
        <v>4323494</v>
      </c>
      <c r="N1353">
        <v>1145056</v>
      </c>
      <c r="O1353">
        <v>163.09030000000001</v>
      </c>
      <c r="P1353" s="27">
        <v>2819994</v>
      </c>
      <c r="Q1353" s="27">
        <v>9621820</v>
      </c>
    </row>
    <row r="1354" spans="1:17" x14ac:dyDescent="0.3">
      <c r="A1354">
        <v>2</v>
      </c>
      <c r="B1354">
        <v>26</v>
      </c>
      <c r="C1354">
        <v>48</v>
      </c>
      <c r="D1354" s="27">
        <v>2100</v>
      </c>
      <c r="E1354">
        <v>0</v>
      </c>
      <c r="F1354">
        <v>32979</v>
      </c>
      <c r="G1354">
        <v>13873</v>
      </c>
      <c r="H1354">
        <v>0</v>
      </c>
      <c r="I1354">
        <v>50013</v>
      </c>
      <c r="J1354">
        <v>0</v>
      </c>
      <c r="K1354">
        <v>3386</v>
      </c>
      <c r="L1354">
        <v>33147</v>
      </c>
      <c r="M1354">
        <v>25150</v>
      </c>
      <c r="N1354">
        <v>50870</v>
      </c>
      <c r="O1354">
        <v>1381.421</v>
      </c>
      <c r="P1354" s="27">
        <v>61377</v>
      </c>
      <c r="Q1354" s="27">
        <v>209418</v>
      </c>
    </row>
    <row r="1355" spans="1:17" x14ac:dyDescent="0.3">
      <c r="A1355">
        <v>5</v>
      </c>
      <c r="B1355">
        <v>2</v>
      </c>
      <c r="C1355">
        <v>2</v>
      </c>
      <c r="D1355" s="27">
        <v>4150</v>
      </c>
      <c r="E1355">
        <v>0</v>
      </c>
      <c r="F1355">
        <v>17763</v>
      </c>
      <c r="G1355">
        <v>16109</v>
      </c>
      <c r="H1355">
        <v>0</v>
      </c>
      <c r="I1355">
        <v>16565</v>
      </c>
      <c r="J1355">
        <v>0</v>
      </c>
      <c r="K1355">
        <v>0</v>
      </c>
      <c r="L1355">
        <v>18748</v>
      </c>
      <c r="M1355">
        <v>6279</v>
      </c>
      <c r="N1355">
        <v>15125</v>
      </c>
      <c r="O1355">
        <v>751.72649999999999</v>
      </c>
      <c r="P1355" s="27">
        <v>26550</v>
      </c>
      <c r="Q1355" s="27">
        <v>90589</v>
      </c>
    </row>
    <row r="1356" spans="1:17" x14ac:dyDescent="0.3">
      <c r="A1356">
        <v>3</v>
      </c>
      <c r="B1356">
        <v>23</v>
      </c>
      <c r="C1356">
        <v>50</v>
      </c>
      <c r="D1356" s="27">
        <v>44000</v>
      </c>
      <c r="E1356">
        <v>53473</v>
      </c>
      <c r="F1356">
        <v>149290</v>
      </c>
      <c r="G1356">
        <v>507950</v>
      </c>
      <c r="H1356">
        <v>39852</v>
      </c>
      <c r="I1356">
        <v>365269</v>
      </c>
      <c r="J1356">
        <v>39492</v>
      </c>
      <c r="K1356">
        <v>828738</v>
      </c>
      <c r="L1356">
        <v>35757</v>
      </c>
      <c r="M1356">
        <v>68341</v>
      </c>
      <c r="N1356">
        <v>278937</v>
      </c>
      <c r="O1356">
        <v>114.3563</v>
      </c>
      <c r="P1356" s="27">
        <v>693757</v>
      </c>
      <c r="Q1356" s="27">
        <v>2367099</v>
      </c>
    </row>
    <row r="1357" spans="1:17" x14ac:dyDescent="0.3">
      <c r="A1357">
        <v>5</v>
      </c>
      <c r="B1357">
        <v>23</v>
      </c>
      <c r="C1357">
        <v>50</v>
      </c>
      <c r="D1357" s="27">
        <v>79000</v>
      </c>
      <c r="E1357">
        <v>106357</v>
      </c>
      <c r="F1357">
        <v>1345002</v>
      </c>
      <c r="G1357">
        <v>1325227</v>
      </c>
      <c r="H1357">
        <v>105434</v>
      </c>
      <c r="I1357">
        <v>1533601</v>
      </c>
      <c r="J1357">
        <v>0</v>
      </c>
      <c r="K1357">
        <v>2640111</v>
      </c>
      <c r="L1357">
        <v>115024</v>
      </c>
      <c r="M1357">
        <v>233837</v>
      </c>
      <c r="N1357">
        <v>962511</v>
      </c>
      <c r="O1357">
        <v>48.84104</v>
      </c>
      <c r="P1357" s="27">
        <v>2452258</v>
      </c>
      <c r="Q1357" s="27">
        <v>8367104</v>
      </c>
    </row>
    <row r="1358" spans="1:17" x14ac:dyDescent="0.3">
      <c r="A1358">
        <v>9</v>
      </c>
      <c r="B1358">
        <v>7</v>
      </c>
      <c r="C1358">
        <v>16</v>
      </c>
      <c r="D1358" s="27">
        <v>19750</v>
      </c>
      <c r="E1358">
        <v>0</v>
      </c>
      <c r="F1358">
        <v>0</v>
      </c>
      <c r="G1358">
        <v>10891</v>
      </c>
      <c r="H1358">
        <v>0</v>
      </c>
      <c r="I1358">
        <v>32453</v>
      </c>
      <c r="J1358">
        <v>17325</v>
      </c>
      <c r="K1358">
        <v>1838</v>
      </c>
      <c r="L1358">
        <v>6090</v>
      </c>
      <c r="M1358">
        <v>3747</v>
      </c>
      <c r="N1358">
        <v>104275</v>
      </c>
      <c r="O1358">
        <v>751.72649999999999</v>
      </c>
      <c r="P1358" s="27">
        <v>51764</v>
      </c>
      <c r="Q1358" s="27">
        <v>176619</v>
      </c>
    </row>
    <row r="1359" spans="1:17" x14ac:dyDescent="0.3">
      <c r="A1359">
        <v>9</v>
      </c>
      <c r="B1359">
        <v>6</v>
      </c>
      <c r="C1359">
        <v>13</v>
      </c>
      <c r="D1359" s="27">
        <v>1650</v>
      </c>
      <c r="E1359">
        <v>11085</v>
      </c>
      <c r="F1359">
        <v>42847</v>
      </c>
      <c r="G1359">
        <v>53628</v>
      </c>
      <c r="H1359">
        <v>909</v>
      </c>
      <c r="I1359">
        <v>53853</v>
      </c>
      <c r="J1359">
        <v>0</v>
      </c>
      <c r="K1359">
        <v>571748</v>
      </c>
      <c r="L1359">
        <v>14445</v>
      </c>
      <c r="M1359">
        <v>32923</v>
      </c>
      <c r="N1359">
        <v>49459</v>
      </c>
      <c r="O1359">
        <v>1522.982</v>
      </c>
      <c r="P1359" s="27">
        <v>243522</v>
      </c>
      <c r="Q1359" s="27">
        <v>830897</v>
      </c>
    </row>
    <row r="1360" spans="1:17" x14ac:dyDescent="0.3">
      <c r="A1360">
        <v>1</v>
      </c>
      <c r="B1360">
        <v>2</v>
      </c>
      <c r="C1360">
        <v>2</v>
      </c>
      <c r="D1360" s="27">
        <v>150000</v>
      </c>
      <c r="E1360">
        <v>363584</v>
      </c>
      <c r="F1360">
        <v>403565</v>
      </c>
      <c r="G1360">
        <v>1408178</v>
      </c>
      <c r="H1360">
        <v>84427</v>
      </c>
      <c r="I1360">
        <v>999678</v>
      </c>
      <c r="J1360">
        <v>79802</v>
      </c>
      <c r="K1360">
        <v>264317</v>
      </c>
      <c r="L1360">
        <v>256024</v>
      </c>
      <c r="M1360">
        <v>1199205</v>
      </c>
      <c r="N1360">
        <v>1009803</v>
      </c>
      <c r="O1360">
        <v>53.72437</v>
      </c>
      <c r="P1360" s="27">
        <v>1778600</v>
      </c>
      <c r="Q1360" s="27">
        <v>6068583</v>
      </c>
    </row>
    <row r="1361" spans="1:17" x14ac:dyDescent="0.3">
      <c r="A1361">
        <v>2</v>
      </c>
      <c r="B1361">
        <v>5</v>
      </c>
      <c r="C1361">
        <v>9</v>
      </c>
      <c r="D1361" s="27">
        <v>600000</v>
      </c>
      <c r="E1361">
        <v>0</v>
      </c>
      <c r="F1361">
        <v>171553</v>
      </c>
      <c r="G1361">
        <v>144490</v>
      </c>
      <c r="H1361">
        <v>5130</v>
      </c>
      <c r="I1361">
        <v>1084799</v>
      </c>
      <c r="J1361">
        <v>0</v>
      </c>
      <c r="K1361">
        <v>0</v>
      </c>
      <c r="L1361">
        <v>6895</v>
      </c>
      <c r="M1361">
        <v>18682</v>
      </c>
      <c r="N1361">
        <v>772456</v>
      </c>
      <c r="O1361">
        <v>25.322579999999999</v>
      </c>
      <c r="P1361" s="27">
        <v>645957</v>
      </c>
      <c r="Q1361" s="27">
        <v>2204005</v>
      </c>
    </row>
    <row r="1362" spans="1:17" x14ac:dyDescent="0.3">
      <c r="A1362">
        <v>5</v>
      </c>
      <c r="B1362">
        <v>2</v>
      </c>
      <c r="C1362">
        <v>4</v>
      </c>
      <c r="D1362" s="27">
        <v>800000</v>
      </c>
      <c r="E1362">
        <v>1690022</v>
      </c>
      <c r="F1362">
        <v>6670379</v>
      </c>
      <c r="G1362">
        <v>8537221</v>
      </c>
      <c r="H1362">
        <v>60019</v>
      </c>
      <c r="I1362">
        <v>6074674</v>
      </c>
      <c r="J1362">
        <v>375622</v>
      </c>
      <c r="K1362">
        <v>1459126</v>
      </c>
      <c r="L1362">
        <v>1526644</v>
      </c>
      <c r="M1362">
        <v>2842941</v>
      </c>
      <c r="N1362">
        <v>5396530</v>
      </c>
      <c r="O1362">
        <v>10.855829999999999</v>
      </c>
      <c r="P1362" s="27">
        <v>10150404</v>
      </c>
      <c r="Q1362" s="27">
        <v>34633178</v>
      </c>
    </row>
    <row r="1363" spans="1:17" x14ac:dyDescent="0.3">
      <c r="A1363">
        <v>3</v>
      </c>
      <c r="B1363">
        <v>2</v>
      </c>
      <c r="C1363">
        <v>2</v>
      </c>
      <c r="D1363" s="27">
        <v>2400</v>
      </c>
      <c r="E1363">
        <v>3574</v>
      </c>
      <c r="F1363">
        <v>3973</v>
      </c>
      <c r="G1363">
        <v>2915</v>
      </c>
      <c r="H1363">
        <v>228</v>
      </c>
      <c r="I1363">
        <v>4037</v>
      </c>
      <c r="J1363">
        <v>0</v>
      </c>
      <c r="K1363">
        <v>507</v>
      </c>
      <c r="L1363">
        <v>322</v>
      </c>
      <c r="M1363">
        <v>22516</v>
      </c>
      <c r="N1363">
        <v>4803</v>
      </c>
      <c r="O1363">
        <v>1807.463</v>
      </c>
      <c r="P1363" s="27">
        <v>12566</v>
      </c>
      <c r="Q1363" s="27">
        <v>42875</v>
      </c>
    </row>
    <row r="1364" spans="1:17" x14ac:dyDescent="0.3">
      <c r="A1364">
        <v>3</v>
      </c>
      <c r="B1364">
        <v>23</v>
      </c>
      <c r="C1364">
        <v>50</v>
      </c>
      <c r="D1364" s="27">
        <v>17750</v>
      </c>
      <c r="E1364">
        <v>10114</v>
      </c>
      <c r="F1364">
        <v>41094</v>
      </c>
      <c r="G1364">
        <v>181044</v>
      </c>
      <c r="H1364">
        <v>9847</v>
      </c>
      <c r="I1364">
        <v>165870</v>
      </c>
      <c r="J1364">
        <v>9757</v>
      </c>
      <c r="K1364">
        <v>383456</v>
      </c>
      <c r="L1364">
        <v>40780</v>
      </c>
      <c r="M1364">
        <v>30088</v>
      </c>
      <c r="N1364">
        <v>73869</v>
      </c>
      <c r="O1364">
        <v>964.60410000000002</v>
      </c>
      <c r="P1364" s="27">
        <v>277233</v>
      </c>
      <c r="Q1364" s="27">
        <v>945919</v>
      </c>
    </row>
    <row r="1365" spans="1:17" x14ac:dyDescent="0.3">
      <c r="A1365">
        <v>3</v>
      </c>
      <c r="B1365">
        <v>5</v>
      </c>
      <c r="C1365">
        <v>9</v>
      </c>
      <c r="D1365" s="27">
        <v>5400</v>
      </c>
      <c r="E1365">
        <v>26787</v>
      </c>
      <c r="F1365">
        <v>42726</v>
      </c>
      <c r="G1365">
        <v>6335</v>
      </c>
      <c r="H1365">
        <v>566</v>
      </c>
      <c r="I1365">
        <v>19302</v>
      </c>
      <c r="J1365">
        <v>0</v>
      </c>
      <c r="K1365">
        <v>33857</v>
      </c>
      <c r="L1365">
        <v>5957</v>
      </c>
      <c r="M1365">
        <v>24306</v>
      </c>
      <c r="N1365">
        <v>26937</v>
      </c>
      <c r="O1365">
        <v>1879.4559999999999</v>
      </c>
      <c r="P1365" s="27">
        <v>54740</v>
      </c>
      <c r="Q1365" s="27">
        <v>186773</v>
      </c>
    </row>
    <row r="1366" spans="1:17" x14ac:dyDescent="0.3">
      <c r="A1366">
        <v>2</v>
      </c>
      <c r="B1366">
        <v>1</v>
      </c>
      <c r="C1366">
        <v>1</v>
      </c>
      <c r="D1366" s="27">
        <v>6000</v>
      </c>
      <c r="E1366">
        <v>0</v>
      </c>
      <c r="F1366">
        <v>0</v>
      </c>
      <c r="G1366">
        <v>20</v>
      </c>
      <c r="H1366">
        <v>0</v>
      </c>
      <c r="I1366">
        <v>0</v>
      </c>
      <c r="J1366">
        <v>0</v>
      </c>
      <c r="K1366">
        <v>0</v>
      </c>
      <c r="L1366">
        <v>0</v>
      </c>
      <c r="M1366">
        <v>0</v>
      </c>
      <c r="N1366">
        <v>8964</v>
      </c>
      <c r="O1366">
        <v>1155.4280000000001</v>
      </c>
      <c r="P1366" s="27">
        <v>2633</v>
      </c>
      <c r="Q1366" s="27">
        <v>8984</v>
      </c>
    </row>
    <row r="1367" spans="1:17" x14ac:dyDescent="0.3">
      <c r="A1367">
        <v>8</v>
      </c>
      <c r="B1367">
        <v>2</v>
      </c>
      <c r="C1367">
        <v>6</v>
      </c>
      <c r="D1367" s="27">
        <v>38000</v>
      </c>
      <c r="E1367">
        <v>1943</v>
      </c>
      <c r="F1367">
        <v>225065</v>
      </c>
      <c r="G1367">
        <v>156767</v>
      </c>
      <c r="H1367">
        <v>993</v>
      </c>
      <c r="I1367">
        <v>132650</v>
      </c>
      <c r="J1367">
        <v>0</v>
      </c>
      <c r="K1367">
        <v>12261</v>
      </c>
      <c r="L1367">
        <v>14839</v>
      </c>
      <c r="M1367">
        <v>44026</v>
      </c>
      <c r="N1367">
        <v>212829</v>
      </c>
      <c r="O1367">
        <v>583.35119999999995</v>
      </c>
      <c r="P1367" s="27">
        <v>234869</v>
      </c>
      <c r="Q1367" s="27">
        <v>801373</v>
      </c>
    </row>
    <row r="1368" spans="1:17" x14ac:dyDescent="0.3">
      <c r="A1368">
        <v>2</v>
      </c>
      <c r="B1368">
        <v>2</v>
      </c>
      <c r="C1368">
        <v>2</v>
      </c>
      <c r="D1368" s="27">
        <v>700000</v>
      </c>
      <c r="E1368">
        <v>0</v>
      </c>
      <c r="F1368">
        <v>8413466</v>
      </c>
      <c r="G1368">
        <v>14848914</v>
      </c>
      <c r="H1368">
        <v>0</v>
      </c>
      <c r="I1368">
        <v>12588086</v>
      </c>
      <c r="J1368">
        <v>0</v>
      </c>
      <c r="K1368">
        <v>212598</v>
      </c>
      <c r="L1368">
        <v>3327409</v>
      </c>
      <c r="M1368">
        <v>6283734</v>
      </c>
      <c r="N1368">
        <v>9713291</v>
      </c>
      <c r="O1368">
        <v>62.141440000000003</v>
      </c>
      <c r="P1368" s="27">
        <v>16233147</v>
      </c>
      <c r="Q1368" s="27">
        <v>55387498</v>
      </c>
    </row>
    <row r="1369" spans="1:17" x14ac:dyDescent="0.3">
      <c r="A1369">
        <v>9</v>
      </c>
      <c r="B1369">
        <v>13</v>
      </c>
      <c r="C1369">
        <v>24</v>
      </c>
      <c r="D1369" s="27">
        <v>32000</v>
      </c>
      <c r="E1369">
        <v>29196</v>
      </c>
      <c r="F1369">
        <v>132589</v>
      </c>
      <c r="G1369">
        <v>81514</v>
      </c>
      <c r="H1369">
        <v>1925</v>
      </c>
      <c r="I1369">
        <v>64793</v>
      </c>
      <c r="J1369">
        <v>19036</v>
      </c>
      <c r="K1369">
        <v>95200</v>
      </c>
      <c r="L1369">
        <v>103664</v>
      </c>
      <c r="M1369">
        <v>2134</v>
      </c>
      <c r="N1369">
        <v>197350</v>
      </c>
      <c r="O1369">
        <v>579.24779999999998</v>
      </c>
      <c r="P1369" s="27">
        <v>213189</v>
      </c>
      <c r="Q1369" s="27">
        <v>727401</v>
      </c>
    </row>
    <row r="1370" spans="1:17" x14ac:dyDescent="0.3">
      <c r="A1370">
        <v>5</v>
      </c>
      <c r="B1370">
        <v>16</v>
      </c>
      <c r="C1370">
        <v>35</v>
      </c>
      <c r="D1370" s="27">
        <v>66000</v>
      </c>
      <c r="E1370">
        <v>960</v>
      </c>
      <c r="F1370">
        <v>2138027</v>
      </c>
      <c r="G1370">
        <v>476303</v>
      </c>
      <c r="H1370">
        <v>0</v>
      </c>
      <c r="I1370">
        <v>466046</v>
      </c>
      <c r="J1370">
        <v>0</v>
      </c>
      <c r="K1370">
        <v>261311</v>
      </c>
      <c r="L1370">
        <v>259503</v>
      </c>
      <c r="M1370">
        <v>29663</v>
      </c>
      <c r="N1370">
        <v>499491</v>
      </c>
      <c r="O1370">
        <v>196.322</v>
      </c>
      <c r="P1370" s="27">
        <v>1210816</v>
      </c>
      <c r="Q1370" s="27">
        <v>4131304</v>
      </c>
    </row>
    <row r="1371" spans="1:17" x14ac:dyDescent="0.3">
      <c r="A1371">
        <v>5</v>
      </c>
      <c r="B1371">
        <v>1</v>
      </c>
      <c r="C1371">
        <v>1</v>
      </c>
      <c r="D1371" s="27">
        <v>600000</v>
      </c>
      <c r="O1371">
        <v>23.717549999999999</v>
      </c>
    </row>
    <row r="1372" spans="1:17" x14ac:dyDescent="0.3">
      <c r="A1372">
        <v>4</v>
      </c>
      <c r="B1372">
        <v>26</v>
      </c>
      <c r="C1372">
        <v>47</v>
      </c>
      <c r="D1372" s="27">
        <v>7500</v>
      </c>
      <c r="E1372">
        <v>3176</v>
      </c>
      <c r="F1372">
        <v>2312</v>
      </c>
      <c r="G1372">
        <v>3984</v>
      </c>
      <c r="H1372">
        <v>0</v>
      </c>
      <c r="I1372">
        <v>7705</v>
      </c>
      <c r="J1372">
        <v>0</v>
      </c>
      <c r="K1372">
        <v>153</v>
      </c>
      <c r="L1372">
        <v>227</v>
      </c>
      <c r="M1372">
        <v>786</v>
      </c>
      <c r="N1372">
        <v>10557</v>
      </c>
      <c r="O1372">
        <v>1559.829</v>
      </c>
      <c r="P1372" s="27">
        <v>8470</v>
      </c>
      <c r="Q1372" s="27">
        <v>28900</v>
      </c>
    </row>
    <row r="1373" spans="1:17" x14ac:dyDescent="0.3">
      <c r="A1373">
        <v>9</v>
      </c>
      <c r="B1373">
        <v>13</v>
      </c>
      <c r="C1373">
        <v>25</v>
      </c>
      <c r="D1373" s="27">
        <v>4400</v>
      </c>
      <c r="E1373">
        <v>531</v>
      </c>
      <c r="F1373">
        <v>11792</v>
      </c>
      <c r="G1373">
        <v>2295</v>
      </c>
      <c r="H1373">
        <v>0</v>
      </c>
      <c r="I1373">
        <v>2450</v>
      </c>
      <c r="J1373">
        <v>1172</v>
      </c>
      <c r="K1373">
        <v>55731</v>
      </c>
      <c r="L1373">
        <v>0</v>
      </c>
      <c r="M1373">
        <v>55</v>
      </c>
      <c r="N1373">
        <v>8384</v>
      </c>
      <c r="O1373">
        <v>1828.0519999999999</v>
      </c>
      <c r="P1373" s="27">
        <v>24153</v>
      </c>
      <c r="Q1373" s="27">
        <v>82410</v>
      </c>
    </row>
    <row r="1374" spans="1:17" x14ac:dyDescent="0.3">
      <c r="A1374">
        <v>5</v>
      </c>
      <c r="B1374">
        <v>17</v>
      </c>
      <c r="C1374">
        <v>36</v>
      </c>
      <c r="D1374" s="27">
        <v>16250</v>
      </c>
      <c r="E1374">
        <v>26785</v>
      </c>
      <c r="F1374">
        <v>94932</v>
      </c>
      <c r="G1374">
        <v>74952</v>
      </c>
      <c r="H1374">
        <v>25694</v>
      </c>
      <c r="I1374">
        <v>155948</v>
      </c>
      <c r="J1374">
        <v>0</v>
      </c>
      <c r="K1374">
        <v>104902</v>
      </c>
      <c r="L1374">
        <v>209430</v>
      </c>
      <c r="M1374">
        <v>25252</v>
      </c>
      <c r="N1374">
        <v>169576</v>
      </c>
      <c r="O1374">
        <v>810.40539999999999</v>
      </c>
      <c r="P1374" s="27">
        <v>260103</v>
      </c>
      <c r="Q1374" s="27">
        <v>887471</v>
      </c>
    </row>
    <row r="1375" spans="1:17" x14ac:dyDescent="0.3">
      <c r="A1375">
        <v>4</v>
      </c>
      <c r="B1375">
        <v>15</v>
      </c>
      <c r="C1375">
        <v>53</v>
      </c>
      <c r="D1375" s="27">
        <v>1900</v>
      </c>
      <c r="E1375">
        <v>0</v>
      </c>
      <c r="F1375">
        <v>4227</v>
      </c>
      <c r="G1375">
        <v>5571</v>
      </c>
      <c r="H1375">
        <v>0</v>
      </c>
      <c r="I1375">
        <v>1298</v>
      </c>
      <c r="J1375">
        <v>23746</v>
      </c>
      <c r="K1375">
        <v>36662</v>
      </c>
      <c r="L1375">
        <v>3046</v>
      </c>
      <c r="M1375">
        <v>0</v>
      </c>
      <c r="N1375">
        <v>4721</v>
      </c>
      <c r="O1375">
        <v>920.12360000000001</v>
      </c>
      <c r="P1375" s="27">
        <v>23233</v>
      </c>
      <c r="Q1375" s="27">
        <v>79271</v>
      </c>
    </row>
    <row r="1376" spans="1:17" x14ac:dyDescent="0.3">
      <c r="A1376">
        <v>9</v>
      </c>
      <c r="B1376">
        <v>15</v>
      </c>
      <c r="C1376">
        <v>32</v>
      </c>
      <c r="D1376" s="27">
        <v>2150</v>
      </c>
      <c r="E1376">
        <v>0</v>
      </c>
      <c r="F1376">
        <v>78371</v>
      </c>
      <c r="G1376">
        <v>69138</v>
      </c>
      <c r="H1376">
        <v>0</v>
      </c>
      <c r="I1376">
        <v>31358</v>
      </c>
      <c r="J1376">
        <v>170463</v>
      </c>
      <c r="K1376">
        <v>263178</v>
      </c>
      <c r="L1376">
        <v>13421</v>
      </c>
      <c r="M1376">
        <v>7611</v>
      </c>
      <c r="N1376">
        <v>44394</v>
      </c>
      <c r="O1376">
        <v>907.84130000000005</v>
      </c>
      <c r="P1376" s="27">
        <v>198691</v>
      </c>
      <c r="Q1376" s="27">
        <v>677934</v>
      </c>
    </row>
    <row r="1377" spans="1:17" x14ac:dyDescent="0.3">
      <c r="A1377">
        <v>4</v>
      </c>
      <c r="B1377">
        <v>26</v>
      </c>
      <c r="C1377">
        <v>47</v>
      </c>
      <c r="D1377" s="27">
        <v>3200</v>
      </c>
      <c r="E1377">
        <v>0</v>
      </c>
      <c r="F1377">
        <v>1704</v>
      </c>
      <c r="G1377">
        <v>1580</v>
      </c>
      <c r="H1377">
        <v>0</v>
      </c>
      <c r="I1377">
        <v>6858</v>
      </c>
      <c r="J1377">
        <v>0</v>
      </c>
      <c r="K1377">
        <v>761</v>
      </c>
      <c r="L1377">
        <v>1347</v>
      </c>
      <c r="M1377">
        <v>4999</v>
      </c>
      <c r="N1377">
        <v>7962</v>
      </c>
      <c r="O1377">
        <v>1387.077</v>
      </c>
      <c r="P1377" s="27">
        <v>7389</v>
      </c>
      <c r="Q1377" s="27">
        <v>25211</v>
      </c>
    </row>
    <row r="1378" spans="1:17" x14ac:dyDescent="0.3">
      <c r="A1378">
        <v>8</v>
      </c>
      <c r="B1378">
        <v>8</v>
      </c>
      <c r="C1378">
        <v>18</v>
      </c>
      <c r="D1378" s="27">
        <v>77000</v>
      </c>
      <c r="E1378">
        <v>0</v>
      </c>
      <c r="F1378">
        <v>218928</v>
      </c>
      <c r="G1378">
        <v>1553848</v>
      </c>
      <c r="H1378">
        <v>9351</v>
      </c>
      <c r="I1378">
        <v>421838</v>
      </c>
      <c r="J1378">
        <v>0</v>
      </c>
      <c r="K1378">
        <v>32861</v>
      </c>
      <c r="L1378">
        <v>153508</v>
      </c>
      <c r="M1378">
        <v>540978</v>
      </c>
      <c r="N1378">
        <v>518459</v>
      </c>
      <c r="O1378">
        <v>111.1729</v>
      </c>
      <c r="P1378" s="27">
        <v>1011070</v>
      </c>
      <c r="Q1378" s="27">
        <v>3449771</v>
      </c>
    </row>
    <row r="1379" spans="1:17" x14ac:dyDescent="0.3">
      <c r="A1379">
        <v>5</v>
      </c>
      <c r="B1379">
        <v>15</v>
      </c>
      <c r="C1379">
        <v>32</v>
      </c>
      <c r="D1379" s="27">
        <v>4000</v>
      </c>
      <c r="E1379">
        <v>31411</v>
      </c>
      <c r="F1379">
        <v>127797</v>
      </c>
      <c r="G1379">
        <v>64514</v>
      </c>
      <c r="H1379">
        <v>0</v>
      </c>
      <c r="I1379">
        <v>52749</v>
      </c>
      <c r="J1379">
        <v>0</v>
      </c>
      <c r="K1379">
        <v>349187</v>
      </c>
      <c r="L1379">
        <v>12017</v>
      </c>
      <c r="M1379">
        <v>5044</v>
      </c>
      <c r="N1379">
        <v>62883</v>
      </c>
      <c r="O1379">
        <v>1196.8040000000001</v>
      </c>
      <c r="P1379" s="27">
        <v>206800</v>
      </c>
      <c r="Q1379" s="27">
        <v>705602</v>
      </c>
    </row>
    <row r="1380" spans="1:17" x14ac:dyDescent="0.3">
      <c r="A1380">
        <v>9</v>
      </c>
      <c r="B1380">
        <v>26</v>
      </c>
      <c r="C1380">
        <v>46</v>
      </c>
      <c r="D1380" s="27">
        <v>2600</v>
      </c>
      <c r="E1380">
        <v>0</v>
      </c>
      <c r="F1380">
        <v>0</v>
      </c>
      <c r="G1380">
        <v>140</v>
      </c>
      <c r="H1380">
        <v>0</v>
      </c>
      <c r="I1380">
        <v>1690</v>
      </c>
      <c r="J1380">
        <v>0</v>
      </c>
      <c r="K1380">
        <v>0</v>
      </c>
      <c r="L1380">
        <v>464</v>
      </c>
      <c r="M1380">
        <v>55</v>
      </c>
      <c r="N1380">
        <v>5949</v>
      </c>
      <c r="O1380">
        <v>1522.982</v>
      </c>
      <c r="P1380" s="27">
        <v>2432</v>
      </c>
      <c r="Q1380" s="27">
        <v>8298</v>
      </c>
    </row>
    <row r="1381" spans="1:17" x14ac:dyDescent="0.3">
      <c r="A1381">
        <v>9</v>
      </c>
      <c r="B1381">
        <v>23</v>
      </c>
      <c r="C1381">
        <v>50</v>
      </c>
      <c r="D1381" s="27">
        <v>150000</v>
      </c>
      <c r="E1381">
        <v>226585</v>
      </c>
      <c r="F1381">
        <v>600652</v>
      </c>
      <c r="G1381">
        <v>3528466</v>
      </c>
      <c r="H1381">
        <v>108894</v>
      </c>
      <c r="I1381">
        <v>3451110</v>
      </c>
      <c r="J1381">
        <v>188167</v>
      </c>
      <c r="K1381">
        <v>4040121</v>
      </c>
      <c r="L1381">
        <v>320252</v>
      </c>
      <c r="M1381">
        <v>246146</v>
      </c>
      <c r="N1381">
        <v>1447677</v>
      </c>
      <c r="O1381">
        <v>55.969329999999999</v>
      </c>
      <c r="P1381" s="27">
        <v>4149493</v>
      </c>
      <c r="Q1381" s="27">
        <v>14158070</v>
      </c>
    </row>
    <row r="1382" spans="1:17" x14ac:dyDescent="0.3">
      <c r="A1382">
        <v>9</v>
      </c>
      <c r="B1382">
        <v>26</v>
      </c>
      <c r="C1382">
        <v>48</v>
      </c>
      <c r="D1382" s="27">
        <v>7000</v>
      </c>
      <c r="E1382">
        <v>127</v>
      </c>
      <c r="F1382">
        <v>0</v>
      </c>
      <c r="G1382">
        <v>1288</v>
      </c>
      <c r="H1382">
        <v>0</v>
      </c>
      <c r="I1382">
        <v>10273</v>
      </c>
      <c r="J1382">
        <v>0</v>
      </c>
      <c r="K1382">
        <v>883</v>
      </c>
      <c r="L1382">
        <v>87</v>
      </c>
      <c r="M1382">
        <v>79</v>
      </c>
      <c r="N1382">
        <v>21485</v>
      </c>
      <c r="O1382">
        <v>787.07920000000001</v>
      </c>
      <c r="P1382" s="27">
        <v>10030</v>
      </c>
      <c r="Q1382" s="27">
        <v>34222</v>
      </c>
    </row>
    <row r="1383" spans="1:17" x14ac:dyDescent="0.3">
      <c r="A1383">
        <v>7</v>
      </c>
      <c r="B1383">
        <v>15</v>
      </c>
      <c r="C1383">
        <v>32</v>
      </c>
      <c r="D1383" s="27">
        <v>1250</v>
      </c>
      <c r="E1383">
        <v>0</v>
      </c>
      <c r="F1383">
        <v>22170</v>
      </c>
      <c r="G1383">
        <v>12045</v>
      </c>
      <c r="H1383">
        <v>0</v>
      </c>
      <c r="I1383">
        <v>8226</v>
      </c>
      <c r="J1383">
        <v>68615</v>
      </c>
      <c r="K1383">
        <v>69045</v>
      </c>
      <c r="L1383">
        <v>10215</v>
      </c>
      <c r="M1383">
        <v>643</v>
      </c>
      <c r="N1383">
        <v>14935</v>
      </c>
      <c r="O1383">
        <v>1879.4559999999999</v>
      </c>
      <c r="P1383" s="27">
        <v>60344</v>
      </c>
      <c r="Q1383" s="27">
        <v>205894</v>
      </c>
    </row>
    <row r="1384" spans="1:17" x14ac:dyDescent="0.3">
      <c r="A1384">
        <v>1</v>
      </c>
      <c r="B1384">
        <v>2</v>
      </c>
      <c r="C1384">
        <v>3</v>
      </c>
      <c r="D1384" s="27">
        <v>2500</v>
      </c>
      <c r="E1384">
        <v>13658</v>
      </c>
      <c r="F1384">
        <v>11860</v>
      </c>
      <c r="G1384">
        <v>40269</v>
      </c>
      <c r="H1384">
        <v>791</v>
      </c>
      <c r="I1384">
        <v>24344</v>
      </c>
      <c r="J1384">
        <v>0</v>
      </c>
      <c r="K1384">
        <v>0</v>
      </c>
      <c r="L1384">
        <v>14371</v>
      </c>
      <c r="M1384">
        <v>45475</v>
      </c>
      <c r="N1384">
        <v>19368</v>
      </c>
      <c r="O1384">
        <v>1851.67</v>
      </c>
      <c r="P1384" s="27">
        <v>49864</v>
      </c>
      <c r="Q1384" s="27">
        <v>170136</v>
      </c>
    </row>
    <row r="1385" spans="1:17" x14ac:dyDescent="0.3">
      <c r="A1385">
        <v>3</v>
      </c>
      <c r="B1385">
        <v>13</v>
      </c>
      <c r="C1385">
        <v>24</v>
      </c>
      <c r="D1385" s="27">
        <v>120000</v>
      </c>
      <c r="E1385">
        <v>477860</v>
      </c>
      <c r="F1385">
        <v>2353032</v>
      </c>
      <c r="G1385">
        <v>418241</v>
      </c>
      <c r="H1385">
        <v>0</v>
      </c>
      <c r="I1385">
        <v>572462</v>
      </c>
      <c r="J1385">
        <v>0</v>
      </c>
      <c r="K1385">
        <v>58400</v>
      </c>
      <c r="L1385">
        <v>67625</v>
      </c>
      <c r="M1385">
        <v>68787</v>
      </c>
      <c r="N1385">
        <v>1342037</v>
      </c>
      <c r="O1385">
        <v>281.10930000000002</v>
      </c>
      <c r="P1385" s="27">
        <v>1570470</v>
      </c>
      <c r="Q1385" s="27">
        <v>5358444</v>
      </c>
    </row>
    <row r="1386" spans="1:17" x14ac:dyDescent="0.3">
      <c r="A1386">
        <v>6</v>
      </c>
      <c r="B1386">
        <v>1</v>
      </c>
      <c r="C1386">
        <v>1</v>
      </c>
      <c r="D1386" s="27">
        <v>1200</v>
      </c>
      <c r="O1386">
        <v>729.56460000000004</v>
      </c>
    </row>
    <row r="1387" spans="1:17" x14ac:dyDescent="0.3">
      <c r="A1387">
        <v>5</v>
      </c>
      <c r="B1387">
        <v>25</v>
      </c>
      <c r="C1387">
        <v>43</v>
      </c>
      <c r="D1387" s="27">
        <v>31500</v>
      </c>
      <c r="E1387">
        <v>490</v>
      </c>
      <c r="F1387">
        <v>161675</v>
      </c>
      <c r="G1387">
        <v>64997</v>
      </c>
      <c r="H1387">
        <v>768</v>
      </c>
      <c r="I1387">
        <v>257889</v>
      </c>
      <c r="J1387">
        <v>0</v>
      </c>
      <c r="K1387">
        <v>0</v>
      </c>
      <c r="L1387">
        <v>6460</v>
      </c>
      <c r="M1387">
        <v>18642</v>
      </c>
      <c r="N1387">
        <v>95436</v>
      </c>
      <c r="O1387">
        <v>657.71090000000004</v>
      </c>
      <c r="P1387" s="27">
        <v>177713</v>
      </c>
      <c r="Q1387" s="27">
        <v>606357</v>
      </c>
    </row>
    <row r="1388" spans="1:17" x14ac:dyDescent="0.3">
      <c r="A1388">
        <v>4</v>
      </c>
      <c r="B1388">
        <v>12</v>
      </c>
      <c r="C1388">
        <v>21</v>
      </c>
      <c r="D1388" s="27">
        <v>4100</v>
      </c>
      <c r="E1388">
        <v>4131</v>
      </c>
      <c r="F1388">
        <v>1246</v>
      </c>
      <c r="G1388">
        <v>363</v>
      </c>
      <c r="H1388">
        <v>35</v>
      </c>
      <c r="I1388">
        <v>1379</v>
      </c>
      <c r="J1388">
        <v>997</v>
      </c>
      <c r="K1388">
        <v>556</v>
      </c>
      <c r="L1388">
        <v>2370</v>
      </c>
      <c r="M1388">
        <v>778</v>
      </c>
      <c r="N1388">
        <v>5908</v>
      </c>
      <c r="O1388">
        <v>1484.5150000000001</v>
      </c>
      <c r="P1388" s="27">
        <v>5206</v>
      </c>
      <c r="Q1388" s="27">
        <v>17763</v>
      </c>
    </row>
    <row r="1389" spans="1:17" x14ac:dyDescent="0.3">
      <c r="A1389">
        <v>6</v>
      </c>
      <c r="B1389">
        <v>16</v>
      </c>
      <c r="C1389">
        <v>35</v>
      </c>
      <c r="D1389" s="27">
        <v>240000</v>
      </c>
      <c r="E1389">
        <v>0</v>
      </c>
      <c r="F1389">
        <v>7052871</v>
      </c>
      <c r="G1389">
        <v>3652839</v>
      </c>
      <c r="H1389">
        <v>0</v>
      </c>
      <c r="I1389">
        <v>7750972</v>
      </c>
      <c r="J1389">
        <v>0</v>
      </c>
      <c r="K1389">
        <v>956639</v>
      </c>
      <c r="L1389">
        <v>1421370</v>
      </c>
      <c r="M1389">
        <v>573411</v>
      </c>
      <c r="N1389">
        <v>5815089</v>
      </c>
      <c r="O1389">
        <v>11.323370000000001</v>
      </c>
      <c r="P1389" s="27">
        <v>7978661</v>
      </c>
      <c r="Q1389" s="27">
        <v>27223191</v>
      </c>
    </row>
    <row r="1390" spans="1:17" x14ac:dyDescent="0.3">
      <c r="A1390">
        <v>9</v>
      </c>
      <c r="B1390">
        <v>25</v>
      </c>
      <c r="C1390">
        <v>43</v>
      </c>
      <c r="D1390" s="27">
        <v>5200</v>
      </c>
      <c r="E1390">
        <v>0</v>
      </c>
      <c r="F1390">
        <v>4335</v>
      </c>
      <c r="G1390">
        <v>11575</v>
      </c>
      <c r="H1390">
        <v>281</v>
      </c>
      <c r="I1390">
        <v>21135</v>
      </c>
      <c r="J1390">
        <v>2951</v>
      </c>
      <c r="K1390">
        <v>37973</v>
      </c>
      <c r="L1390">
        <v>3596</v>
      </c>
      <c r="M1390">
        <v>3932</v>
      </c>
      <c r="N1390">
        <v>40964</v>
      </c>
      <c r="O1390">
        <v>1828.0519999999999</v>
      </c>
      <c r="P1390" s="27">
        <v>37146</v>
      </c>
      <c r="Q1390" s="27">
        <v>126742</v>
      </c>
    </row>
    <row r="1391" spans="1:17" x14ac:dyDescent="0.3">
      <c r="A1391">
        <v>3</v>
      </c>
      <c r="B1391">
        <v>14</v>
      </c>
      <c r="C1391">
        <v>29</v>
      </c>
      <c r="D1391" s="27">
        <v>112000</v>
      </c>
      <c r="E1391">
        <v>9221</v>
      </c>
      <c r="F1391">
        <v>263625</v>
      </c>
      <c r="G1391">
        <v>498725</v>
      </c>
      <c r="H1391">
        <v>0</v>
      </c>
      <c r="I1391">
        <v>589489</v>
      </c>
      <c r="J1391">
        <v>77357</v>
      </c>
      <c r="K1391">
        <v>338573</v>
      </c>
      <c r="L1391">
        <v>144913</v>
      </c>
      <c r="M1391">
        <v>294058</v>
      </c>
      <c r="N1391">
        <v>420283</v>
      </c>
      <c r="O1391">
        <v>141.92590000000001</v>
      </c>
      <c r="P1391" s="27">
        <v>772639</v>
      </c>
      <c r="Q1391" s="27">
        <v>2636244</v>
      </c>
    </row>
    <row r="1392" spans="1:17" x14ac:dyDescent="0.3">
      <c r="A1392">
        <v>5</v>
      </c>
      <c r="B1392">
        <v>2</v>
      </c>
      <c r="C1392">
        <v>4</v>
      </c>
      <c r="D1392" s="27">
        <v>62000</v>
      </c>
      <c r="E1392">
        <v>22674</v>
      </c>
      <c r="F1392">
        <v>110301</v>
      </c>
      <c r="G1392">
        <v>632044</v>
      </c>
      <c r="H1392">
        <v>40646</v>
      </c>
      <c r="I1392">
        <v>1016077</v>
      </c>
      <c r="J1392">
        <v>0</v>
      </c>
      <c r="K1392">
        <v>66284</v>
      </c>
      <c r="L1392">
        <v>503971</v>
      </c>
      <c r="M1392">
        <v>2317687</v>
      </c>
      <c r="N1392">
        <v>546253</v>
      </c>
      <c r="O1392">
        <v>226.8278</v>
      </c>
      <c r="P1392" s="27">
        <v>1540427</v>
      </c>
      <c r="Q1392" s="27">
        <v>5255937</v>
      </c>
    </row>
    <row r="1393" spans="1:17" x14ac:dyDescent="0.3">
      <c r="A1393">
        <v>5</v>
      </c>
      <c r="B1393">
        <v>13</v>
      </c>
      <c r="C1393">
        <v>25</v>
      </c>
      <c r="D1393" s="27">
        <v>2500</v>
      </c>
      <c r="E1393">
        <v>4439</v>
      </c>
      <c r="F1393">
        <v>14493</v>
      </c>
      <c r="G1393">
        <v>439</v>
      </c>
      <c r="H1393">
        <v>1312</v>
      </c>
      <c r="I1393">
        <v>19383</v>
      </c>
      <c r="J1393">
        <v>0</v>
      </c>
      <c r="K1393">
        <v>6125</v>
      </c>
      <c r="L1393">
        <v>0</v>
      </c>
      <c r="M1393">
        <v>0</v>
      </c>
      <c r="N1393">
        <v>20005</v>
      </c>
      <c r="O1393">
        <v>2140.9059999999999</v>
      </c>
      <c r="P1393" s="27">
        <v>19401</v>
      </c>
      <c r="Q1393" s="27">
        <v>66196</v>
      </c>
    </row>
    <row r="1394" spans="1:17" x14ac:dyDescent="0.3">
      <c r="A1394">
        <v>5</v>
      </c>
      <c r="B1394">
        <v>16</v>
      </c>
      <c r="C1394">
        <v>35</v>
      </c>
      <c r="D1394" s="27">
        <v>600000</v>
      </c>
      <c r="E1394">
        <v>426204</v>
      </c>
      <c r="F1394">
        <v>21377894</v>
      </c>
      <c r="G1394">
        <v>8864949</v>
      </c>
      <c r="H1394">
        <v>0</v>
      </c>
      <c r="I1394">
        <v>8857545</v>
      </c>
      <c r="J1394">
        <v>2470794</v>
      </c>
      <c r="K1394">
        <v>2019688</v>
      </c>
      <c r="L1394">
        <v>1094766</v>
      </c>
      <c r="M1394">
        <v>5976406</v>
      </c>
      <c r="N1394">
        <v>11711160</v>
      </c>
      <c r="O1394">
        <v>9.2846069999999994</v>
      </c>
      <c r="P1394" s="27">
        <v>18405453</v>
      </c>
      <c r="Q1394" s="27">
        <v>62799406</v>
      </c>
    </row>
    <row r="1395" spans="1:17" x14ac:dyDescent="0.3">
      <c r="A1395">
        <v>4</v>
      </c>
      <c r="B1395">
        <v>23</v>
      </c>
      <c r="C1395">
        <v>50</v>
      </c>
      <c r="D1395" s="27">
        <v>97000</v>
      </c>
      <c r="E1395">
        <v>529636</v>
      </c>
      <c r="F1395">
        <v>1204853</v>
      </c>
      <c r="G1395">
        <v>1654847</v>
      </c>
      <c r="H1395">
        <v>226675</v>
      </c>
      <c r="I1395">
        <v>1691188</v>
      </c>
      <c r="J1395">
        <v>0</v>
      </c>
      <c r="K1395">
        <v>47848</v>
      </c>
      <c r="L1395">
        <v>48627</v>
      </c>
      <c r="M1395">
        <v>136961</v>
      </c>
      <c r="N1395">
        <v>949555</v>
      </c>
      <c r="O1395">
        <v>52.146230000000003</v>
      </c>
      <c r="P1395" s="27">
        <v>1902166</v>
      </c>
      <c r="Q1395" s="27">
        <v>6490190</v>
      </c>
    </row>
    <row r="1396" spans="1:17" x14ac:dyDescent="0.3">
      <c r="A1396">
        <v>9</v>
      </c>
      <c r="B1396">
        <v>5</v>
      </c>
      <c r="C1396">
        <v>9</v>
      </c>
      <c r="D1396" s="27">
        <v>11750</v>
      </c>
      <c r="E1396">
        <v>783</v>
      </c>
      <c r="F1396">
        <v>13290</v>
      </c>
      <c r="G1396">
        <v>13167</v>
      </c>
      <c r="H1396">
        <v>0</v>
      </c>
      <c r="I1396">
        <v>52017</v>
      </c>
      <c r="J1396">
        <v>0</v>
      </c>
      <c r="K1396">
        <v>7423</v>
      </c>
      <c r="L1396">
        <v>3541</v>
      </c>
      <c r="M1396">
        <v>20988</v>
      </c>
      <c r="N1396">
        <v>42556</v>
      </c>
      <c r="O1396">
        <v>1828.0519999999999</v>
      </c>
      <c r="P1396" s="27">
        <v>45066</v>
      </c>
      <c r="Q1396" s="27">
        <v>153765</v>
      </c>
    </row>
    <row r="1397" spans="1:17" x14ac:dyDescent="0.3">
      <c r="A1397">
        <v>7</v>
      </c>
      <c r="B1397">
        <v>2</v>
      </c>
      <c r="C1397">
        <v>2</v>
      </c>
      <c r="D1397" s="27">
        <v>3200</v>
      </c>
      <c r="E1397">
        <v>0</v>
      </c>
      <c r="F1397">
        <v>9728</v>
      </c>
      <c r="G1397">
        <v>9857</v>
      </c>
      <c r="H1397">
        <v>0</v>
      </c>
      <c r="I1397">
        <v>3503</v>
      </c>
      <c r="J1397">
        <v>0</v>
      </c>
      <c r="K1397">
        <v>1320</v>
      </c>
      <c r="L1397">
        <v>1989</v>
      </c>
      <c r="M1397">
        <v>3348</v>
      </c>
      <c r="N1397">
        <v>8544</v>
      </c>
      <c r="O1397">
        <v>1868.403</v>
      </c>
      <c r="P1397" s="27">
        <v>11222</v>
      </c>
      <c r="Q1397" s="27">
        <v>38289</v>
      </c>
    </row>
    <row r="1398" spans="1:17" x14ac:dyDescent="0.3">
      <c r="A1398">
        <v>2</v>
      </c>
      <c r="B1398">
        <v>2</v>
      </c>
      <c r="C1398">
        <v>6</v>
      </c>
      <c r="D1398" s="27">
        <v>70000</v>
      </c>
      <c r="E1398">
        <v>155864</v>
      </c>
      <c r="F1398">
        <v>588968</v>
      </c>
      <c r="G1398">
        <v>1422376</v>
      </c>
      <c r="H1398">
        <v>15775</v>
      </c>
      <c r="I1398">
        <v>1183480</v>
      </c>
      <c r="J1398">
        <v>0</v>
      </c>
      <c r="K1398">
        <v>301151</v>
      </c>
      <c r="L1398">
        <v>71233</v>
      </c>
      <c r="M1398">
        <v>495699</v>
      </c>
      <c r="N1398">
        <v>756746</v>
      </c>
      <c r="O1398">
        <v>52.146230000000003</v>
      </c>
      <c r="P1398" s="27">
        <v>1462864</v>
      </c>
      <c r="Q1398" s="27">
        <v>4991292</v>
      </c>
    </row>
    <row r="1399" spans="1:17" x14ac:dyDescent="0.3">
      <c r="A1399">
        <v>9</v>
      </c>
      <c r="B1399">
        <v>14</v>
      </c>
      <c r="C1399">
        <v>28</v>
      </c>
      <c r="D1399" s="27">
        <v>7800</v>
      </c>
      <c r="E1399">
        <v>1781</v>
      </c>
      <c r="F1399">
        <v>46560</v>
      </c>
      <c r="G1399">
        <v>32798</v>
      </c>
      <c r="H1399">
        <v>0</v>
      </c>
      <c r="I1399">
        <v>30230</v>
      </c>
      <c r="J1399">
        <v>0</v>
      </c>
      <c r="K1399">
        <v>0</v>
      </c>
      <c r="L1399">
        <v>3396</v>
      </c>
      <c r="M1399">
        <v>0</v>
      </c>
      <c r="N1399">
        <v>22971</v>
      </c>
      <c r="O1399">
        <v>503.86329999999998</v>
      </c>
      <c r="P1399" s="27">
        <v>40368</v>
      </c>
      <c r="Q1399" s="27">
        <v>137736</v>
      </c>
    </row>
    <row r="1400" spans="1:17" x14ac:dyDescent="0.3">
      <c r="A1400">
        <v>8</v>
      </c>
      <c r="B1400">
        <v>26</v>
      </c>
      <c r="C1400">
        <v>45</v>
      </c>
      <c r="D1400" s="27">
        <v>2100</v>
      </c>
      <c r="E1400">
        <v>4524</v>
      </c>
      <c r="F1400">
        <v>2792</v>
      </c>
      <c r="G1400">
        <v>4521</v>
      </c>
      <c r="H1400">
        <v>37</v>
      </c>
      <c r="I1400">
        <v>6989</v>
      </c>
      <c r="J1400">
        <v>0</v>
      </c>
      <c r="K1400">
        <v>1035</v>
      </c>
      <c r="L1400">
        <v>339</v>
      </c>
      <c r="M1400">
        <v>1407</v>
      </c>
      <c r="N1400">
        <v>7645</v>
      </c>
      <c r="O1400">
        <v>1484.5150000000001</v>
      </c>
      <c r="P1400" s="27">
        <v>8584</v>
      </c>
      <c r="Q1400" s="27">
        <v>29289</v>
      </c>
    </row>
    <row r="1401" spans="1:17" x14ac:dyDescent="0.3">
      <c r="A1401">
        <v>8</v>
      </c>
      <c r="B1401">
        <v>18</v>
      </c>
      <c r="C1401">
        <v>39</v>
      </c>
      <c r="D1401" s="27">
        <v>24250</v>
      </c>
      <c r="E1401">
        <v>0</v>
      </c>
      <c r="F1401">
        <v>12187</v>
      </c>
      <c r="G1401">
        <v>47161</v>
      </c>
      <c r="H1401">
        <v>0</v>
      </c>
      <c r="I1401">
        <v>48435</v>
      </c>
      <c r="J1401">
        <v>62651</v>
      </c>
      <c r="K1401">
        <v>17349</v>
      </c>
      <c r="L1401">
        <v>111690</v>
      </c>
      <c r="M1401">
        <v>9561</v>
      </c>
      <c r="N1401">
        <v>122158</v>
      </c>
      <c r="O1401">
        <v>308.20569999999998</v>
      </c>
      <c r="P1401" s="27">
        <v>126375</v>
      </c>
      <c r="Q1401" s="27">
        <v>431192</v>
      </c>
    </row>
    <row r="1402" spans="1:17" x14ac:dyDescent="0.3">
      <c r="A1402">
        <v>9</v>
      </c>
      <c r="B1402">
        <v>1</v>
      </c>
      <c r="C1402">
        <v>1</v>
      </c>
      <c r="D1402" s="27">
        <v>158000</v>
      </c>
      <c r="E1402">
        <v>9552</v>
      </c>
      <c r="F1402">
        <v>145321</v>
      </c>
      <c r="G1402">
        <v>808820</v>
      </c>
      <c r="H1402">
        <v>24</v>
      </c>
      <c r="I1402">
        <v>892111</v>
      </c>
      <c r="J1402">
        <v>0</v>
      </c>
      <c r="K1402">
        <v>806164</v>
      </c>
      <c r="L1402">
        <v>155243</v>
      </c>
      <c r="M1402">
        <v>27757</v>
      </c>
      <c r="N1402">
        <v>842885</v>
      </c>
      <c r="O1402">
        <v>51.110779999999998</v>
      </c>
      <c r="P1402" s="27">
        <v>1080855</v>
      </c>
      <c r="Q1402" s="27">
        <v>3687877</v>
      </c>
    </row>
    <row r="1403" spans="1:17" x14ac:dyDescent="0.3">
      <c r="A1403">
        <v>1</v>
      </c>
      <c r="B1403">
        <v>2</v>
      </c>
      <c r="C1403">
        <v>2</v>
      </c>
      <c r="D1403" s="27">
        <v>40500</v>
      </c>
      <c r="E1403">
        <v>44674</v>
      </c>
      <c r="F1403">
        <v>88594</v>
      </c>
      <c r="G1403">
        <v>403775</v>
      </c>
      <c r="H1403">
        <v>6752</v>
      </c>
      <c r="I1403">
        <v>187098</v>
      </c>
      <c r="J1403">
        <v>0</v>
      </c>
      <c r="K1403">
        <v>3539</v>
      </c>
      <c r="L1403">
        <v>32764</v>
      </c>
      <c r="M1403">
        <v>333824</v>
      </c>
      <c r="N1403">
        <v>171772</v>
      </c>
      <c r="O1403">
        <v>177.34460000000001</v>
      </c>
      <c r="P1403" s="27">
        <v>373034</v>
      </c>
      <c r="Q1403" s="27">
        <v>1272792</v>
      </c>
    </row>
    <row r="1404" spans="1:17" x14ac:dyDescent="0.3">
      <c r="A1404">
        <v>5</v>
      </c>
      <c r="B1404">
        <v>2</v>
      </c>
      <c r="C1404">
        <v>6</v>
      </c>
      <c r="D1404" s="27">
        <v>30500</v>
      </c>
      <c r="E1404">
        <v>72284</v>
      </c>
      <c r="F1404">
        <v>281250</v>
      </c>
      <c r="G1404">
        <v>277459</v>
      </c>
      <c r="H1404">
        <v>7323</v>
      </c>
      <c r="I1404">
        <v>98953</v>
      </c>
      <c r="J1404">
        <v>0</v>
      </c>
      <c r="K1404">
        <v>20116</v>
      </c>
      <c r="L1404">
        <v>82766</v>
      </c>
      <c r="M1404">
        <v>115714</v>
      </c>
      <c r="N1404">
        <v>189479</v>
      </c>
      <c r="O1404">
        <v>1117.742</v>
      </c>
      <c r="P1404" s="27">
        <v>335681</v>
      </c>
      <c r="Q1404" s="27">
        <v>1145344</v>
      </c>
    </row>
    <row r="1405" spans="1:17" x14ac:dyDescent="0.3">
      <c r="A1405">
        <v>2</v>
      </c>
      <c r="B1405">
        <v>26</v>
      </c>
      <c r="C1405">
        <v>44</v>
      </c>
      <c r="D1405" s="27">
        <v>64000</v>
      </c>
      <c r="E1405">
        <v>0</v>
      </c>
      <c r="F1405">
        <v>241414</v>
      </c>
      <c r="G1405">
        <v>425035</v>
      </c>
      <c r="H1405">
        <v>0</v>
      </c>
      <c r="I1405">
        <v>543956</v>
      </c>
      <c r="J1405">
        <v>0</v>
      </c>
      <c r="K1405">
        <v>25295</v>
      </c>
      <c r="L1405">
        <v>20332</v>
      </c>
      <c r="M1405">
        <v>43707</v>
      </c>
      <c r="N1405">
        <v>551476</v>
      </c>
      <c r="O1405">
        <v>52.146230000000003</v>
      </c>
      <c r="P1405" s="27">
        <v>542560</v>
      </c>
      <c r="Q1405" s="27">
        <v>1851215</v>
      </c>
    </row>
    <row r="1406" spans="1:17" x14ac:dyDescent="0.3">
      <c r="A1406">
        <v>3</v>
      </c>
      <c r="B1406">
        <v>23</v>
      </c>
      <c r="C1406">
        <v>50</v>
      </c>
      <c r="D1406" s="27">
        <v>14500</v>
      </c>
      <c r="E1406">
        <v>0</v>
      </c>
      <c r="F1406">
        <v>33822</v>
      </c>
      <c r="G1406">
        <v>107933</v>
      </c>
      <c r="H1406">
        <v>0</v>
      </c>
      <c r="I1406">
        <v>151497</v>
      </c>
      <c r="J1406">
        <v>13868</v>
      </c>
      <c r="K1406">
        <v>321264</v>
      </c>
      <c r="L1406">
        <v>19750</v>
      </c>
      <c r="M1406">
        <v>29486</v>
      </c>
      <c r="N1406">
        <v>97781</v>
      </c>
      <c r="O1406">
        <v>1879.4559999999999</v>
      </c>
      <c r="P1406" s="27">
        <v>227257</v>
      </c>
      <c r="Q1406" s="27">
        <v>775401</v>
      </c>
    </row>
    <row r="1407" spans="1:17" x14ac:dyDescent="0.3">
      <c r="A1407">
        <v>9</v>
      </c>
      <c r="B1407">
        <v>14</v>
      </c>
      <c r="C1407">
        <v>28</v>
      </c>
      <c r="D1407" s="27">
        <v>5800</v>
      </c>
      <c r="E1407">
        <v>1426</v>
      </c>
      <c r="F1407">
        <v>12099</v>
      </c>
      <c r="G1407">
        <v>5627</v>
      </c>
      <c r="H1407">
        <v>0</v>
      </c>
      <c r="I1407">
        <v>17795</v>
      </c>
      <c r="J1407">
        <v>0</v>
      </c>
      <c r="K1407">
        <v>3517</v>
      </c>
      <c r="L1407">
        <v>16798</v>
      </c>
      <c r="M1407">
        <v>15740</v>
      </c>
      <c r="N1407">
        <v>10350</v>
      </c>
      <c r="O1407">
        <v>597.19169999999997</v>
      </c>
      <c r="P1407" s="27">
        <v>24429</v>
      </c>
      <c r="Q1407" s="27">
        <v>83352</v>
      </c>
    </row>
    <row r="1408" spans="1:17" x14ac:dyDescent="0.3">
      <c r="A1408">
        <v>3</v>
      </c>
      <c r="B1408">
        <v>16</v>
      </c>
      <c r="C1408">
        <v>35</v>
      </c>
      <c r="D1408" s="27">
        <v>700000</v>
      </c>
      <c r="E1408">
        <v>1105191</v>
      </c>
      <c r="F1408">
        <v>2447989</v>
      </c>
      <c r="G1408">
        <v>14418832</v>
      </c>
      <c r="H1408">
        <v>0</v>
      </c>
      <c r="I1408">
        <v>9832949</v>
      </c>
      <c r="J1408">
        <v>3226998</v>
      </c>
      <c r="K1408">
        <v>1383183</v>
      </c>
      <c r="L1408">
        <v>4239177</v>
      </c>
      <c r="M1408">
        <v>11733689</v>
      </c>
      <c r="N1408">
        <v>14155446</v>
      </c>
      <c r="O1408">
        <v>6.0619459999999998</v>
      </c>
      <c r="P1408" s="27">
        <v>18330438</v>
      </c>
      <c r="Q1408" s="27">
        <v>62543454</v>
      </c>
    </row>
    <row r="1409" spans="1:17" x14ac:dyDescent="0.3">
      <c r="A1409">
        <v>7</v>
      </c>
      <c r="B1409">
        <v>14</v>
      </c>
      <c r="C1409">
        <v>30</v>
      </c>
      <c r="D1409" s="27">
        <v>13750</v>
      </c>
      <c r="E1409">
        <v>3119</v>
      </c>
      <c r="F1409">
        <v>255558</v>
      </c>
      <c r="G1409">
        <v>42021</v>
      </c>
      <c r="H1409">
        <v>15760</v>
      </c>
      <c r="I1409">
        <v>85404</v>
      </c>
      <c r="J1409">
        <v>0</v>
      </c>
      <c r="K1409">
        <v>8446</v>
      </c>
      <c r="L1409">
        <v>5189</v>
      </c>
      <c r="M1409">
        <v>58674</v>
      </c>
      <c r="N1409">
        <v>59479</v>
      </c>
      <c r="O1409">
        <v>503.86329999999998</v>
      </c>
      <c r="P1409" s="27">
        <v>156404</v>
      </c>
      <c r="Q1409" s="27">
        <v>533650</v>
      </c>
    </row>
    <row r="1410" spans="1:17" x14ac:dyDescent="0.3">
      <c r="A1410">
        <v>6</v>
      </c>
      <c r="B1410">
        <v>25</v>
      </c>
      <c r="C1410">
        <v>42</v>
      </c>
      <c r="D1410" s="27">
        <v>220000</v>
      </c>
      <c r="E1410">
        <v>147706</v>
      </c>
      <c r="F1410">
        <v>3014535</v>
      </c>
      <c r="G1410">
        <v>3712946</v>
      </c>
      <c r="H1410">
        <v>23825</v>
      </c>
      <c r="I1410">
        <v>4512270</v>
      </c>
      <c r="J1410">
        <v>0</v>
      </c>
      <c r="K1410">
        <v>6092587</v>
      </c>
      <c r="L1410">
        <v>89868</v>
      </c>
      <c r="M1410">
        <v>282128</v>
      </c>
      <c r="N1410">
        <v>2675798</v>
      </c>
      <c r="O1410">
        <v>297.83929999999998</v>
      </c>
      <c r="P1410" s="27">
        <v>6023348</v>
      </c>
      <c r="Q1410" s="27">
        <v>20551663</v>
      </c>
    </row>
    <row r="1411" spans="1:17" x14ac:dyDescent="0.3">
      <c r="A1411">
        <v>8</v>
      </c>
      <c r="B1411">
        <v>5</v>
      </c>
      <c r="C1411">
        <v>9</v>
      </c>
      <c r="D1411" s="27">
        <v>4000</v>
      </c>
      <c r="E1411">
        <v>0</v>
      </c>
      <c r="F1411">
        <v>0</v>
      </c>
      <c r="G1411">
        <v>1335</v>
      </c>
      <c r="H1411">
        <v>0</v>
      </c>
      <c r="I1411">
        <v>8675</v>
      </c>
      <c r="J1411">
        <v>0</v>
      </c>
      <c r="K1411">
        <v>0</v>
      </c>
      <c r="L1411">
        <v>0</v>
      </c>
      <c r="M1411">
        <v>0</v>
      </c>
      <c r="N1411">
        <v>11431</v>
      </c>
      <c r="O1411">
        <v>1484.5150000000001</v>
      </c>
      <c r="P1411" s="27">
        <v>6284</v>
      </c>
      <c r="Q1411" s="27">
        <v>21441</v>
      </c>
    </row>
    <row r="1412" spans="1:17" x14ac:dyDescent="0.3">
      <c r="A1412">
        <v>1</v>
      </c>
      <c r="B1412">
        <v>16</v>
      </c>
      <c r="C1412">
        <v>35</v>
      </c>
      <c r="D1412" s="27">
        <v>900000</v>
      </c>
      <c r="E1412">
        <v>0</v>
      </c>
      <c r="F1412">
        <v>15905728</v>
      </c>
      <c r="G1412">
        <v>19523065</v>
      </c>
      <c r="H1412">
        <v>647528</v>
      </c>
      <c r="I1412">
        <v>13796246</v>
      </c>
      <c r="J1412">
        <v>4728266</v>
      </c>
      <c r="K1412">
        <v>4370839</v>
      </c>
      <c r="L1412">
        <v>6178628</v>
      </c>
      <c r="M1412">
        <v>4569570</v>
      </c>
      <c r="N1412">
        <v>21444583</v>
      </c>
      <c r="O1412">
        <v>34.879249999999999</v>
      </c>
      <c r="P1412" s="27">
        <v>26718773</v>
      </c>
      <c r="Q1412" s="27">
        <v>91164453</v>
      </c>
    </row>
    <row r="1413" spans="1:17" x14ac:dyDescent="0.3">
      <c r="A1413">
        <v>5</v>
      </c>
      <c r="B1413">
        <v>7</v>
      </c>
      <c r="C1413">
        <v>16</v>
      </c>
      <c r="D1413" s="27">
        <v>9400</v>
      </c>
      <c r="E1413">
        <v>66466</v>
      </c>
      <c r="F1413">
        <v>330997</v>
      </c>
      <c r="G1413">
        <v>110459</v>
      </c>
      <c r="H1413">
        <v>62584</v>
      </c>
      <c r="I1413">
        <v>162390</v>
      </c>
      <c r="J1413">
        <v>53235</v>
      </c>
      <c r="K1413">
        <v>5923</v>
      </c>
      <c r="L1413">
        <v>28589</v>
      </c>
      <c r="M1413">
        <v>91231</v>
      </c>
      <c r="N1413">
        <v>319401</v>
      </c>
      <c r="O1413">
        <v>751.72649999999999</v>
      </c>
      <c r="P1413" s="27">
        <v>360866</v>
      </c>
      <c r="Q1413" s="27">
        <v>1231275</v>
      </c>
    </row>
    <row r="1414" spans="1:17" x14ac:dyDescent="0.3">
      <c r="A1414">
        <v>7</v>
      </c>
      <c r="B1414">
        <v>8</v>
      </c>
      <c r="C1414">
        <v>18</v>
      </c>
      <c r="D1414" s="27">
        <v>18000</v>
      </c>
      <c r="E1414">
        <v>18379</v>
      </c>
      <c r="F1414">
        <v>239689</v>
      </c>
      <c r="G1414">
        <v>332627</v>
      </c>
      <c r="H1414">
        <v>4448</v>
      </c>
      <c r="I1414">
        <v>303112</v>
      </c>
      <c r="J1414">
        <v>0</v>
      </c>
      <c r="K1414">
        <v>35667</v>
      </c>
      <c r="L1414">
        <v>108992</v>
      </c>
      <c r="M1414">
        <v>309999</v>
      </c>
      <c r="N1414">
        <v>355295</v>
      </c>
      <c r="O1414">
        <v>585.93110000000001</v>
      </c>
      <c r="P1414" s="27">
        <v>500647</v>
      </c>
      <c r="Q1414" s="27">
        <v>1708208</v>
      </c>
    </row>
    <row r="1415" spans="1:17" x14ac:dyDescent="0.3">
      <c r="A1415">
        <v>5</v>
      </c>
      <c r="B1415">
        <v>26</v>
      </c>
      <c r="C1415">
        <v>46</v>
      </c>
      <c r="D1415" s="27">
        <v>3250</v>
      </c>
      <c r="E1415">
        <v>88</v>
      </c>
      <c r="F1415">
        <v>34666</v>
      </c>
      <c r="G1415">
        <v>5503</v>
      </c>
      <c r="H1415">
        <v>0</v>
      </c>
      <c r="I1415">
        <v>35283</v>
      </c>
      <c r="J1415">
        <v>0</v>
      </c>
      <c r="K1415">
        <v>2033</v>
      </c>
      <c r="L1415">
        <v>4599</v>
      </c>
      <c r="M1415">
        <v>10317</v>
      </c>
      <c r="N1415">
        <v>22949</v>
      </c>
      <c r="O1415">
        <v>1879.4559999999999</v>
      </c>
      <c r="P1415" s="27">
        <v>33833</v>
      </c>
      <c r="Q1415" s="27">
        <v>115438</v>
      </c>
    </row>
    <row r="1416" spans="1:17" x14ac:dyDescent="0.3">
      <c r="A1416">
        <v>5</v>
      </c>
      <c r="B1416">
        <v>2</v>
      </c>
      <c r="C1416">
        <v>3</v>
      </c>
      <c r="D1416" s="27">
        <v>2000</v>
      </c>
      <c r="E1416">
        <v>1460</v>
      </c>
      <c r="F1416">
        <v>1931</v>
      </c>
      <c r="G1416">
        <v>2065</v>
      </c>
      <c r="H1416">
        <v>89</v>
      </c>
      <c r="I1416">
        <v>2463</v>
      </c>
      <c r="J1416">
        <v>0</v>
      </c>
      <c r="K1416">
        <v>4377</v>
      </c>
      <c r="L1416">
        <v>953</v>
      </c>
      <c r="M1416">
        <v>5495</v>
      </c>
      <c r="N1416">
        <v>1277</v>
      </c>
      <c r="O1416">
        <v>1655.242</v>
      </c>
      <c r="P1416" s="27">
        <v>5894</v>
      </c>
      <c r="Q1416" s="27">
        <v>20110</v>
      </c>
    </row>
    <row r="1417" spans="1:17" x14ac:dyDescent="0.3">
      <c r="A1417">
        <v>8</v>
      </c>
      <c r="B1417">
        <v>25</v>
      </c>
      <c r="C1417">
        <v>42</v>
      </c>
      <c r="D1417" s="27">
        <v>50000</v>
      </c>
      <c r="E1417">
        <v>139332</v>
      </c>
      <c r="F1417">
        <v>397842</v>
      </c>
      <c r="G1417">
        <v>253671</v>
      </c>
      <c r="H1417">
        <v>0</v>
      </c>
      <c r="I1417">
        <v>370164</v>
      </c>
      <c r="J1417">
        <v>0</v>
      </c>
      <c r="K1417">
        <v>12755</v>
      </c>
      <c r="L1417">
        <v>5370</v>
      </c>
      <c r="M1417">
        <v>4046</v>
      </c>
      <c r="N1417">
        <v>350197</v>
      </c>
      <c r="O1417">
        <v>519.50229999999999</v>
      </c>
      <c r="P1417" s="27">
        <v>449407</v>
      </c>
      <c r="Q1417" s="27">
        <v>1533377</v>
      </c>
    </row>
    <row r="1418" spans="1:17" x14ac:dyDescent="0.3">
      <c r="A1418">
        <v>6</v>
      </c>
      <c r="B1418">
        <v>14</v>
      </c>
      <c r="C1418">
        <v>29</v>
      </c>
      <c r="D1418" s="27">
        <v>275000</v>
      </c>
      <c r="E1418">
        <v>326124</v>
      </c>
      <c r="F1418">
        <v>2753314</v>
      </c>
      <c r="G1418">
        <v>1349140</v>
      </c>
      <c r="H1418">
        <v>65256</v>
      </c>
      <c r="I1418">
        <v>1946751</v>
      </c>
      <c r="J1418">
        <v>233379</v>
      </c>
      <c r="K1418">
        <v>1670827</v>
      </c>
      <c r="L1418">
        <v>492047</v>
      </c>
      <c r="M1418">
        <v>1179281</v>
      </c>
      <c r="N1418">
        <v>1277563</v>
      </c>
      <c r="O1418">
        <v>48.84104</v>
      </c>
      <c r="P1418" s="27">
        <v>3309989</v>
      </c>
      <c r="Q1418" s="27">
        <v>11293682</v>
      </c>
    </row>
    <row r="1419" spans="1:17" x14ac:dyDescent="0.3">
      <c r="A1419">
        <v>3</v>
      </c>
      <c r="B1419">
        <v>14</v>
      </c>
      <c r="C1419">
        <v>27</v>
      </c>
      <c r="D1419" s="27">
        <v>190000</v>
      </c>
      <c r="E1419">
        <v>0</v>
      </c>
      <c r="F1419">
        <v>2621449</v>
      </c>
      <c r="G1419">
        <v>1988581</v>
      </c>
      <c r="H1419">
        <v>0</v>
      </c>
      <c r="I1419">
        <v>3027574</v>
      </c>
      <c r="J1419">
        <v>273344</v>
      </c>
      <c r="K1419">
        <v>1752360</v>
      </c>
      <c r="L1419">
        <v>300018</v>
      </c>
      <c r="M1419">
        <v>777431</v>
      </c>
      <c r="N1419">
        <v>1596059</v>
      </c>
      <c r="O1419">
        <v>9.0929190000000002</v>
      </c>
      <c r="P1419" s="27">
        <v>3615714</v>
      </c>
      <c r="Q1419" s="27">
        <v>12336816</v>
      </c>
    </row>
    <row r="1420" spans="1:17" x14ac:dyDescent="0.3">
      <c r="A1420">
        <v>6</v>
      </c>
      <c r="B1420">
        <v>2</v>
      </c>
      <c r="C1420">
        <v>2</v>
      </c>
      <c r="D1420" s="27">
        <v>3600</v>
      </c>
      <c r="E1420">
        <v>0</v>
      </c>
      <c r="F1420">
        <v>9183</v>
      </c>
      <c r="G1420">
        <v>16005</v>
      </c>
      <c r="H1420">
        <v>135</v>
      </c>
      <c r="I1420">
        <v>6323</v>
      </c>
      <c r="J1420">
        <v>770</v>
      </c>
      <c r="K1420">
        <v>1223</v>
      </c>
      <c r="L1420">
        <v>2081</v>
      </c>
      <c r="M1420">
        <v>10916</v>
      </c>
      <c r="N1420">
        <v>9328</v>
      </c>
      <c r="O1420">
        <v>1387.077</v>
      </c>
      <c r="P1420" s="27">
        <v>16402</v>
      </c>
      <c r="Q1420" s="27">
        <v>55964</v>
      </c>
    </row>
    <row r="1421" spans="1:17" x14ac:dyDescent="0.3">
      <c r="A1421">
        <v>2</v>
      </c>
      <c r="B1421">
        <v>16</v>
      </c>
      <c r="C1421">
        <v>35</v>
      </c>
      <c r="D1421" s="27">
        <v>600000</v>
      </c>
      <c r="E1421">
        <v>30728</v>
      </c>
      <c r="F1421">
        <v>13063108</v>
      </c>
      <c r="G1421">
        <v>10163576</v>
      </c>
      <c r="H1421">
        <v>0</v>
      </c>
      <c r="I1421">
        <v>12781596</v>
      </c>
      <c r="J1421">
        <v>0</v>
      </c>
      <c r="K1421">
        <v>7894212</v>
      </c>
      <c r="L1421">
        <v>18333438</v>
      </c>
      <c r="M1421">
        <v>20610400</v>
      </c>
      <c r="N1421">
        <v>13255844</v>
      </c>
      <c r="O1421">
        <v>3.979117</v>
      </c>
      <c r="P1421" s="27">
        <v>28174942</v>
      </c>
      <c r="Q1421" s="27">
        <v>96132902</v>
      </c>
    </row>
    <row r="1422" spans="1:17" x14ac:dyDescent="0.3">
      <c r="A1422">
        <v>4</v>
      </c>
      <c r="B1422">
        <v>2</v>
      </c>
      <c r="C1422">
        <v>2</v>
      </c>
      <c r="D1422" s="27">
        <v>600000</v>
      </c>
      <c r="E1422">
        <v>1368815</v>
      </c>
      <c r="F1422">
        <v>5448024</v>
      </c>
      <c r="G1422">
        <v>14669272</v>
      </c>
      <c r="H1422">
        <v>0</v>
      </c>
      <c r="I1422">
        <v>10980305</v>
      </c>
      <c r="J1422">
        <v>529580</v>
      </c>
      <c r="K1422">
        <v>869221</v>
      </c>
      <c r="L1422">
        <v>1009507</v>
      </c>
      <c r="M1422">
        <v>10400961</v>
      </c>
      <c r="N1422">
        <v>8355335</v>
      </c>
      <c r="O1422">
        <v>25.322579999999999</v>
      </c>
      <c r="P1422" s="27">
        <v>15718353</v>
      </c>
      <c r="Q1422" s="27">
        <v>53631020</v>
      </c>
    </row>
    <row r="1423" spans="1:17" x14ac:dyDescent="0.3">
      <c r="A1423">
        <v>7</v>
      </c>
      <c r="B1423">
        <v>5</v>
      </c>
      <c r="C1423">
        <v>9</v>
      </c>
      <c r="D1423" s="27">
        <v>62000</v>
      </c>
      <c r="E1423">
        <v>241</v>
      </c>
      <c r="F1423">
        <v>75007</v>
      </c>
      <c r="G1423">
        <v>13619</v>
      </c>
      <c r="H1423">
        <v>202</v>
      </c>
      <c r="I1423">
        <v>42224</v>
      </c>
      <c r="J1423">
        <v>0</v>
      </c>
      <c r="K1423">
        <v>5802</v>
      </c>
      <c r="L1423">
        <v>2246</v>
      </c>
      <c r="M1423">
        <v>1442</v>
      </c>
      <c r="N1423">
        <v>50132</v>
      </c>
      <c r="O1423">
        <v>625.74289999999996</v>
      </c>
      <c r="P1423" s="27">
        <v>55954</v>
      </c>
      <c r="Q1423" s="27">
        <v>190915</v>
      </c>
    </row>
    <row r="1424" spans="1:17" x14ac:dyDescent="0.3">
      <c r="A1424">
        <v>5</v>
      </c>
      <c r="B1424">
        <v>2</v>
      </c>
      <c r="C1424">
        <v>2</v>
      </c>
      <c r="D1424" s="27">
        <v>3400</v>
      </c>
      <c r="E1424">
        <v>0</v>
      </c>
      <c r="F1424">
        <v>35241</v>
      </c>
      <c r="G1424">
        <v>10044</v>
      </c>
      <c r="H1424">
        <v>112</v>
      </c>
      <c r="I1424">
        <v>4728</v>
      </c>
      <c r="J1424">
        <v>0</v>
      </c>
      <c r="K1424">
        <v>1499</v>
      </c>
      <c r="L1424">
        <v>6563</v>
      </c>
      <c r="M1424">
        <v>9792</v>
      </c>
      <c r="N1424">
        <v>11964</v>
      </c>
      <c r="O1424">
        <v>1834.9659999999999</v>
      </c>
      <c r="P1424" s="27">
        <v>23430</v>
      </c>
      <c r="Q1424" s="27">
        <v>79943</v>
      </c>
    </row>
    <row r="1425" spans="1:17" x14ac:dyDescent="0.3">
      <c r="A1425">
        <v>9</v>
      </c>
      <c r="B1425">
        <v>2</v>
      </c>
      <c r="C1425">
        <v>2</v>
      </c>
      <c r="D1425" s="27">
        <v>198000</v>
      </c>
      <c r="E1425">
        <v>2000037</v>
      </c>
      <c r="F1425">
        <v>1779983</v>
      </c>
      <c r="G1425">
        <v>24219811</v>
      </c>
      <c r="H1425">
        <v>16478</v>
      </c>
      <c r="I1425">
        <v>14681562</v>
      </c>
      <c r="J1425">
        <v>1200242</v>
      </c>
      <c r="K1425">
        <v>2254933</v>
      </c>
      <c r="L1425">
        <v>479291</v>
      </c>
      <c r="M1425">
        <v>43918184</v>
      </c>
      <c r="N1425">
        <v>14166052</v>
      </c>
      <c r="O1425">
        <v>57.663170000000001</v>
      </c>
      <c r="P1425" s="27">
        <v>30690672</v>
      </c>
      <c r="Q1425" s="8">
        <v>105000000</v>
      </c>
    </row>
    <row r="1426" spans="1:17" x14ac:dyDescent="0.3">
      <c r="A1426">
        <v>1</v>
      </c>
      <c r="B1426">
        <v>12</v>
      </c>
      <c r="C1426">
        <v>21</v>
      </c>
      <c r="D1426" s="27">
        <v>29500</v>
      </c>
      <c r="E1426">
        <v>2118</v>
      </c>
      <c r="F1426">
        <v>10468</v>
      </c>
      <c r="G1426">
        <v>17245</v>
      </c>
      <c r="H1426">
        <v>0</v>
      </c>
      <c r="I1426">
        <v>8627</v>
      </c>
      <c r="J1426">
        <v>0</v>
      </c>
      <c r="K1426">
        <v>0</v>
      </c>
      <c r="L1426">
        <v>0</v>
      </c>
      <c r="M1426">
        <v>0</v>
      </c>
      <c r="N1426">
        <v>53369</v>
      </c>
      <c r="O1426">
        <v>276.95330000000001</v>
      </c>
      <c r="P1426" s="27">
        <v>26913</v>
      </c>
      <c r="Q1426" s="27">
        <v>91827</v>
      </c>
    </row>
    <row r="1427" spans="1:17" x14ac:dyDescent="0.3">
      <c r="A1427">
        <v>9</v>
      </c>
      <c r="B1427">
        <v>25</v>
      </c>
      <c r="C1427">
        <v>42</v>
      </c>
      <c r="D1427" s="27">
        <v>37000</v>
      </c>
      <c r="E1427">
        <v>167580</v>
      </c>
      <c r="F1427">
        <v>131510</v>
      </c>
      <c r="G1427">
        <v>347879</v>
      </c>
      <c r="H1427">
        <v>2735</v>
      </c>
      <c r="I1427">
        <v>494371</v>
      </c>
      <c r="J1427">
        <v>0</v>
      </c>
      <c r="K1427">
        <v>111582</v>
      </c>
      <c r="L1427">
        <v>51196</v>
      </c>
      <c r="M1427">
        <v>37221</v>
      </c>
      <c r="N1427">
        <v>323991</v>
      </c>
      <c r="O1427">
        <v>639.72230000000002</v>
      </c>
      <c r="P1427" s="27">
        <v>488882</v>
      </c>
      <c r="Q1427" s="27">
        <v>1668065</v>
      </c>
    </row>
    <row r="1428" spans="1:17" x14ac:dyDescent="0.3">
      <c r="A1428">
        <v>9</v>
      </c>
      <c r="B1428">
        <v>16</v>
      </c>
      <c r="C1428">
        <v>35</v>
      </c>
      <c r="D1428" s="27">
        <v>600000</v>
      </c>
      <c r="E1428">
        <v>0</v>
      </c>
      <c r="F1428">
        <v>16011489</v>
      </c>
      <c r="G1428">
        <v>7665035</v>
      </c>
      <c r="H1428">
        <v>994044</v>
      </c>
      <c r="I1428">
        <v>9973430</v>
      </c>
      <c r="J1428">
        <v>2382596</v>
      </c>
      <c r="K1428">
        <v>2491592</v>
      </c>
      <c r="L1428">
        <v>2209593</v>
      </c>
      <c r="M1428">
        <v>2724174</v>
      </c>
      <c r="N1428">
        <v>11557136</v>
      </c>
      <c r="O1428">
        <v>6.6318619999999999</v>
      </c>
      <c r="P1428" s="27">
        <v>16415325</v>
      </c>
      <c r="Q1428" s="27">
        <v>56009089</v>
      </c>
    </row>
    <row r="1429" spans="1:17" x14ac:dyDescent="0.3">
      <c r="A1429">
        <v>1</v>
      </c>
      <c r="B1429">
        <v>14</v>
      </c>
      <c r="C1429">
        <v>27</v>
      </c>
      <c r="D1429" s="27">
        <v>29000</v>
      </c>
      <c r="E1429">
        <v>0</v>
      </c>
      <c r="F1429">
        <v>0</v>
      </c>
      <c r="G1429">
        <v>80609</v>
      </c>
      <c r="H1429">
        <v>0</v>
      </c>
      <c r="I1429">
        <v>98040</v>
      </c>
      <c r="J1429">
        <v>0</v>
      </c>
      <c r="K1429">
        <v>0</v>
      </c>
      <c r="L1429">
        <v>73110</v>
      </c>
      <c r="M1429">
        <v>39914</v>
      </c>
      <c r="N1429">
        <v>105815</v>
      </c>
      <c r="O1429">
        <v>362.23869999999999</v>
      </c>
      <c r="P1429" s="27">
        <v>116497</v>
      </c>
      <c r="Q1429" s="27">
        <v>397488</v>
      </c>
    </row>
    <row r="1430" spans="1:17" x14ac:dyDescent="0.3">
      <c r="A1430">
        <v>3</v>
      </c>
      <c r="B1430">
        <v>18</v>
      </c>
      <c r="C1430">
        <v>38</v>
      </c>
      <c r="D1430" s="27">
        <v>124000</v>
      </c>
      <c r="E1430">
        <v>1003137</v>
      </c>
      <c r="F1430">
        <v>464615</v>
      </c>
      <c r="G1430">
        <v>1086864</v>
      </c>
      <c r="H1430">
        <v>0</v>
      </c>
      <c r="I1430">
        <v>725871</v>
      </c>
      <c r="J1430">
        <v>0</v>
      </c>
      <c r="K1430">
        <v>446007</v>
      </c>
      <c r="L1430">
        <v>887843</v>
      </c>
      <c r="M1430">
        <v>30744</v>
      </c>
      <c r="N1430">
        <v>1593563</v>
      </c>
      <c r="O1430">
        <v>15.94562</v>
      </c>
      <c r="P1430" s="27">
        <v>1828442</v>
      </c>
      <c r="Q1430" s="27">
        <v>6238644</v>
      </c>
    </row>
    <row r="1431" spans="1:17" x14ac:dyDescent="0.3">
      <c r="A1431">
        <v>5</v>
      </c>
      <c r="B1431">
        <v>2</v>
      </c>
      <c r="C1431">
        <v>4</v>
      </c>
      <c r="D1431" s="27">
        <v>1250</v>
      </c>
      <c r="E1431">
        <v>1175</v>
      </c>
      <c r="F1431">
        <v>14489</v>
      </c>
      <c r="G1431">
        <v>9216</v>
      </c>
      <c r="H1431">
        <v>246</v>
      </c>
      <c r="I1431">
        <v>6190</v>
      </c>
      <c r="J1431">
        <v>0</v>
      </c>
      <c r="K1431">
        <v>2019</v>
      </c>
      <c r="L1431">
        <v>9652</v>
      </c>
      <c r="M1431">
        <v>12809</v>
      </c>
      <c r="N1431">
        <v>5698</v>
      </c>
      <c r="O1431">
        <v>1461.857</v>
      </c>
      <c r="P1431" s="27">
        <v>18023</v>
      </c>
      <c r="Q1431" s="27">
        <v>61494</v>
      </c>
    </row>
    <row r="1432" spans="1:17" x14ac:dyDescent="0.3">
      <c r="A1432">
        <v>4</v>
      </c>
      <c r="B1432">
        <v>13</v>
      </c>
      <c r="C1432">
        <v>25</v>
      </c>
      <c r="D1432" s="27">
        <v>1800</v>
      </c>
      <c r="E1432">
        <v>0</v>
      </c>
      <c r="F1432">
        <v>0</v>
      </c>
      <c r="G1432">
        <v>1319</v>
      </c>
      <c r="H1432">
        <v>256</v>
      </c>
      <c r="I1432">
        <v>14491</v>
      </c>
      <c r="J1432">
        <v>0</v>
      </c>
      <c r="K1432">
        <v>0</v>
      </c>
      <c r="L1432">
        <v>2297</v>
      </c>
      <c r="M1432">
        <v>0</v>
      </c>
      <c r="N1432">
        <v>13478</v>
      </c>
      <c r="O1432">
        <v>1341.309</v>
      </c>
      <c r="P1432" s="27">
        <v>9332</v>
      </c>
      <c r="Q1432" s="27">
        <v>31841</v>
      </c>
    </row>
    <row r="1433" spans="1:17" x14ac:dyDescent="0.3">
      <c r="A1433">
        <v>4</v>
      </c>
      <c r="B1433">
        <v>13</v>
      </c>
      <c r="C1433">
        <v>25</v>
      </c>
      <c r="D1433" s="27">
        <v>2050</v>
      </c>
      <c r="E1433">
        <v>0</v>
      </c>
      <c r="F1433">
        <v>2374</v>
      </c>
      <c r="G1433">
        <v>110</v>
      </c>
      <c r="H1433">
        <v>11</v>
      </c>
      <c r="I1433">
        <v>0</v>
      </c>
      <c r="J1433">
        <v>0</v>
      </c>
      <c r="K1433">
        <v>1986</v>
      </c>
      <c r="L1433">
        <v>0</v>
      </c>
      <c r="M1433">
        <v>0</v>
      </c>
      <c r="N1433">
        <v>10317</v>
      </c>
      <c r="O1433">
        <v>1559.829</v>
      </c>
      <c r="P1433" s="27">
        <v>4337</v>
      </c>
      <c r="Q1433" s="27">
        <v>14798</v>
      </c>
    </row>
    <row r="1434" spans="1:17" x14ac:dyDescent="0.3">
      <c r="A1434">
        <v>7</v>
      </c>
      <c r="B1434">
        <v>2</v>
      </c>
      <c r="C1434">
        <v>2</v>
      </c>
      <c r="D1434" s="27">
        <v>2200</v>
      </c>
      <c r="E1434">
        <v>2405</v>
      </c>
      <c r="F1434">
        <v>11390</v>
      </c>
      <c r="G1434">
        <v>20558</v>
      </c>
      <c r="H1434">
        <v>213</v>
      </c>
      <c r="I1434">
        <v>19272</v>
      </c>
      <c r="J1434">
        <v>0</v>
      </c>
      <c r="K1434">
        <v>12716</v>
      </c>
      <c r="L1434">
        <v>300</v>
      </c>
      <c r="M1434">
        <v>3941</v>
      </c>
      <c r="N1434">
        <v>17272</v>
      </c>
      <c r="O1434">
        <v>1807.463</v>
      </c>
      <c r="P1434" s="27">
        <v>25811</v>
      </c>
      <c r="Q1434" s="27">
        <v>88067</v>
      </c>
    </row>
    <row r="1435" spans="1:17" x14ac:dyDescent="0.3">
      <c r="A1435">
        <v>4</v>
      </c>
      <c r="B1435">
        <v>5</v>
      </c>
      <c r="C1435">
        <v>9</v>
      </c>
      <c r="D1435" s="27">
        <v>50000</v>
      </c>
      <c r="E1435">
        <v>0</v>
      </c>
      <c r="F1435">
        <v>23269</v>
      </c>
      <c r="G1435">
        <v>49410</v>
      </c>
      <c r="H1435">
        <v>5734</v>
      </c>
      <c r="I1435">
        <v>453767</v>
      </c>
      <c r="J1435">
        <v>4147</v>
      </c>
      <c r="K1435">
        <v>18973</v>
      </c>
      <c r="L1435">
        <v>15213</v>
      </c>
      <c r="M1435">
        <v>166884</v>
      </c>
      <c r="N1435">
        <v>239319</v>
      </c>
      <c r="O1435">
        <v>482.28519999999997</v>
      </c>
      <c r="P1435" s="27">
        <v>286259</v>
      </c>
      <c r="Q1435" s="27">
        <v>976716</v>
      </c>
    </row>
    <row r="1436" spans="1:17" x14ac:dyDescent="0.3">
      <c r="A1436">
        <v>4</v>
      </c>
      <c r="B1436">
        <v>14</v>
      </c>
      <c r="C1436">
        <v>28</v>
      </c>
      <c r="D1436" s="27">
        <v>69000</v>
      </c>
      <c r="E1436">
        <v>0</v>
      </c>
      <c r="F1436">
        <v>507319</v>
      </c>
      <c r="G1436">
        <v>183012</v>
      </c>
      <c r="H1436">
        <v>0</v>
      </c>
      <c r="I1436">
        <v>319147</v>
      </c>
      <c r="J1436">
        <v>39264</v>
      </c>
      <c r="K1436">
        <v>250491</v>
      </c>
      <c r="L1436">
        <v>40832</v>
      </c>
      <c r="M1436">
        <v>418002</v>
      </c>
      <c r="N1436">
        <v>232391</v>
      </c>
      <c r="O1436">
        <v>160.42580000000001</v>
      </c>
      <c r="P1436" s="27">
        <v>583370</v>
      </c>
      <c r="Q1436" s="27">
        <v>1990458</v>
      </c>
    </row>
    <row r="1437" spans="1:17" x14ac:dyDescent="0.3">
      <c r="A1437">
        <v>9</v>
      </c>
      <c r="B1437">
        <v>12</v>
      </c>
      <c r="C1437">
        <v>21</v>
      </c>
      <c r="D1437" s="27">
        <v>8100</v>
      </c>
      <c r="E1437">
        <v>0</v>
      </c>
      <c r="F1437">
        <v>5247</v>
      </c>
      <c r="G1437">
        <v>18381</v>
      </c>
      <c r="H1437">
        <v>1041</v>
      </c>
      <c r="I1437">
        <v>29370</v>
      </c>
      <c r="J1437">
        <v>0</v>
      </c>
      <c r="K1437">
        <v>8986</v>
      </c>
      <c r="L1437">
        <v>9819</v>
      </c>
      <c r="M1437">
        <v>14993</v>
      </c>
      <c r="N1437">
        <v>63216</v>
      </c>
      <c r="O1437">
        <v>1655.242</v>
      </c>
      <c r="P1437" s="27">
        <v>44271</v>
      </c>
      <c r="Q1437" s="27">
        <v>151053</v>
      </c>
    </row>
    <row r="1438" spans="1:17" x14ac:dyDescent="0.3">
      <c r="A1438">
        <v>9</v>
      </c>
      <c r="B1438">
        <v>2</v>
      </c>
      <c r="C1438">
        <v>2</v>
      </c>
      <c r="D1438" s="27">
        <v>2950</v>
      </c>
      <c r="E1438">
        <v>356</v>
      </c>
      <c r="F1438">
        <v>759</v>
      </c>
      <c r="G1438">
        <v>10803</v>
      </c>
      <c r="H1438">
        <v>0</v>
      </c>
      <c r="I1438">
        <v>8652</v>
      </c>
      <c r="J1438">
        <v>0</v>
      </c>
      <c r="K1438">
        <v>0</v>
      </c>
      <c r="L1438">
        <v>0</v>
      </c>
      <c r="M1438">
        <v>0</v>
      </c>
      <c r="N1438">
        <v>7313</v>
      </c>
      <c r="O1438">
        <v>887.44190000000003</v>
      </c>
      <c r="P1438" s="27">
        <v>8172</v>
      </c>
      <c r="Q1438" s="27">
        <v>27883</v>
      </c>
    </row>
    <row r="1439" spans="1:17" x14ac:dyDescent="0.3">
      <c r="A1439">
        <v>6</v>
      </c>
      <c r="B1439">
        <v>13</v>
      </c>
      <c r="C1439">
        <v>24</v>
      </c>
      <c r="D1439" s="27">
        <v>8500</v>
      </c>
      <c r="E1439">
        <v>0</v>
      </c>
      <c r="F1439">
        <v>19393</v>
      </c>
      <c r="G1439">
        <v>6304</v>
      </c>
      <c r="H1439">
        <v>0</v>
      </c>
      <c r="I1439">
        <v>19712</v>
      </c>
      <c r="J1439">
        <v>0</v>
      </c>
      <c r="K1439">
        <v>52462</v>
      </c>
      <c r="L1439">
        <v>782</v>
      </c>
      <c r="M1439">
        <v>150</v>
      </c>
      <c r="N1439">
        <v>83661</v>
      </c>
      <c r="O1439">
        <v>1791.31</v>
      </c>
      <c r="P1439" s="27">
        <v>53477</v>
      </c>
      <c r="Q1439" s="27">
        <v>182464</v>
      </c>
    </row>
    <row r="1440" spans="1:17" x14ac:dyDescent="0.3">
      <c r="A1440">
        <v>5</v>
      </c>
      <c r="B1440">
        <v>24</v>
      </c>
      <c r="C1440">
        <v>51</v>
      </c>
      <c r="D1440" s="27">
        <v>400000</v>
      </c>
      <c r="E1440">
        <v>0</v>
      </c>
      <c r="F1440">
        <v>12242308</v>
      </c>
      <c r="G1440">
        <v>3386820</v>
      </c>
      <c r="H1440">
        <v>745213</v>
      </c>
      <c r="I1440">
        <v>8311783</v>
      </c>
      <c r="J1440">
        <v>553853</v>
      </c>
      <c r="K1440">
        <v>5234016</v>
      </c>
      <c r="L1440">
        <v>1921045</v>
      </c>
      <c r="M1440">
        <v>812588</v>
      </c>
      <c r="N1440">
        <v>3485585</v>
      </c>
      <c r="O1440">
        <v>63.510219999999997</v>
      </c>
      <c r="P1440" s="27">
        <v>10754165</v>
      </c>
      <c r="Q1440" s="27">
        <v>36693211</v>
      </c>
    </row>
    <row r="1441" spans="1:17" x14ac:dyDescent="0.3">
      <c r="A1441">
        <v>2</v>
      </c>
      <c r="B1441">
        <v>24</v>
      </c>
      <c r="C1441">
        <v>51</v>
      </c>
      <c r="D1441" s="27">
        <v>700000</v>
      </c>
      <c r="E1441">
        <v>1002996</v>
      </c>
      <c r="F1441">
        <v>5974790</v>
      </c>
      <c r="G1441">
        <v>11056567</v>
      </c>
      <c r="H1441">
        <v>1984107</v>
      </c>
      <c r="I1441">
        <v>12565779</v>
      </c>
      <c r="J1441">
        <v>0</v>
      </c>
      <c r="K1441">
        <v>1441341</v>
      </c>
      <c r="L1441">
        <v>544255</v>
      </c>
      <c r="M1441">
        <v>1458696</v>
      </c>
      <c r="N1441">
        <v>7430198</v>
      </c>
      <c r="O1441">
        <v>25.322579999999999</v>
      </c>
      <c r="P1441" s="27">
        <v>12737025</v>
      </c>
      <c r="Q1441" s="27">
        <v>43458729</v>
      </c>
    </row>
    <row r="1442" spans="1:17" x14ac:dyDescent="0.3">
      <c r="A1442">
        <v>5</v>
      </c>
      <c r="B1442">
        <v>23</v>
      </c>
      <c r="C1442">
        <v>50</v>
      </c>
      <c r="D1442" s="27">
        <v>60000</v>
      </c>
      <c r="E1442">
        <v>46975</v>
      </c>
      <c r="F1442">
        <v>476391</v>
      </c>
      <c r="G1442">
        <v>735177</v>
      </c>
      <c r="H1442">
        <v>121680</v>
      </c>
      <c r="I1442">
        <v>864137</v>
      </c>
      <c r="J1442">
        <v>0</v>
      </c>
      <c r="K1442">
        <v>347643</v>
      </c>
      <c r="L1442">
        <v>248355</v>
      </c>
      <c r="M1442">
        <v>92095</v>
      </c>
      <c r="N1442">
        <v>520174</v>
      </c>
      <c r="O1442">
        <v>226.8278</v>
      </c>
      <c r="P1442" s="27">
        <v>1011907</v>
      </c>
      <c r="Q1442" s="27">
        <v>3452627</v>
      </c>
    </row>
    <row r="1443" spans="1:17" x14ac:dyDescent="0.3">
      <c r="A1443">
        <v>7</v>
      </c>
      <c r="B1443">
        <v>5</v>
      </c>
      <c r="C1443">
        <v>9</v>
      </c>
      <c r="D1443" s="27">
        <v>360000</v>
      </c>
      <c r="E1443">
        <v>0</v>
      </c>
      <c r="F1443">
        <v>2909645</v>
      </c>
      <c r="G1443">
        <v>707858</v>
      </c>
      <c r="H1443">
        <v>0</v>
      </c>
      <c r="I1443">
        <v>3854755</v>
      </c>
      <c r="J1443">
        <v>0</v>
      </c>
      <c r="K1443">
        <v>6771785</v>
      </c>
      <c r="L1443">
        <v>89511</v>
      </c>
      <c r="M1443">
        <v>206159</v>
      </c>
      <c r="N1443">
        <v>2591714</v>
      </c>
      <c r="O1443">
        <v>75.266530000000003</v>
      </c>
      <c r="P1443" s="27">
        <v>5020934</v>
      </c>
      <c r="Q1443" s="27">
        <v>17131427</v>
      </c>
    </row>
    <row r="1444" spans="1:17" x14ac:dyDescent="0.3">
      <c r="A1444">
        <v>3</v>
      </c>
      <c r="B1444">
        <v>5</v>
      </c>
      <c r="C1444">
        <v>9</v>
      </c>
      <c r="D1444" s="27">
        <v>126000</v>
      </c>
      <c r="E1444">
        <v>73235</v>
      </c>
      <c r="F1444">
        <v>171785</v>
      </c>
      <c r="G1444">
        <v>86195</v>
      </c>
      <c r="H1444">
        <v>861</v>
      </c>
      <c r="I1444">
        <v>447959</v>
      </c>
      <c r="J1444">
        <v>0</v>
      </c>
      <c r="K1444">
        <v>1152</v>
      </c>
      <c r="L1444">
        <v>5903</v>
      </c>
      <c r="M1444">
        <v>11412</v>
      </c>
      <c r="N1444">
        <v>489381</v>
      </c>
      <c r="O1444">
        <v>86.870509999999996</v>
      </c>
      <c r="P1444" s="27">
        <v>377457</v>
      </c>
      <c r="Q1444" s="27">
        <v>1287883</v>
      </c>
    </row>
    <row r="1445" spans="1:17" x14ac:dyDescent="0.3">
      <c r="A1445">
        <v>5</v>
      </c>
      <c r="B1445">
        <v>11</v>
      </c>
      <c r="C1445">
        <v>20</v>
      </c>
      <c r="D1445" s="27">
        <v>275000</v>
      </c>
      <c r="E1445">
        <v>0</v>
      </c>
      <c r="F1445">
        <v>151174</v>
      </c>
      <c r="G1445">
        <v>241889</v>
      </c>
      <c r="H1445">
        <v>7070</v>
      </c>
      <c r="I1445">
        <v>1660429</v>
      </c>
      <c r="J1445">
        <v>0</v>
      </c>
      <c r="K1445">
        <v>14668224</v>
      </c>
      <c r="L1445">
        <v>22040</v>
      </c>
      <c r="M1445">
        <v>63146</v>
      </c>
      <c r="N1445">
        <v>2181140</v>
      </c>
      <c r="O1445">
        <v>15.23823</v>
      </c>
      <c r="P1445" s="27">
        <v>5567149</v>
      </c>
      <c r="Q1445" s="27">
        <v>18995112</v>
      </c>
    </row>
    <row r="1446" spans="1:17" x14ac:dyDescent="0.3">
      <c r="A1446">
        <v>7</v>
      </c>
      <c r="B1446">
        <v>14</v>
      </c>
      <c r="C1446">
        <v>28</v>
      </c>
      <c r="D1446" s="27">
        <v>43500</v>
      </c>
      <c r="E1446">
        <v>58856</v>
      </c>
      <c r="F1446">
        <v>215196</v>
      </c>
      <c r="G1446">
        <v>55959</v>
      </c>
      <c r="H1446">
        <v>0</v>
      </c>
      <c r="I1446">
        <v>83157</v>
      </c>
      <c r="J1446">
        <v>0</v>
      </c>
      <c r="K1446">
        <v>196063</v>
      </c>
      <c r="L1446">
        <v>10239</v>
      </c>
      <c r="M1446">
        <v>106392</v>
      </c>
      <c r="N1446">
        <v>53528</v>
      </c>
      <c r="O1446">
        <v>1162.2629999999999</v>
      </c>
      <c r="P1446" s="27">
        <v>228426</v>
      </c>
      <c r="Q1446" s="27">
        <v>779390</v>
      </c>
    </row>
    <row r="1447" spans="1:17" x14ac:dyDescent="0.3">
      <c r="A1447">
        <v>4</v>
      </c>
      <c r="B1447">
        <v>5</v>
      </c>
      <c r="C1447">
        <v>10</v>
      </c>
      <c r="D1447" s="27">
        <v>3700</v>
      </c>
      <c r="E1447">
        <v>1883</v>
      </c>
      <c r="F1447">
        <v>1511</v>
      </c>
      <c r="G1447">
        <v>349</v>
      </c>
      <c r="H1447">
        <v>164</v>
      </c>
      <c r="I1447">
        <v>6724</v>
      </c>
      <c r="J1447">
        <v>0</v>
      </c>
      <c r="K1447">
        <v>2179</v>
      </c>
      <c r="L1447">
        <v>3831</v>
      </c>
      <c r="M1447">
        <v>0</v>
      </c>
      <c r="N1447">
        <v>8123</v>
      </c>
      <c r="O1447">
        <v>1729.173</v>
      </c>
      <c r="P1447" s="27">
        <v>7258</v>
      </c>
      <c r="Q1447" s="27">
        <v>24764</v>
      </c>
    </row>
    <row r="1448" spans="1:17" x14ac:dyDescent="0.3">
      <c r="A1448">
        <v>6</v>
      </c>
      <c r="B1448">
        <v>25</v>
      </c>
      <c r="C1448">
        <v>42</v>
      </c>
      <c r="D1448" s="27">
        <v>3000</v>
      </c>
      <c r="E1448">
        <v>11351</v>
      </c>
      <c r="F1448">
        <v>9689</v>
      </c>
      <c r="G1448">
        <v>12370</v>
      </c>
      <c r="H1448">
        <v>0</v>
      </c>
      <c r="I1448">
        <v>20213</v>
      </c>
      <c r="J1448">
        <v>0</v>
      </c>
      <c r="K1448">
        <v>7388</v>
      </c>
      <c r="L1448">
        <v>3061</v>
      </c>
      <c r="M1448">
        <v>24503</v>
      </c>
      <c r="N1448">
        <v>10953</v>
      </c>
      <c r="O1448">
        <v>1791.31</v>
      </c>
      <c r="P1448" s="27">
        <v>29170</v>
      </c>
      <c r="Q1448" s="27">
        <v>99528</v>
      </c>
    </row>
    <row r="1449" spans="1:17" x14ac:dyDescent="0.3">
      <c r="A1449">
        <v>5</v>
      </c>
      <c r="B1449">
        <v>5</v>
      </c>
      <c r="C1449">
        <v>9</v>
      </c>
      <c r="D1449" s="27">
        <v>55000</v>
      </c>
      <c r="E1449">
        <v>46</v>
      </c>
      <c r="F1449">
        <v>462938</v>
      </c>
      <c r="G1449">
        <v>42346</v>
      </c>
      <c r="H1449">
        <v>2050</v>
      </c>
      <c r="I1449">
        <v>205490</v>
      </c>
      <c r="J1449">
        <v>0</v>
      </c>
      <c r="K1449">
        <v>0</v>
      </c>
      <c r="L1449">
        <v>9436</v>
      </c>
      <c r="M1449">
        <v>38876</v>
      </c>
      <c r="N1449">
        <v>195092</v>
      </c>
      <c r="O1449">
        <v>313.7577</v>
      </c>
      <c r="P1449" s="27">
        <v>280268</v>
      </c>
      <c r="Q1449" s="27">
        <v>956274</v>
      </c>
    </row>
    <row r="1450" spans="1:17" x14ac:dyDescent="0.3">
      <c r="A1450">
        <v>9</v>
      </c>
      <c r="B1450">
        <v>25</v>
      </c>
      <c r="C1450">
        <v>43</v>
      </c>
      <c r="D1450" s="27">
        <v>1550</v>
      </c>
      <c r="E1450">
        <v>1139</v>
      </c>
      <c r="F1450">
        <v>6161</v>
      </c>
      <c r="G1450">
        <v>5461</v>
      </c>
      <c r="H1450">
        <v>0</v>
      </c>
      <c r="I1450">
        <v>5456</v>
      </c>
      <c r="J1450">
        <v>0</v>
      </c>
      <c r="K1450">
        <v>173160</v>
      </c>
      <c r="L1450">
        <v>353</v>
      </c>
      <c r="M1450">
        <v>0</v>
      </c>
      <c r="N1450">
        <v>5265</v>
      </c>
      <c r="O1450">
        <v>1667.7550000000001</v>
      </c>
      <c r="P1450" s="27">
        <v>57736</v>
      </c>
      <c r="Q1450" s="27">
        <v>196995</v>
      </c>
    </row>
    <row r="1451" spans="1:17" x14ac:dyDescent="0.3">
      <c r="A1451">
        <v>9</v>
      </c>
      <c r="B1451">
        <v>1</v>
      </c>
      <c r="C1451">
        <v>1</v>
      </c>
      <c r="D1451" s="27">
        <v>130000</v>
      </c>
      <c r="E1451">
        <v>413</v>
      </c>
      <c r="F1451">
        <v>0</v>
      </c>
      <c r="G1451">
        <v>11103</v>
      </c>
      <c r="H1451">
        <v>0</v>
      </c>
      <c r="I1451">
        <v>25177</v>
      </c>
      <c r="J1451">
        <v>0</v>
      </c>
      <c r="K1451">
        <v>0</v>
      </c>
      <c r="L1451">
        <v>0</v>
      </c>
      <c r="M1451">
        <v>0</v>
      </c>
      <c r="N1451">
        <v>153970</v>
      </c>
      <c r="O1451">
        <v>90.370909999999995</v>
      </c>
      <c r="P1451" s="27">
        <v>55880</v>
      </c>
      <c r="Q1451" s="27">
        <v>190663</v>
      </c>
    </row>
    <row r="1452" spans="1:17" x14ac:dyDescent="0.3">
      <c r="A1452">
        <v>3</v>
      </c>
      <c r="B1452">
        <v>2</v>
      </c>
      <c r="C1452">
        <v>2</v>
      </c>
      <c r="D1452" s="27">
        <v>3500</v>
      </c>
      <c r="E1452">
        <v>4452</v>
      </c>
      <c r="F1452">
        <v>3969</v>
      </c>
      <c r="G1452">
        <v>21880</v>
      </c>
      <c r="H1452">
        <v>0</v>
      </c>
      <c r="I1452">
        <v>24940</v>
      </c>
      <c r="J1452">
        <v>1381</v>
      </c>
      <c r="K1452">
        <v>12782</v>
      </c>
      <c r="L1452">
        <v>4658</v>
      </c>
      <c r="M1452">
        <v>26683</v>
      </c>
      <c r="N1452">
        <v>15956</v>
      </c>
      <c r="O1452">
        <v>148.05539999999999</v>
      </c>
      <c r="P1452" s="27">
        <v>34203</v>
      </c>
      <c r="Q1452" s="27">
        <v>116701</v>
      </c>
    </row>
    <row r="1453" spans="1:17" x14ac:dyDescent="0.3">
      <c r="A1453">
        <v>5</v>
      </c>
      <c r="B1453">
        <v>2</v>
      </c>
      <c r="C1453">
        <v>2</v>
      </c>
      <c r="D1453" s="27">
        <v>5200</v>
      </c>
      <c r="E1453">
        <v>23844</v>
      </c>
      <c r="F1453">
        <v>37028</v>
      </c>
      <c r="G1453">
        <v>49581</v>
      </c>
      <c r="H1453">
        <v>390</v>
      </c>
      <c r="I1453">
        <v>28535</v>
      </c>
      <c r="J1453">
        <v>2078</v>
      </c>
      <c r="K1453">
        <v>4623</v>
      </c>
      <c r="L1453">
        <v>14332</v>
      </c>
      <c r="M1453">
        <v>29690</v>
      </c>
      <c r="N1453">
        <v>30846</v>
      </c>
      <c r="O1453">
        <v>961.78279999999995</v>
      </c>
      <c r="P1453" s="27">
        <v>64756</v>
      </c>
      <c r="Q1453" s="27">
        <v>220947</v>
      </c>
    </row>
    <row r="1454" spans="1:17" x14ac:dyDescent="0.3">
      <c r="A1454">
        <v>3</v>
      </c>
      <c r="B1454">
        <v>2</v>
      </c>
      <c r="C1454">
        <v>6</v>
      </c>
      <c r="D1454" s="27">
        <v>700000</v>
      </c>
      <c r="E1454">
        <v>0</v>
      </c>
      <c r="F1454">
        <v>3107369</v>
      </c>
      <c r="G1454">
        <v>2194963</v>
      </c>
      <c r="H1454">
        <v>0</v>
      </c>
      <c r="I1454">
        <v>2778725</v>
      </c>
      <c r="J1454">
        <v>303274</v>
      </c>
      <c r="K1454">
        <v>793378</v>
      </c>
      <c r="L1454">
        <v>244505</v>
      </c>
      <c r="M1454">
        <v>1996945</v>
      </c>
      <c r="N1454">
        <v>3752528</v>
      </c>
      <c r="O1454">
        <v>25.322579999999999</v>
      </c>
      <c r="P1454" s="27">
        <v>4446567</v>
      </c>
      <c r="Q1454" s="27">
        <v>15171687</v>
      </c>
    </row>
    <row r="1455" spans="1:17" x14ac:dyDescent="0.3">
      <c r="A1455">
        <v>7</v>
      </c>
      <c r="B1455">
        <v>18</v>
      </c>
      <c r="C1455">
        <v>38</v>
      </c>
      <c r="D1455" s="27">
        <v>53000</v>
      </c>
      <c r="E1455">
        <v>23853</v>
      </c>
      <c r="F1455">
        <v>210287</v>
      </c>
      <c r="G1455">
        <v>365550</v>
      </c>
      <c r="H1455">
        <v>0</v>
      </c>
      <c r="I1455">
        <v>350837</v>
      </c>
      <c r="J1455">
        <v>0</v>
      </c>
      <c r="K1455">
        <v>290383</v>
      </c>
      <c r="L1455">
        <v>353224</v>
      </c>
      <c r="M1455">
        <v>16781</v>
      </c>
      <c r="N1455">
        <v>437919</v>
      </c>
      <c r="O1455">
        <v>212.42619999999999</v>
      </c>
      <c r="P1455" s="27">
        <v>600479</v>
      </c>
      <c r="Q1455" s="27">
        <v>2048834</v>
      </c>
    </row>
    <row r="1456" spans="1:17" x14ac:dyDescent="0.3">
      <c r="A1456">
        <v>6</v>
      </c>
      <c r="B1456">
        <v>18</v>
      </c>
      <c r="C1456">
        <v>38</v>
      </c>
      <c r="D1456" s="27">
        <v>1400000</v>
      </c>
      <c r="E1456">
        <v>3079443</v>
      </c>
      <c r="F1456">
        <v>0</v>
      </c>
      <c r="G1456">
        <v>17520817</v>
      </c>
      <c r="H1456">
        <v>0</v>
      </c>
      <c r="I1456">
        <v>14144539</v>
      </c>
      <c r="J1456">
        <v>14134816</v>
      </c>
      <c r="K1456">
        <v>11624917</v>
      </c>
      <c r="L1456">
        <v>9063518</v>
      </c>
      <c r="M1456">
        <v>10131730</v>
      </c>
      <c r="N1456">
        <v>27282634</v>
      </c>
      <c r="O1456">
        <v>7.5774330000000001</v>
      </c>
      <c r="P1456" s="27">
        <v>31354752</v>
      </c>
      <c r="Q1456" s="8">
        <v>107000000</v>
      </c>
    </row>
    <row r="1457" spans="1:17" x14ac:dyDescent="0.3">
      <c r="A1457">
        <v>8</v>
      </c>
      <c r="B1457">
        <v>14</v>
      </c>
      <c r="C1457">
        <v>27</v>
      </c>
      <c r="D1457" s="27">
        <v>290000</v>
      </c>
      <c r="E1457">
        <v>0</v>
      </c>
      <c r="F1457">
        <v>791145</v>
      </c>
      <c r="G1457">
        <v>2802310</v>
      </c>
      <c r="H1457">
        <v>0</v>
      </c>
      <c r="I1457">
        <v>762603</v>
      </c>
      <c r="J1457">
        <v>0</v>
      </c>
      <c r="K1457">
        <v>56858</v>
      </c>
      <c r="L1457">
        <v>848447</v>
      </c>
      <c r="M1457">
        <v>377506</v>
      </c>
      <c r="N1457">
        <v>2338343</v>
      </c>
      <c r="O1457">
        <v>30.431059999999999</v>
      </c>
      <c r="P1457" s="27">
        <v>2337987</v>
      </c>
      <c r="Q1457" s="27">
        <v>7977212</v>
      </c>
    </row>
    <row r="1458" spans="1:17" x14ac:dyDescent="0.3">
      <c r="A1458">
        <v>2</v>
      </c>
      <c r="B1458">
        <v>26</v>
      </c>
      <c r="C1458">
        <v>47</v>
      </c>
      <c r="D1458" s="27">
        <v>1500</v>
      </c>
      <c r="E1458">
        <v>0</v>
      </c>
      <c r="F1458">
        <v>6476</v>
      </c>
      <c r="G1458">
        <v>7998</v>
      </c>
      <c r="H1458">
        <v>761</v>
      </c>
      <c r="I1458">
        <v>34234</v>
      </c>
      <c r="J1458">
        <v>0</v>
      </c>
      <c r="K1458">
        <v>2631</v>
      </c>
      <c r="L1458">
        <v>1556</v>
      </c>
      <c r="M1458">
        <v>20462</v>
      </c>
      <c r="N1458">
        <v>27491</v>
      </c>
      <c r="O1458">
        <v>1868.403</v>
      </c>
      <c r="P1458" s="27">
        <v>29780</v>
      </c>
      <c r="Q1458" s="27">
        <v>101609</v>
      </c>
    </row>
    <row r="1459" spans="1:17" x14ac:dyDescent="0.3">
      <c r="A1459">
        <v>1</v>
      </c>
      <c r="B1459">
        <v>25</v>
      </c>
      <c r="C1459">
        <v>42</v>
      </c>
      <c r="D1459" s="27">
        <v>12000</v>
      </c>
      <c r="E1459">
        <v>36370</v>
      </c>
      <c r="F1459">
        <v>9877</v>
      </c>
      <c r="G1459">
        <v>15373</v>
      </c>
      <c r="H1459">
        <v>48</v>
      </c>
      <c r="I1459">
        <v>15177</v>
      </c>
      <c r="J1459">
        <v>4449</v>
      </c>
      <c r="K1459">
        <v>2908</v>
      </c>
      <c r="L1459">
        <v>12346</v>
      </c>
      <c r="M1459">
        <v>2460</v>
      </c>
      <c r="N1459">
        <v>51403</v>
      </c>
      <c r="O1459">
        <v>1145.08</v>
      </c>
      <c r="P1459" s="27">
        <v>44083</v>
      </c>
      <c r="Q1459" s="27">
        <v>150411</v>
      </c>
    </row>
    <row r="1460" spans="1:17" x14ac:dyDescent="0.3">
      <c r="A1460">
        <v>3</v>
      </c>
      <c r="B1460">
        <v>26</v>
      </c>
      <c r="C1460">
        <v>48</v>
      </c>
      <c r="D1460" s="27">
        <v>3000</v>
      </c>
      <c r="E1460">
        <v>0</v>
      </c>
      <c r="F1460">
        <v>3483</v>
      </c>
      <c r="G1460">
        <v>3714</v>
      </c>
      <c r="H1460">
        <v>66</v>
      </c>
      <c r="I1460">
        <v>12024</v>
      </c>
      <c r="J1460">
        <v>0</v>
      </c>
      <c r="K1460">
        <v>1851</v>
      </c>
      <c r="L1460">
        <v>2437</v>
      </c>
      <c r="M1460">
        <v>1162</v>
      </c>
      <c r="N1460">
        <v>5169</v>
      </c>
      <c r="O1460">
        <v>2249.1350000000002</v>
      </c>
      <c r="P1460" s="27">
        <v>8765</v>
      </c>
      <c r="Q1460" s="27">
        <v>29906</v>
      </c>
    </row>
    <row r="1461" spans="1:17" x14ac:dyDescent="0.3">
      <c r="A1461">
        <v>2</v>
      </c>
      <c r="B1461">
        <v>18</v>
      </c>
      <c r="C1461">
        <v>37</v>
      </c>
      <c r="D1461" s="27">
        <v>100001</v>
      </c>
      <c r="E1461">
        <v>0</v>
      </c>
      <c r="F1461">
        <v>262210</v>
      </c>
      <c r="G1461">
        <v>503041</v>
      </c>
      <c r="H1461">
        <v>0</v>
      </c>
      <c r="I1461">
        <v>1075978</v>
      </c>
      <c r="J1461">
        <v>0</v>
      </c>
      <c r="K1461">
        <v>999632</v>
      </c>
      <c r="L1461">
        <v>3516894</v>
      </c>
      <c r="M1461">
        <v>335484</v>
      </c>
      <c r="N1461">
        <v>1304745</v>
      </c>
      <c r="O1461">
        <v>15.94562</v>
      </c>
      <c r="P1461" s="27">
        <v>2344075</v>
      </c>
      <c r="Q1461" s="27">
        <v>7997984</v>
      </c>
    </row>
    <row r="1462" spans="1:17" x14ac:dyDescent="0.3">
      <c r="A1462">
        <v>4</v>
      </c>
      <c r="B1462">
        <v>26</v>
      </c>
      <c r="C1462">
        <v>47</v>
      </c>
      <c r="D1462" s="27">
        <v>36000</v>
      </c>
      <c r="E1462">
        <v>0</v>
      </c>
      <c r="F1462">
        <v>7112</v>
      </c>
      <c r="G1462">
        <v>770</v>
      </c>
      <c r="H1462">
        <v>22</v>
      </c>
      <c r="I1462">
        <v>0</v>
      </c>
      <c r="J1462">
        <v>0</v>
      </c>
      <c r="K1462">
        <v>1101</v>
      </c>
      <c r="L1462">
        <v>2759</v>
      </c>
      <c r="M1462">
        <v>4189</v>
      </c>
      <c r="N1462">
        <v>99847</v>
      </c>
      <c r="O1462">
        <v>484.85169999999999</v>
      </c>
      <c r="P1462" s="27">
        <v>33939</v>
      </c>
      <c r="Q1462" s="27">
        <v>115800</v>
      </c>
    </row>
    <row r="1463" spans="1:17" x14ac:dyDescent="0.3">
      <c r="A1463">
        <v>1</v>
      </c>
      <c r="B1463">
        <v>5</v>
      </c>
      <c r="C1463">
        <v>11</v>
      </c>
      <c r="D1463" s="27">
        <v>6300</v>
      </c>
      <c r="E1463">
        <v>0</v>
      </c>
      <c r="F1463">
        <v>0</v>
      </c>
      <c r="G1463">
        <v>0</v>
      </c>
      <c r="H1463">
        <v>0</v>
      </c>
      <c r="I1463">
        <v>0</v>
      </c>
      <c r="J1463">
        <v>0</v>
      </c>
      <c r="K1463">
        <v>0</v>
      </c>
      <c r="L1463">
        <v>0</v>
      </c>
      <c r="M1463">
        <v>0</v>
      </c>
      <c r="N1463">
        <v>22932</v>
      </c>
      <c r="O1463">
        <v>3231.29</v>
      </c>
      <c r="P1463" s="27">
        <v>6721</v>
      </c>
      <c r="Q1463" s="27">
        <v>22932</v>
      </c>
    </row>
    <row r="1464" spans="1:17" x14ac:dyDescent="0.3">
      <c r="A1464">
        <v>2</v>
      </c>
      <c r="B1464">
        <v>26</v>
      </c>
      <c r="C1464">
        <v>45</v>
      </c>
      <c r="D1464" s="27">
        <v>2400</v>
      </c>
      <c r="E1464">
        <v>3147</v>
      </c>
      <c r="F1464">
        <v>4546</v>
      </c>
      <c r="G1464">
        <v>5339</v>
      </c>
      <c r="H1464">
        <v>0</v>
      </c>
      <c r="I1464">
        <v>11506</v>
      </c>
      <c r="J1464">
        <v>0</v>
      </c>
      <c r="K1464">
        <v>1100</v>
      </c>
      <c r="L1464">
        <v>5184</v>
      </c>
      <c r="M1464">
        <v>5831</v>
      </c>
      <c r="N1464">
        <v>16905</v>
      </c>
      <c r="O1464">
        <v>1851.67</v>
      </c>
      <c r="P1464" s="27">
        <v>15697</v>
      </c>
      <c r="Q1464" s="27">
        <v>53558</v>
      </c>
    </row>
    <row r="1465" spans="1:17" x14ac:dyDescent="0.3">
      <c r="A1465">
        <v>5</v>
      </c>
      <c r="B1465">
        <v>2</v>
      </c>
      <c r="C1465">
        <v>4</v>
      </c>
      <c r="D1465" s="27">
        <v>2600</v>
      </c>
      <c r="E1465">
        <v>37</v>
      </c>
      <c r="F1465">
        <v>21902</v>
      </c>
      <c r="G1465">
        <v>6317</v>
      </c>
      <c r="H1465">
        <v>35</v>
      </c>
      <c r="I1465">
        <v>8639</v>
      </c>
      <c r="J1465">
        <v>0</v>
      </c>
      <c r="K1465">
        <v>1618</v>
      </c>
      <c r="L1465">
        <v>10272</v>
      </c>
      <c r="M1465">
        <v>10555</v>
      </c>
      <c r="N1465">
        <v>8514</v>
      </c>
      <c r="O1465">
        <v>2140.9059999999999</v>
      </c>
      <c r="P1465" s="27">
        <v>19897</v>
      </c>
      <c r="Q1465" s="27">
        <v>67889</v>
      </c>
    </row>
    <row r="1466" spans="1:17" x14ac:dyDescent="0.3">
      <c r="A1466">
        <v>2</v>
      </c>
      <c r="B1466">
        <v>26</v>
      </c>
      <c r="C1466">
        <v>47</v>
      </c>
      <c r="D1466" s="27">
        <v>4900</v>
      </c>
      <c r="E1466">
        <v>3377</v>
      </c>
      <c r="F1466">
        <v>1137</v>
      </c>
      <c r="G1466">
        <v>4642</v>
      </c>
      <c r="H1466">
        <v>0</v>
      </c>
      <c r="I1466">
        <v>19119</v>
      </c>
      <c r="J1466">
        <v>0</v>
      </c>
      <c r="K1466">
        <v>2204</v>
      </c>
      <c r="L1466">
        <v>3671</v>
      </c>
      <c r="M1466">
        <v>3961</v>
      </c>
      <c r="N1466">
        <v>23315</v>
      </c>
      <c r="O1466">
        <v>1155.4280000000001</v>
      </c>
      <c r="P1466" s="27">
        <v>18003</v>
      </c>
      <c r="Q1466" s="27">
        <v>61426</v>
      </c>
    </row>
    <row r="1467" spans="1:17" x14ac:dyDescent="0.3">
      <c r="A1467">
        <v>1</v>
      </c>
      <c r="B1467">
        <v>12</v>
      </c>
      <c r="C1467">
        <v>21</v>
      </c>
      <c r="D1467" s="27">
        <v>5500</v>
      </c>
      <c r="E1467">
        <v>0</v>
      </c>
      <c r="F1467">
        <v>3716</v>
      </c>
      <c r="G1467">
        <v>1105</v>
      </c>
      <c r="H1467">
        <v>0</v>
      </c>
      <c r="I1467">
        <v>3637</v>
      </c>
      <c r="J1467">
        <v>0</v>
      </c>
      <c r="K1467">
        <v>543</v>
      </c>
      <c r="L1467">
        <v>1514</v>
      </c>
      <c r="M1467">
        <v>1441</v>
      </c>
      <c r="N1467">
        <v>15784</v>
      </c>
      <c r="O1467">
        <v>1851.67</v>
      </c>
      <c r="P1467" s="27">
        <v>8130</v>
      </c>
      <c r="Q1467" s="27">
        <v>27740</v>
      </c>
    </row>
    <row r="1468" spans="1:17" x14ac:dyDescent="0.3">
      <c r="A1468">
        <v>3</v>
      </c>
      <c r="B1468">
        <v>15</v>
      </c>
      <c r="C1468">
        <v>33</v>
      </c>
      <c r="D1468" s="27">
        <v>3500</v>
      </c>
      <c r="E1468">
        <v>0</v>
      </c>
      <c r="F1468">
        <v>65312</v>
      </c>
      <c r="G1468">
        <v>102547</v>
      </c>
      <c r="H1468">
        <v>20889</v>
      </c>
      <c r="I1468">
        <v>39336</v>
      </c>
      <c r="J1468">
        <v>166307</v>
      </c>
      <c r="K1468">
        <v>256759</v>
      </c>
      <c r="L1468">
        <v>61236</v>
      </c>
      <c r="M1468">
        <v>16262</v>
      </c>
      <c r="N1468">
        <v>44985</v>
      </c>
      <c r="O1468">
        <v>1276.539</v>
      </c>
      <c r="P1468" s="27">
        <v>226739</v>
      </c>
      <c r="Q1468" s="27">
        <v>773633</v>
      </c>
    </row>
    <row r="1469" spans="1:17" x14ac:dyDescent="0.3">
      <c r="A1469">
        <v>2</v>
      </c>
      <c r="B1469">
        <v>15</v>
      </c>
      <c r="C1469">
        <v>34</v>
      </c>
      <c r="D1469" s="27">
        <v>4300</v>
      </c>
      <c r="E1469">
        <v>0</v>
      </c>
      <c r="F1469">
        <v>11635</v>
      </c>
      <c r="G1469">
        <v>25958</v>
      </c>
      <c r="H1469">
        <v>0</v>
      </c>
      <c r="I1469">
        <v>21277</v>
      </c>
      <c r="J1469">
        <v>91281</v>
      </c>
      <c r="K1469">
        <v>140928</v>
      </c>
      <c r="L1469">
        <v>326</v>
      </c>
      <c r="M1469">
        <v>1894</v>
      </c>
      <c r="N1469">
        <v>25494</v>
      </c>
      <c r="O1469">
        <v>1868.403</v>
      </c>
      <c r="P1469" s="27">
        <v>93433</v>
      </c>
      <c r="Q1469" s="27">
        <v>318793</v>
      </c>
    </row>
    <row r="1470" spans="1:17" x14ac:dyDescent="0.3">
      <c r="A1470">
        <v>9</v>
      </c>
      <c r="B1470">
        <v>2</v>
      </c>
      <c r="C1470">
        <v>2</v>
      </c>
      <c r="D1470" s="27">
        <v>1500000</v>
      </c>
      <c r="E1470">
        <v>114423</v>
      </c>
      <c r="F1470">
        <v>12889017</v>
      </c>
      <c r="G1470">
        <v>9156346</v>
      </c>
      <c r="H1470">
        <v>42900</v>
      </c>
      <c r="I1470">
        <v>7932363</v>
      </c>
      <c r="J1470">
        <v>0</v>
      </c>
      <c r="K1470">
        <v>1752467</v>
      </c>
      <c r="L1470">
        <v>555304</v>
      </c>
      <c r="M1470">
        <v>6389664</v>
      </c>
      <c r="N1470">
        <v>8118506</v>
      </c>
      <c r="O1470">
        <v>23.717549999999999</v>
      </c>
      <c r="P1470" s="27">
        <v>13760548</v>
      </c>
      <c r="Q1470" s="27">
        <v>46950990</v>
      </c>
    </row>
    <row r="1471" spans="1:17" x14ac:dyDescent="0.3">
      <c r="A1471">
        <v>5</v>
      </c>
      <c r="B1471">
        <v>14</v>
      </c>
      <c r="C1471">
        <v>30</v>
      </c>
      <c r="D1471" s="27">
        <v>1100</v>
      </c>
      <c r="E1471">
        <v>832</v>
      </c>
      <c r="F1471">
        <v>122419</v>
      </c>
      <c r="G1471">
        <v>18510</v>
      </c>
      <c r="H1471">
        <v>10971</v>
      </c>
      <c r="I1471">
        <v>33680</v>
      </c>
      <c r="J1471">
        <v>0</v>
      </c>
      <c r="K1471">
        <v>8102</v>
      </c>
      <c r="L1471">
        <v>6200</v>
      </c>
      <c r="M1471">
        <v>10280</v>
      </c>
      <c r="N1471">
        <v>19763</v>
      </c>
      <c r="O1471">
        <v>2140.9059999999999</v>
      </c>
      <c r="P1471" s="27">
        <v>67631</v>
      </c>
      <c r="Q1471" s="27">
        <v>230757</v>
      </c>
    </row>
    <row r="1472" spans="1:17" x14ac:dyDescent="0.3">
      <c r="A1472">
        <v>2</v>
      </c>
      <c r="B1472">
        <v>26</v>
      </c>
      <c r="C1472">
        <v>46</v>
      </c>
      <c r="D1472" s="27">
        <v>1200</v>
      </c>
      <c r="E1472">
        <v>4607</v>
      </c>
      <c r="F1472">
        <v>0</v>
      </c>
      <c r="G1472">
        <v>7020</v>
      </c>
      <c r="H1472">
        <v>0</v>
      </c>
      <c r="I1472">
        <v>22821</v>
      </c>
      <c r="J1472">
        <v>0</v>
      </c>
      <c r="K1472">
        <v>0</v>
      </c>
      <c r="L1472">
        <v>0</v>
      </c>
      <c r="M1472">
        <v>0</v>
      </c>
      <c r="N1472">
        <v>25091</v>
      </c>
      <c r="O1472">
        <v>1868.403</v>
      </c>
      <c r="P1472" s="27">
        <v>17450</v>
      </c>
      <c r="Q1472" s="27">
        <v>59539</v>
      </c>
    </row>
    <row r="1473" spans="1:17" x14ac:dyDescent="0.3">
      <c r="A1473">
        <v>1</v>
      </c>
      <c r="B1473">
        <v>26</v>
      </c>
      <c r="C1473">
        <v>47</v>
      </c>
      <c r="D1473" s="27">
        <v>2100</v>
      </c>
      <c r="E1473">
        <v>0</v>
      </c>
      <c r="F1473">
        <v>0</v>
      </c>
      <c r="G1473">
        <v>0</v>
      </c>
      <c r="H1473">
        <v>0</v>
      </c>
      <c r="I1473">
        <v>0</v>
      </c>
      <c r="J1473">
        <v>0</v>
      </c>
      <c r="K1473">
        <v>0</v>
      </c>
      <c r="L1473">
        <v>0</v>
      </c>
      <c r="M1473">
        <v>0</v>
      </c>
      <c r="N1473">
        <v>12481</v>
      </c>
      <c r="O1473">
        <v>1451.617</v>
      </c>
      <c r="P1473" s="27">
        <v>3658</v>
      </c>
      <c r="Q1473" s="27">
        <v>12481</v>
      </c>
    </row>
    <row r="1474" spans="1:17" x14ac:dyDescent="0.3">
      <c r="A1474">
        <v>6</v>
      </c>
      <c r="B1474">
        <v>26</v>
      </c>
      <c r="C1474">
        <v>44</v>
      </c>
      <c r="D1474" s="27">
        <v>1200</v>
      </c>
      <c r="E1474">
        <v>1775</v>
      </c>
      <c r="F1474">
        <v>26721</v>
      </c>
      <c r="G1474">
        <v>13899</v>
      </c>
      <c r="H1474">
        <v>267</v>
      </c>
      <c r="I1474">
        <v>27543</v>
      </c>
      <c r="J1474">
        <v>0</v>
      </c>
      <c r="K1474">
        <v>0</v>
      </c>
      <c r="L1474">
        <v>1900</v>
      </c>
      <c r="M1474">
        <v>3220</v>
      </c>
      <c r="N1474">
        <v>17464</v>
      </c>
      <c r="O1474">
        <v>1791.31</v>
      </c>
      <c r="P1474" s="27">
        <v>27195</v>
      </c>
      <c r="Q1474" s="27">
        <v>92789</v>
      </c>
    </row>
    <row r="1475" spans="1:17" x14ac:dyDescent="0.3">
      <c r="A1475">
        <v>5</v>
      </c>
      <c r="B1475">
        <v>16</v>
      </c>
      <c r="C1475">
        <v>35</v>
      </c>
      <c r="D1475" s="27">
        <v>1400000</v>
      </c>
      <c r="E1475">
        <v>0</v>
      </c>
      <c r="F1475">
        <v>47870792</v>
      </c>
      <c r="G1475">
        <v>29357155</v>
      </c>
      <c r="H1475">
        <v>0</v>
      </c>
      <c r="I1475">
        <v>27023294</v>
      </c>
      <c r="J1475">
        <v>0</v>
      </c>
      <c r="K1475">
        <v>10029607</v>
      </c>
      <c r="L1475">
        <v>13444352</v>
      </c>
      <c r="M1475">
        <v>18211158</v>
      </c>
      <c r="N1475">
        <v>47619493</v>
      </c>
      <c r="O1475">
        <v>2.6527449999999999</v>
      </c>
      <c r="P1475" s="27">
        <v>56727975</v>
      </c>
      <c r="Q1475" s="8">
        <v>194000000</v>
      </c>
    </row>
    <row r="1476" spans="1:17" x14ac:dyDescent="0.3">
      <c r="A1476">
        <v>1</v>
      </c>
      <c r="B1476">
        <v>14</v>
      </c>
      <c r="C1476">
        <v>29</v>
      </c>
      <c r="D1476" s="27">
        <v>2500</v>
      </c>
      <c r="E1476">
        <v>0</v>
      </c>
      <c r="F1476">
        <v>43448</v>
      </c>
      <c r="G1476">
        <v>26879</v>
      </c>
      <c r="H1476">
        <v>9963</v>
      </c>
      <c r="I1476">
        <v>36434</v>
      </c>
      <c r="J1476">
        <v>0</v>
      </c>
      <c r="K1476">
        <v>0</v>
      </c>
      <c r="L1476">
        <v>7452</v>
      </c>
      <c r="M1476">
        <v>98588</v>
      </c>
      <c r="N1476">
        <v>18649</v>
      </c>
      <c r="O1476">
        <v>1868.403</v>
      </c>
      <c r="P1476" s="27">
        <v>70754</v>
      </c>
      <c r="Q1476" s="27">
        <v>241413</v>
      </c>
    </row>
    <row r="1477" spans="1:17" x14ac:dyDescent="0.3">
      <c r="A1477">
        <v>6</v>
      </c>
      <c r="B1477">
        <v>16</v>
      </c>
      <c r="C1477">
        <v>35</v>
      </c>
      <c r="D1477" s="27">
        <v>355000</v>
      </c>
      <c r="E1477">
        <v>0</v>
      </c>
      <c r="F1477">
        <v>0</v>
      </c>
      <c r="G1477">
        <v>7442625</v>
      </c>
      <c r="H1477">
        <v>595505</v>
      </c>
      <c r="I1477">
        <v>9057009</v>
      </c>
      <c r="J1477">
        <v>1927884</v>
      </c>
      <c r="K1477">
        <v>3409529</v>
      </c>
      <c r="L1477">
        <v>3143129</v>
      </c>
      <c r="M1477">
        <v>5300599</v>
      </c>
      <c r="N1477">
        <v>8658677</v>
      </c>
      <c r="O1477">
        <v>9.2846069999999994</v>
      </c>
      <c r="P1477" s="27">
        <v>11587033</v>
      </c>
      <c r="Q1477" s="27">
        <v>39534957</v>
      </c>
    </row>
    <row r="1478" spans="1:17" x14ac:dyDescent="0.3">
      <c r="A1478">
        <v>3</v>
      </c>
      <c r="B1478">
        <v>2</v>
      </c>
      <c r="C1478">
        <v>2</v>
      </c>
      <c r="D1478" s="27">
        <v>59000</v>
      </c>
      <c r="E1478">
        <v>47802</v>
      </c>
      <c r="F1478">
        <v>90295</v>
      </c>
      <c r="G1478">
        <v>708566</v>
      </c>
      <c r="H1478">
        <v>9331</v>
      </c>
      <c r="I1478">
        <v>328500</v>
      </c>
      <c r="J1478">
        <v>0</v>
      </c>
      <c r="K1478">
        <v>6835</v>
      </c>
      <c r="L1478">
        <v>11662</v>
      </c>
      <c r="M1478">
        <v>267055</v>
      </c>
      <c r="N1478">
        <v>269934</v>
      </c>
      <c r="O1478">
        <v>52.146230000000003</v>
      </c>
      <c r="P1478" s="27">
        <v>509959</v>
      </c>
      <c r="Q1478" s="27">
        <v>1739980</v>
      </c>
    </row>
    <row r="1479" spans="1:17" x14ac:dyDescent="0.3">
      <c r="A1479">
        <v>6</v>
      </c>
      <c r="B1479">
        <v>1</v>
      </c>
      <c r="C1479">
        <v>1</v>
      </c>
      <c r="D1479" s="27">
        <v>39000</v>
      </c>
      <c r="O1479">
        <v>281.10930000000002</v>
      </c>
    </row>
    <row r="1480" spans="1:17" x14ac:dyDescent="0.3">
      <c r="A1480">
        <v>7</v>
      </c>
      <c r="B1480">
        <v>12</v>
      </c>
      <c r="C1480">
        <v>21</v>
      </c>
      <c r="D1480" s="27">
        <v>7000</v>
      </c>
      <c r="E1480">
        <v>4179</v>
      </c>
      <c r="F1480">
        <v>4500</v>
      </c>
      <c r="G1480">
        <v>851</v>
      </c>
      <c r="H1480">
        <v>216</v>
      </c>
      <c r="I1480">
        <v>3416</v>
      </c>
      <c r="J1480">
        <v>2975</v>
      </c>
      <c r="K1480">
        <v>16689</v>
      </c>
      <c r="L1480">
        <v>4705</v>
      </c>
      <c r="M1480">
        <v>0</v>
      </c>
      <c r="N1480">
        <v>17621</v>
      </c>
      <c r="O1480">
        <v>1451.617</v>
      </c>
      <c r="P1480" s="27">
        <v>16164</v>
      </c>
      <c r="Q1480" s="27">
        <v>55152</v>
      </c>
    </row>
    <row r="1481" spans="1:17" x14ac:dyDescent="0.3">
      <c r="A1481">
        <v>5</v>
      </c>
      <c r="B1481">
        <v>13</v>
      </c>
      <c r="C1481">
        <v>22</v>
      </c>
      <c r="D1481" s="27">
        <v>1400000</v>
      </c>
      <c r="E1481">
        <v>0</v>
      </c>
      <c r="F1481">
        <v>44630227</v>
      </c>
      <c r="G1481">
        <v>8879162</v>
      </c>
      <c r="H1481">
        <v>0</v>
      </c>
      <c r="I1481">
        <v>4026772</v>
      </c>
      <c r="J1481">
        <v>3056521</v>
      </c>
      <c r="K1481">
        <v>1004991</v>
      </c>
      <c r="L1481">
        <v>1918003</v>
      </c>
      <c r="M1481">
        <v>2363892</v>
      </c>
      <c r="N1481">
        <v>24892925</v>
      </c>
      <c r="O1481">
        <v>4.6524979999999996</v>
      </c>
      <c r="P1481" s="27">
        <v>26603896</v>
      </c>
      <c r="Q1481" s="27">
        <v>90772493</v>
      </c>
    </row>
    <row r="1482" spans="1:17" x14ac:dyDescent="0.3">
      <c r="A1482">
        <v>5</v>
      </c>
      <c r="B1482">
        <v>5</v>
      </c>
      <c r="C1482">
        <v>10</v>
      </c>
      <c r="D1482" s="27">
        <v>36000</v>
      </c>
      <c r="E1482">
        <v>85831</v>
      </c>
      <c r="F1482">
        <v>106524</v>
      </c>
      <c r="G1482">
        <v>38334</v>
      </c>
      <c r="H1482">
        <v>0</v>
      </c>
      <c r="I1482">
        <v>248470</v>
      </c>
      <c r="J1482">
        <v>0</v>
      </c>
      <c r="K1482">
        <v>0</v>
      </c>
      <c r="L1482">
        <v>1677</v>
      </c>
      <c r="M1482">
        <v>237670</v>
      </c>
      <c r="N1482">
        <v>197002</v>
      </c>
      <c r="O1482">
        <v>226.8278</v>
      </c>
      <c r="P1482" s="27">
        <v>268320</v>
      </c>
      <c r="Q1482" s="27">
        <v>915508</v>
      </c>
    </row>
    <row r="1483" spans="1:17" x14ac:dyDescent="0.3">
      <c r="A1483">
        <v>4</v>
      </c>
      <c r="B1483">
        <v>6</v>
      </c>
      <c r="C1483">
        <v>13</v>
      </c>
      <c r="D1483" s="27">
        <v>2400</v>
      </c>
      <c r="E1483">
        <v>24800</v>
      </c>
      <c r="F1483">
        <v>9624</v>
      </c>
      <c r="G1483">
        <v>17091</v>
      </c>
      <c r="H1483">
        <v>393</v>
      </c>
      <c r="I1483">
        <v>37454</v>
      </c>
      <c r="J1483">
        <v>43042</v>
      </c>
      <c r="K1483">
        <v>332546</v>
      </c>
      <c r="L1483">
        <v>6019</v>
      </c>
      <c r="M1483">
        <v>3292</v>
      </c>
      <c r="N1483">
        <v>194634</v>
      </c>
      <c r="O1483">
        <v>1484.5150000000001</v>
      </c>
      <c r="P1483" s="27">
        <v>196042</v>
      </c>
      <c r="Q1483" s="27">
        <v>668895</v>
      </c>
    </row>
    <row r="1484" spans="1:17" x14ac:dyDescent="0.3">
      <c r="A1484">
        <v>6</v>
      </c>
      <c r="B1484">
        <v>16</v>
      </c>
      <c r="C1484">
        <v>35</v>
      </c>
      <c r="D1484" s="27">
        <v>225000</v>
      </c>
      <c r="E1484">
        <v>346035</v>
      </c>
      <c r="F1484">
        <v>10392082</v>
      </c>
      <c r="G1484">
        <v>5957379</v>
      </c>
      <c r="H1484">
        <v>483895</v>
      </c>
      <c r="I1484">
        <v>2299920</v>
      </c>
      <c r="J1484">
        <v>999875</v>
      </c>
      <c r="K1484">
        <v>1167236</v>
      </c>
      <c r="L1484">
        <v>1319857</v>
      </c>
      <c r="M1484">
        <v>464557</v>
      </c>
      <c r="N1484">
        <v>4524066</v>
      </c>
      <c r="O1484">
        <v>11.323370000000001</v>
      </c>
      <c r="P1484" s="27">
        <v>8193113</v>
      </c>
      <c r="Q1484" s="27">
        <v>27954902</v>
      </c>
    </row>
    <row r="1485" spans="1:17" x14ac:dyDescent="0.3">
      <c r="A1485">
        <v>2</v>
      </c>
      <c r="B1485">
        <v>13</v>
      </c>
      <c r="C1485">
        <v>22</v>
      </c>
      <c r="D1485" s="27">
        <v>450000</v>
      </c>
      <c r="E1485">
        <v>0</v>
      </c>
      <c r="F1485">
        <v>10825802</v>
      </c>
      <c r="G1485">
        <v>1867044</v>
      </c>
      <c r="H1485">
        <v>0</v>
      </c>
      <c r="I1485">
        <v>1054129</v>
      </c>
      <c r="J1485">
        <v>0</v>
      </c>
      <c r="K1485">
        <v>1148855</v>
      </c>
      <c r="L1485">
        <v>132682</v>
      </c>
      <c r="M1485">
        <v>203691</v>
      </c>
      <c r="N1485">
        <v>5911715</v>
      </c>
      <c r="O1485">
        <v>62.141440000000003</v>
      </c>
      <c r="P1485" s="27">
        <v>6196928</v>
      </c>
      <c r="Q1485" s="27">
        <v>21143918</v>
      </c>
    </row>
    <row r="1486" spans="1:17" x14ac:dyDescent="0.3">
      <c r="A1486">
        <v>6</v>
      </c>
      <c r="B1486">
        <v>23</v>
      </c>
      <c r="C1486">
        <v>50</v>
      </c>
      <c r="D1486" s="27">
        <v>43500</v>
      </c>
      <c r="E1486">
        <v>60285</v>
      </c>
      <c r="F1486">
        <v>461989</v>
      </c>
      <c r="G1486">
        <v>396800</v>
      </c>
      <c r="H1486">
        <v>32988</v>
      </c>
      <c r="I1486">
        <v>385168</v>
      </c>
      <c r="J1486">
        <v>0</v>
      </c>
      <c r="K1486">
        <v>1298684</v>
      </c>
      <c r="L1486">
        <v>85344</v>
      </c>
      <c r="M1486">
        <v>100884</v>
      </c>
      <c r="N1486">
        <v>285808</v>
      </c>
      <c r="O1486">
        <v>279.45609999999999</v>
      </c>
      <c r="P1486" s="27">
        <v>910888</v>
      </c>
      <c r="Q1486" s="27">
        <v>3107950</v>
      </c>
    </row>
    <row r="1487" spans="1:17" x14ac:dyDescent="0.3">
      <c r="A1487">
        <v>7</v>
      </c>
      <c r="B1487">
        <v>13</v>
      </c>
      <c r="C1487">
        <v>24</v>
      </c>
      <c r="D1487" s="27">
        <v>20000</v>
      </c>
      <c r="E1487">
        <v>4167</v>
      </c>
      <c r="F1487">
        <v>633114</v>
      </c>
      <c r="G1487">
        <v>75925</v>
      </c>
      <c r="H1487">
        <v>0</v>
      </c>
      <c r="I1487">
        <v>138021</v>
      </c>
      <c r="J1487">
        <v>0</v>
      </c>
      <c r="K1487">
        <v>104566</v>
      </c>
      <c r="L1487">
        <v>20402</v>
      </c>
      <c r="M1487">
        <v>32837</v>
      </c>
      <c r="N1487">
        <v>223928</v>
      </c>
      <c r="O1487">
        <v>511.57319999999999</v>
      </c>
      <c r="P1487" s="27">
        <v>361360</v>
      </c>
      <c r="Q1487" s="27">
        <v>1232960</v>
      </c>
    </row>
    <row r="1488" spans="1:17" x14ac:dyDescent="0.3">
      <c r="A1488">
        <v>4</v>
      </c>
      <c r="B1488">
        <v>2</v>
      </c>
      <c r="C1488">
        <v>2</v>
      </c>
      <c r="D1488" s="27">
        <v>4250</v>
      </c>
      <c r="E1488">
        <v>0</v>
      </c>
      <c r="F1488">
        <v>788</v>
      </c>
      <c r="G1488">
        <v>2943</v>
      </c>
      <c r="H1488">
        <v>0</v>
      </c>
      <c r="I1488">
        <v>640</v>
      </c>
      <c r="J1488">
        <v>121</v>
      </c>
      <c r="K1488">
        <v>164</v>
      </c>
      <c r="L1488">
        <v>333</v>
      </c>
      <c r="M1488">
        <v>1052</v>
      </c>
      <c r="N1488">
        <v>1469</v>
      </c>
      <c r="O1488">
        <v>1559.829</v>
      </c>
      <c r="P1488" s="27">
        <v>2201</v>
      </c>
      <c r="Q1488" s="27">
        <v>7510</v>
      </c>
    </row>
    <row r="1489" spans="1:17" x14ac:dyDescent="0.3">
      <c r="A1489">
        <v>8</v>
      </c>
      <c r="B1489">
        <v>7</v>
      </c>
      <c r="C1489">
        <v>52</v>
      </c>
      <c r="D1489" s="27">
        <v>94000</v>
      </c>
      <c r="E1489">
        <v>25771</v>
      </c>
      <c r="F1489">
        <v>149197</v>
      </c>
      <c r="G1489">
        <v>25934</v>
      </c>
      <c r="H1489">
        <v>0</v>
      </c>
      <c r="I1489">
        <v>69798</v>
      </c>
      <c r="J1489">
        <v>0</v>
      </c>
      <c r="K1489">
        <v>4893</v>
      </c>
      <c r="L1489">
        <v>17311</v>
      </c>
      <c r="M1489">
        <v>173009</v>
      </c>
      <c r="N1489">
        <v>134449</v>
      </c>
      <c r="O1489">
        <v>23.251169999999998</v>
      </c>
      <c r="P1489" s="27">
        <v>175956</v>
      </c>
      <c r="Q1489" s="27">
        <v>600362</v>
      </c>
    </row>
    <row r="1490" spans="1:17" x14ac:dyDescent="0.3">
      <c r="A1490">
        <v>9</v>
      </c>
      <c r="B1490">
        <v>15</v>
      </c>
      <c r="C1490">
        <v>33</v>
      </c>
      <c r="D1490" s="27">
        <v>1650</v>
      </c>
      <c r="E1490">
        <v>0</v>
      </c>
      <c r="F1490">
        <v>36787</v>
      </c>
      <c r="G1490">
        <v>57091</v>
      </c>
      <c r="H1490">
        <v>0</v>
      </c>
      <c r="I1490">
        <v>67665</v>
      </c>
      <c r="J1490">
        <v>0</v>
      </c>
      <c r="K1490">
        <v>299048</v>
      </c>
      <c r="L1490">
        <v>40137</v>
      </c>
      <c r="M1490">
        <v>0</v>
      </c>
      <c r="N1490">
        <v>70669</v>
      </c>
      <c r="O1490">
        <v>887.44190000000003</v>
      </c>
      <c r="P1490" s="27">
        <v>167467</v>
      </c>
      <c r="Q1490" s="27">
        <v>571397</v>
      </c>
    </row>
    <row r="1491" spans="1:17" x14ac:dyDescent="0.3">
      <c r="A1491">
        <v>5</v>
      </c>
      <c r="B1491">
        <v>14</v>
      </c>
      <c r="C1491">
        <v>28</v>
      </c>
      <c r="D1491" s="27">
        <v>128000</v>
      </c>
      <c r="E1491">
        <v>0</v>
      </c>
      <c r="F1491">
        <v>587072</v>
      </c>
      <c r="G1491">
        <v>172333</v>
      </c>
      <c r="H1491">
        <v>43041</v>
      </c>
      <c r="I1491">
        <v>307548</v>
      </c>
      <c r="J1491">
        <v>56528</v>
      </c>
      <c r="K1491">
        <v>236028</v>
      </c>
      <c r="L1491">
        <v>34396</v>
      </c>
      <c r="M1491">
        <v>163256</v>
      </c>
      <c r="N1491">
        <v>588657</v>
      </c>
      <c r="O1491">
        <v>139.16999999999999</v>
      </c>
      <c r="P1491" s="27">
        <v>641518</v>
      </c>
      <c r="Q1491" s="27">
        <v>2188859</v>
      </c>
    </row>
    <row r="1492" spans="1:17" x14ac:dyDescent="0.3">
      <c r="A1492">
        <v>3</v>
      </c>
      <c r="B1492">
        <v>12</v>
      </c>
      <c r="C1492">
        <v>21</v>
      </c>
      <c r="D1492" s="27">
        <v>12500</v>
      </c>
      <c r="E1492">
        <v>0</v>
      </c>
      <c r="F1492">
        <v>24945</v>
      </c>
      <c r="G1492">
        <v>11584</v>
      </c>
      <c r="H1492">
        <v>0</v>
      </c>
      <c r="I1492">
        <v>14150</v>
      </c>
      <c r="J1492">
        <v>5549</v>
      </c>
      <c r="K1492">
        <v>1006</v>
      </c>
      <c r="L1492">
        <v>6752</v>
      </c>
      <c r="M1492">
        <v>3830</v>
      </c>
      <c r="N1492">
        <v>37980</v>
      </c>
      <c r="O1492">
        <v>1729.173</v>
      </c>
      <c r="P1492" s="27">
        <v>31007</v>
      </c>
      <c r="Q1492" s="27">
        <v>105796</v>
      </c>
    </row>
    <row r="1493" spans="1:17" x14ac:dyDescent="0.3">
      <c r="A1493">
        <v>5</v>
      </c>
      <c r="B1493">
        <v>26</v>
      </c>
      <c r="C1493">
        <v>47</v>
      </c>
      <c r="D1493" s="27">
        <v>38000</v>
      </c>
      <c r="E1493">
        <v>0</v>
      </c>
      <c r="F1493">
        <v>327362</v>
      </c>
      <c r="G1493">
        <v>392722</v>
      </c>
      <c r="H1493">
        <v>0</v>
      </c>
      <c r="I1493">
        <v>695927</v>
      </c>
      <c r="J1493">
        <v>88572</v>
      </c>
      <c r="K1493">
        <v>67586</v>
      </c>
      <c r="L1493">
        <v>38968</v>
      </c>
      <c r="M1493">
        <v>95239</v>
      </c>
      <c r="N1493">
        <v>567599</v>
      </c>
      <c r="O1493">
        <v>356.19830000000002</v>
      </c>
      <c r="P1493" s="27">
        <v>666464</v>
      </c>
      <c r="Q1493" s="27">
        <v>2273975</v>
      </c>
    </row>
    <row r="1494" spans="1:17" x14ac:dyDescent="0.3">
      <c r="A1494">
        <v>5</v>
      </c>
      <c r="B1494">
        <v>18</v>
      </c>
      <c r="C1494">
        <v>38</v>
      </c>
      <c r="D1494" s="27">
        <v>29000</v>
      </c>
      <c r="E1494">
        <v>10997</v>
      </c>
      <c r="F1494">
        <v>136951</v>
      </c>
      <c r="G1494">
        <v>231990</v>
      </c>
      <c r="H1494">
        <v>0</v>
      </c>
      <c r="I1494">
        <v>116590</v>
      </c>
      <c r="J1494">
        <v>173870</v>
      </c>
      <c r="K1494">
        <v>185253</v>
      </c>
      <c r="L1494">
        <v>338953</v>
      </c>
      <c r="M1494">
        <v>23696</v>
      </c>
      <c r="N1494">
        <v>334494</v>
      </c>
      <c r="O1494">
        <v>751.72649999999999</v>
      </c>
      <c r="P1494" s="27">
        <v>455098</v>
      </c>
      <c r="Q1494" s="27">
        <v>1552794</v>
      </c>
    </row>
    <row r="1495" spans="1:17" x14ac:dyDescent="0.3">
      <c r="A1495">
        <v>9</v>
      </c>
      <c r="B1495">
        <v>5</v>
      </c>
      <c r="C1495">
        <v>9</v>
      </c>
      <c r="D1495" s="27">
        <v>80000</v>
      </c>
      <c r="E1495">
        <v>0</v>
      </c>
      <c r="F1495">
        <v>162181</v>
      </c>
      <c r="G1495">
        <v>54702</v>
      </c>
      <c r="H1495">
        <v>0</v>
      </c>
      <c r="I1495">
        <v>231403</v>
      </c>
      <c r="J1495">
        <v>0</v>
      </c>
      <c r="K1495">
        <v>58731</v>
      </c>
      <c r="L1495">
        <v>42232</v>
      </c>
      <c r="M1495">
        <v>555057</v>
      </c>
      <c r="N1495">
        <v>281116</v>
      </c>
      <c r="O1495">
        <v>175.471</v>
      </c>
      <c r="P1495" s="27">
        <v>406044</v>
      </c>
      <c r="Q1495" s="27">
        <v>1385422</v>
      </c>
    </row>
    <row r="1496" spans="1:17" x14ac:dyDescent="0.3">
      <c r="A1496">
        <v>7</v>
      </c>
      <c r="B1496">
        <v>25</v>
      </c>
      <c r="C1496">
        <v>43</v>
      </c>
      <c r="D1496" s="27">
        <v>2500</v>
      </c>
      <c r="E1496">
        <v>238</v>
      </c>
      <c r="F1496">
        <v>8349</v>
      </c>
      <c r="G1496">
        <v>1580</v>
      </c>
      <c r="H1496">
        <v>55</v>
      </c>
      <c r="I1496">
        <v>9350</v>
      </c>
      <c r="J1496">
        <v>0</v>
      </c>
      <c r="K1496">
        <v>0</v>
      </c>
      <c r="L1496">
        <v>542</v>
      </c>
      <c r="M1496">
        <v>983</v>
      </c>
      <c r="N1496">
        <v>3486</v>
      </c>
      <c r="O1496">
        <v>1868.403</v>
      </c>
      <c r="P1496" s="27">
        <v>7205</v>
      </c>
      <c r="Q1496" s="27">
        <v>24583</v>
      </c>
    </row>
    <row r="1497" spans="1:17" x14ac:dyDescent="0.3">
      <c r="A1497">
        <v>1</v>
      </c>
      <c r="B1497">
        <v>2</v>
      </c>
      <c r="C1497">
        <v>6</v>
      </c>
      <c r="D1497" s="27">
        <v>88000</v>
      </c>
      <c r="E1497">
        <v>140464</v>
      </c>
      <c r="F1497">
        <v>107694</v>
      </c>
      <c r="G1497">
        <v>778635</v>
      </c>
      <c r="H1497">
        <v>17005</v>
      </c>
      <c r="I1497">
        <v>449634</v>
      </c>
      <c r="J1497">
        <v>0</v>
      </c>
      <c r="K1497">
        <v>0</v>
      </c>
      <c r="L1497">
        <v>15846</v>
      </c>
      <c r="M1497">
        <v>298543</v>
      </c>
      <c r="N1497">
        <v>395232</v>
      </c>
      <c r="O1497">
        <v>336.40199999999999</v>
      </c>
      <c r="P1497" s="27">
        <v>645678</v>
      </c>
      <c r="Q1497" s="27">
        <v>2203053</v>
      </c>
    </row>
    <row r="1498" spans="1:17" x14ac:dyDescent="0.3">
      <c r="A1498">
        <v>2</v>
      </c>
      <c r="B1498">
        <v>14</v>
      </c>
      <c r="C1498">
        <v>28</v>
      </c>
      <c r="D1498" s="27">
        <v>152000</v>
      </c>
      <c r="E1498">
        <v>0</v>
      </c>
      <c r="F1498">
        <v>128027</v>
      </c>
      <c r="G1498">
        <v>404454</v>
      </c>
      <c r="H1498">
        <v>0</v>
      </c>
      <c r="I1498">
        <v>310665</v>
      </c>
      <c r="J1498">
        <v>0</v>
      </c>
      <c r="K1498">
        <v>113331</v>
      </c>
      <c r="L1498">
        <v>123129</v>
      </c>
      <c r="M1498">
        <v>396021</v>
      </c>
      <c r="N1498">
        <v>277929</v>
      </c>
      <c r="O1498">
        <v>84.055760000000006</v>
      </c>
      <c r="P1498" s="27">
        <v>513938</v>
      </c>
      <c r="Q1498" s="27">
        <v>1753556</v>
      </c>
    </row>
    <row r="1499" spans="1:17" x14ac:dyDescent="0.3">
      <c r="A1499">
        <v>4</v>
      </c>
      <c r="B1499">
        <v>13</v>
      </c>
      <c r="C1499">
        <v>24</v>
      </c>
      <c r="D1499" s="27">
        <v>2500</v>
      </c>
      <c r="E1499">
        <v>0</v>
      </c>
      <c r="F1499">
        <v>0</v>
      </c>
      <c r="G1499">
        <v>0</v>
      </c>
      <c r="H1499">
        <v>2744</v>
      </c>
      <c r="I1499">
        <v>70041</v>
      </c>
      <c r="J1499">
        <v>0</v>
      </c>
      <c r="K1499">
        <v>24846</v>
      </c>
      <c r="L1499">
        <v>0</v>
      </c>
      <c r="M1499">
        <v>0</v>
      </c>
      <c r="N1499">
        <v>183456</v>
      </c>
      <c r="O1499">
        <v>1341.309</v>
      </c>
      <c r="P1499" s="27">
        <v>82382</v>
      </c>
      <c r="Q1499" s="27">
        <v>281087</v>
      </c>
    </row>
    <row r="1500" spans="1:17" x14ac:dyDescent="0.3">
      <c r="A1500">
        <v>3</v>
      </c>
      <c r="B1500">
        <v>12</v>
      </c>
      <c r="C1500">
        <v>21</v>
      </c>
      <c r="D1500" s="27">
        <v>28000</v>
      </c>
      <c r="E1500">
        <v>0</v>
      </c>
      <c r="F1500">
        <v>61522</v>
      </c>
      <c r="G1500">
        <v>60813</v>
      </c>
      <c r="H1500">
        <v>1972</v>
      </c>
      <c r="I1500">
        <v>18869</v>
      </c>
      <c r="J1500">
        <v>19148</v>
      </c>
      <c r="K1500">
        <v>1562</v>
      </c>
      <c r="L1500">
        <v>16255</v>
      </c>
      <c r="M1500">
        <v>10334</v>
      </c>
      <c r="N1500">
        <v>131208</v>
      </c>
      <c r="O1500">
        <v>1155.4280000000001</v>
      </c>
      <c r="P1500" s="27">
        <v>94280</v>
      </c>
      <c r="Q1500" s="27">
        <v>321683</v>
      </c>
    </row>
    <row r="1501" spans="1:17" x14ac:dyDescent="0.3">
      <c r="A1501">
        <v>5</v>
      </c>
      <c r="B1501">
        <v>2</v>
      </c>
      <c r="C1501">
        <v>2</v>
      </c>
      <c r="D1501" s="27">
        <v>50000</v>
      </c>
      <c r="E1501">
        <v>18116</v>
      </c>
      <c r="F1501">
        <v>345707</v>
      </c>
      <c r="G1501">
        <v>390592</v>
      </c>
      <c r="H1501">
        <v>12930</v>
      </c>
      <c r="I1501">
        <v>454299</v>
      </c>
      <c r="J1501">
        <v>0</v>
      </c>
      <c r="K1501">
        <v>0</v>
      </c>
      <c r="L1501">
        <v>119178</v>
      </c>
      <c r="M1501">
        <v>528702</v>
      </c>
      <c r="N1501">
        <v>367056</v>
      </c>
      <c r="O1501">
        <v>48.84104</v>
      </c>
      <c r="P1501" s="27">
        <v>655504</v>
      </c>
      <c r="Q1501" s="27">
        <v>2236580</v>
      </c>
    </row>
    <row r="1502" spans="1:17" x14ac:dyDescent="0.3">
      <c r="A1502">
        <v>9</v>
      </c>
      <c r="B1502">
        <v>18</v>
      </c>
      <c r="C1502">
        <v>38</v>
      </c>
      <c r="D1502" s="27">
        <v>81000</v>
      </c>
      <c r="E1502">
        <v>6156</v>
      </c>
      <c r="F1502">
        <v>345289</v>
      </c>
      <c r="G1502">
        <v>292331</v>
      </c>
      <c r="H1502">
        <v>0</v>
      </c>
      <c r="I1502">
        <v>384047</v>
      </c>
      <c r="J1502">
        <v>0</v>
      </c>
      <c r="K1502">
        <v>348837</v>
      </c>
      <c r="L1502">
        <v>528298</v>
      </c>
      <c r="M1502">
        <v>31799</v>
      </c>
      <c r="N1502">
        <v>747102</v>
      </c>
      <c r="O1502">
        <v>212.42619999999999</v>
      </c>
      <c r="P1502" s="27">
        <v>786594</v>
      </c>
      <c r="Q1502" s="27">
        <v>2683859</v>
      </c>
    </row>
    <row r="1503" spans="1:17" x14ac:dyDescent="0.3">
      <c r="A1503">
        <v>2</v>
      </c>
      <c r="B1503">
        <v>17</v>
      </c>
      <c r="C1503">
        <v>36</v>
      </c>
      <c r="D1503" s="27">
        <v>130000</v>
      </c>
      <c r="E1503">
        <v>5492</v>
      </c>
      <c r="F1503">
        <v>499432</v>
      </c>
      <c r="G1503">
        <v>1085402</v>
      </c>
      <c r="H1503">
        <v>0</v>
      </c>
      <c r="I1503">
        <v>747191</v>
      </c>
      <c r="J1503">
        <v>0</v>
      </c>
      <c r="K1503">
        <v>309295</v>
      </c>
      <c r="L1503">
        <v>371495</v>
      </c>
      <c r="M1503">
        <v>87317</v>
      </c>
      <c r="N1503">
        <v>949784</v>
      </c>
      <c r="O1503">
        <v>139.16999999999999</v>
      </c>
      <c r="P1503" s="27">
        <v>1188572</v>
      </c>
      <c r="Q1503" s="27">
        <v>4055408</v>
      </c>
    </row>
    <row r="1504" spans="1:17" x14ac:dyDescent="0.3">
      <c r="A1504">
        <v>9</v>
      </c>
      <c r="B1504">
        <v>15</v>
      </c>
      <c r="C1504">
        <v>32</v>
      </c>
      <c r="D1504" s="27">
        <v>1800</v>
      </c>
      <c r="E1504">
        <v>2154</v>
      </c>
      <c r="F1504">
        <v>11414</v>
      </c>
      <c r="G1504">
        <v>28045</v>
      </c>
      <c r="H1504">
        <v>0</v>
      </c>
      <c r="I1504">
        <v>7850</v>
      </c>
      <c r="J1504">
        <v>43588</v>
      </c>
      <c r="K1504">
        <v>67294</v>
      </c>
      <c r="L1504">
        <v>6506</v>
      </c>
      <c r="M1504">
        <v>2160</v>
      </c>
      <c r="N1504">
        <v>11354</v>
      </c>
      <c r="O1504">
        <v>810.40539999999999</v>
      </c>
      <c r="P1504" s="27">
        <v>52862</v>
      </c>
      <c r="Q1504" s="27">
        <v>180365</v>
      </c>
    </row>
    <row r="1505" spans="1:17" x14ac:dyDescent="0.3">
      <c r="A1505">
        <v>4</v>
      </c>
      <c r="B1505">
        <v>18</v>
      </c>
      <c r="C1505">
        <v>39</v>
      </c>
      <c r="D1505" s="27">
        <v>18000</v>
      </c>
      <c r="E1505">
        <v>224294</v>
      </c>
      <c r="F1505">
        <v>303499</v>
      </c>
      <c r="G1505">
        <v>240810</v>
      </c>
      <c r="H1505">
        <v>215308</v>
      </c>
      <c r="I1505">
        <v>308557</v>
      </c>
      <c r="J1505">
        <v>0</v>
      </c>
      <c r="K1505">
        <v>122952</v>
      </c>
      <c r="L1505">
        <v>714751</v>
      </c>
      <c r="M1505">
        <v>19660</v>
      </c>
      <c r="N1505">
        <v>615435</v>
      </c>
      <c r="O1505">
        <v>499.12040000000002</v>
      </c>
      <c r="P1505" s="27">
        <v>810453</v>
      </c>
      <c r="Q1505" s="27">
        <v>2765266</v>
      </c>
    </row>
    <row r="1506" spans="1:17" x14ac:dyDescent="0.3">
      <c r="A1506">
        <v>5</v>
      </c>
      <c r="B1506">
        <v>6</v>
      </c>
      <c r="C1506">
        <v>13</v>
      </c>
      <c r="D1506" s="27">
        <v>5000</v>
      </c>
      <c r="E1506">
        <v>10017</v>
      </c>
      <c r="F1506">
        <v>33775</v>
      </c>
      <c r="G1506">
        <v>27287</v>
      </c>
      <c r="H1506">
        <v>0</v>
      </c>
      <c r="I1506">
        <v>54810</v>
      </c>
      <c r="J1506">
        <v>0</v>
      </c>
      <c r="K1506">
        <v>356029</v>
      </c>
      <c r="L1506">
        <v>2105</v>
      </c>
      <c r="M1506">
        <v>2595</v>
      </c>
      <c r="N1506">
        <v>37656</v>
      </c>
      <c r="O1506">
        <v>1807.463</v>
      </c>
      <c r="P1506" s="27">
        <v>153656</v>
      </c>
      <c r="Q1506" s="27">
        <v>524274</v>
      </c>
    </row>
    <row r="1507" spans="1:17" x14ac:dyDescent="0.3">
      <c r="A1507">
        <v>5</v>
      </c>
      <c r="B1507">
        <v>18</v>
      </c>
      <c r="C1507">
        <v>38</v>
      </c>
      <c r="D1507" s="27">
        <v>290000</v>
      </c>
      <c r="E1507">
        <v>515616</v>
      </c>
      <c r="F1507">
        <v>3062022</v>
      </c>
      <c r="G1507">
        <v>4714023</v>
      </c>
      <c r="H1507">
        <v>316486</v>
      </c>
      <c r="I1507">
        <v>2211371</v>
      </c>
      <c r="J1507">
        <v>3168641</v>
      </c>
      <c r="K1507">
        <v>2970870</v>
      </c>
      <c r="L1507">
        <v>2226644</v>
      </c>
      <c r="M1507">
        <v>384928</v>
      </c>
      <c r="N1507">
        <v>6222966</v>
      </c>
      <c r="O1507">
        <v>62.584969999999998</v>
      </c>
      <c r="P1507" s="27">
        <v>7559662</v>
      </c>
      <c r="Q1507" s="27">
        <v>25793567</v>
      </c>
    </row>
    <row r="1508" spans="1:17" x14ac:dyDescent="0.3">
      <c r="A1508">
        <v>6</v>
      </c>
      <c r="B1508">
        <v>23</v>
      </c>
      <c r="C1508">
        <v>50</v>
      </c>
      <c r="D1508" s="27">
        <v>75000</v>
      </c>
      <c r="E1508">
        <v>0</v>
      </c>
      <c r="F1508">
        <v>154725</v>
      </c>
      <c r="G1508">
        <v>363243</v>
      </c>
      <c r="H1508">
        <v>32652</v>
      </c>
      <c r="I1508">
        <v>72395</v>
      </c>
      <c r="J1508">
        <v>0</v>
      </c>
      <c r="K1508">
        <v>180722</v>
      </c>
      <c r="L1508">
        <v>11688</v>
      </c>
      <c r="M1508">
        <v>19674</v>
      </c>
      <c r="N1508">
        <v>275545</v>
      </c>
      <c r="O1508">
        <v>178.3937</v>
      </c>
      <c r="P1508" s="27">
        <v>325511</v>
      </c>
      <c r="Q1508" s="27">
        <v>1110644</v>
      </c>
    </row>
    <row r="1509" spans="1:17" x14ac:dyDescent="0.3">
      <c r="A1509">
        <v>5</v>
      </c>
      <c r="B1509">
        <v>2</v>
      </c>
      <c r="C1509">
        <v>2</v>
      </c>
      <c r="D1509" s="27">
        <v>5000</v>
      </c>
      <c r="E1509">
        <v>12412</v>
      </c>
      <c r="F1509">
        <v>41625</v>
      </c>
      <c r="G1509">
        <v>38981</v>
      </c>
      <c r="H1509">
        <v>1150</v>
      </c>
      <c r="I1509">
        <v>61940</v>
      </c>
      <c r="J1509">
        <v>0</v>
      </c>
      <c r="K1509">
        <v>4863</v>
      </c>
      <c r="L1509">
        <v>13074</v>
      </c>
      <c r="M1509">
        <v>61347</v>
      </c>
      <c r="N1509">
        <v>38694</v>
      </c>
      <c r="O1509">
        <v>1069.328</v>
      </c>
      <c r="P1509" s="27">
        <v>80330</v>
      </c>
      <c r="Q1509" s="27">
        <v>274086</v>
      </c>
    </row>
    <row r="1510" spans="1:17" x14ac:dyDescent="0.3">
      <c r="A1510">
        <v>6</v>
      </c>
      <c r="B1510">
        <v>14</v>
      </c>
      <c r="C1510">
        <v>28</v>
      </c>
      <c r="D1510" s="27">
        <v>62000</v>
      </c>
      <c r="E1510">
        <v>104056</v>
      </c>
      <c r="F1510">
        <v>426134</v>
      </c>
      <c r="G1510">
        <v>141637</v>
      </c>
      <c r="H1510">
        <v>35904</v>
      </c>
      <c r="I1510">
        <v>343960</v>
      </c>
      <c r="J1510">
        <v>46460</v>
      </c>
      <c r="K1510">
        <v>400941</v>
      </c>
      <c r="L1510">
        <v>39519</v>
      </c>
      <c r="M1510">
        <v>351138</v>
      </c>
      <c r="N1510">
        <v>220754</v>
      </c>
      <c r="O1510">
        <v>366.15589999999997</v>
      </c>
      <c r="P1510" s="27">
        <v>618553</v>
      </c>
      <c r="Q1510" s="27">
        <v>2110503</v>
      </c>
    </row>
    <row r="1511" spans="1:17" x14ac:dyDescent="0.3">
      <c r="A1511">
        <v>2</v>
      </c>
      <c r="B1511">
        <v>5</v>
      </c>
      <c r="C1511">
        <v>9</v>
      </c>
      <c r="D1511" s="27">
        <v>174000</v>
      </c>
      <c r="E1511">
        <v>444173</v>
      </c>
      <c r="F1511">
        <v>50456</v>
      </c>
      <c r="G1511">
        <v>129737</v>
      </c>
      <c r="H1511">
        <v>0</v>
      </c>
      <c r="I1511">
        <v>1145399</v>
      </c>
      <c r="J1511">
        <v>0</v>
      </c>
      <c r="K1511">
        <v>106020</v>
      </c>
      <c r="L1511">
        <v>35212</v>
      </c>
      <c r="M1511">
        <v>216884</v>
      </c>
      <c r="N1511">
        <v>1024967</v>
      </c>
      <c r="O1511">
        <v>65.595879999999994</v>
      </c>
      <c r="P1511" s="27">
        <v>924047</v>
      </c>
      <c r="Q1511" s="27">
        <v>3152848</v>
      </c>
    </row>
    <row r="1512" spans="1:17" x14ac:dyDescent="0.3">
      <c r="A1512">
        <v>3</v>
      </c>
      <c r="B1512">
        <v>5</v>
      </c>
      <c r="C1512">
        <v>10</v>
      </c>
      <c r="D1512" s="27">
        <v>44000</v>
      </c>
      <c r="E1512">
        <v>0</v>
      </c>
      <c r="F1512">
        <v>113278</v>
      </c>
      <c r="G1512">
        <v>51412</v>
      </c>
      <c r="H1512">
        <v>6547</v>
      </c>
      <c r="I1512">
        <v>445204</v>
      </c>
      <c r="J1512">
        <v>0</v>
      </c>
      <c r="K1512">
        <v>19412</v>
      </c>
      <c r="L1512">
        <v>47239</v>
      </c>
      <c r="M1512">
        <v>98125</v>
      </c>
      <c r="N1512">
        <v>329147</v>
      </c>
      <c r="O1512">
        <v>226.8278</v>
      </c>
      <c r="P1512" s="27">
        <v>325429</v>
      </c>
      <c r="Q1512" s="27">
        <v>1110364</v>
      </c>
    </row>
    <row r="1513" spans="1:17" x14ac:dyDescent="0.3">
      <c r="A1513">
        <v>5</v>
      </c>
      <c r="B1513">
        <v>18</v>
      </c>
      <c r="C1513">
        <v>39</v>
      </c>
      <c r="D1513" s="27">
        <v>55000</v>
      </c>
      <c r="E1513">
        <v>104</v>
      </c>
      <c r="F1513">
        <v>662247</v>
      </c>
      <c r="G1513">
        <v>324942</v>
      </c>
      <c r="H1513">
        <v>0</v>
      </c>
      <c r="I1513">
        <v>162138</v>
      </c>
      <c r="J1513">
        <v>0</v>
      </c>
      <c r="K1513">
        <v>57895</v>
      </c>
      <c r="L1513">
        <v>442340</v>
      </c>
      <c r="M1513">
        <v>7604</v>
      </c>
      <c r="N1513">
        <v>355906</v>
      </c>
      <c r="O1513">
        <v>259.3519</v>
      </c>
      <c r="P1513" s="27">
        <v>590028</v>
      </c>
      <c r="Q1513" s="27">
        <v>2013176</v>
      </c>
    </row>
    <row r="1514" spans="1:17" x14ac:dyDescent="0.3">
      <c r="A1514">
        <v>5</v>
      </c>
      <c r="B1514">
        <v>5</v>
      </c>
      <c r="C1514">
        <v>10</v>
      </c>
      <c r="D1514" s="27">
        <v>54000</v>
      </c>
      <c r="E1514">
        <v>1073</v>
      </c>
      <c r="F1514">
        <v>10811</v>
      </c>
      <c r="G1514">
        <v>27505</v>
      </c>
      <c r="H1514">
        <v>566</v>
      </c>
      <c r="I1514">
        <v>54177</v>
      </c>
      <c r="J1514">
        <v>0</v>
      </c>
      <c r="K1514">
        <v>0</v>
      </c>
      <c r="L1514">
        <v>5969</v>
      </c>
      <c r="M1514">
        <v>12675</v>
      </c>
      <c r="N1514">
        <v>141350</v>
      </c>
      <c r="O1514">
        <v>31.847190000000001</v>
      </c>
      <c r="P1514" s="27">
        <v>74480</v>
      </c>
      <c r="Q1514" s="27">
        <v>254126</v>
      </c>
    </row>
    <row r="1515" spans="1:17" x14ac:dyDescent="0.3">
      <c r="A1515">
        <v>3</v>
      </c>
      <c r="B1515">
        <v>16</v>
      </c>
      <c r="C1515">
        <v>35</v>
      </c>
      <c r="D1515" s="27">
        <v>1400000</v>
      </c>
      <c r="E1515">
        <v>37504</v>
      </c>
      <c r="F1515">
        <v>35319661</v>
      </c>
      <c r="G1515">
        <v>21490557</v>
      </c>
      <c r="H1515">
        <v>0</v>
      </c>
      <c r="I1515">
        <v>24101697</v>
      </c>
      <c r="J1515">
        <v>6233746</v>
      </c>
      <c r="K1515">
        <v>4252349</v>
      </c>
      <c r="L1515">
        <v>3484782</v>
      </c>
      <c r="M1515">
        <v>11197000</v>
      </c>
      <c r="N1515">
        <v>29163932</v>
      </c>
      <c r="O1515">
        <v>7.1506299999999996</v>
      </c>
      <c r="P1515" s="27">
        <v>39648660</v>
      </c>
      <c r="Q1515" s="8">
        <v>135000000</v>
      </c>
    </row>
    <row r="1516" spans="1:17" x14ac:dyDescent="0.3">
      <c r="A1516">
        <v>4</v>
      </c>
      <c r="B1516">
        <v>14</v>
      </c>
      <c r="C1516">
        <v>27</v>
      </c>
      <c r="D1516" s="27">
        <v>37500</v>
      </c>
      <c r="E1516">
        <v>0</v>
      </c>
      <c r="F1516">
        <v>413996</v>
      </c>
      <c r="G1516">
        <v>1308172</v>
      </c>
      <c r="H1516">
        <v>147174</v>
      </c>
      <c r="I1516">
        <v>1169536</v>
      </c>
      <c r="J1516">
        <v>0</v>
      </c>
      <c r="K1516">
        <v>917601</v>
      </c>
      <c r="L1516">
        <v>215424</v>
      </c>
      <c r="M1516">
        <v>661952</v>
      </c>
      <c r="N1516">
        <v>1247974</v>
      </c>
      <c r="O1516">
        <v>207.1317</v>
      </c>
      <c r="P1516" s="27">
        <v>1782482</v>
      </c>
      <c r="Q1516" s="27">
        <v>6081829</v>
      </c>
    </row>
    <row r="1517" spans="1:17" x14ac:dyDescent="0.3">
      <c r="A1517">
        <v>7</v>
      </c>
      <c r="B1517">
        <v>2</v>
      </c>
      <c r="C1517">
        <v>2</v>
      </c>
      <c r="D1517" s="27">
        <v>3950</v>
      </c>
      <c r="E1517">
        <v>6785</v>
      </c>
      <c r="F1517">
        <v>12753</v>
      </c>
      <c r="G1517">
        <v>13685</v>
      </c>
      <c r="H1517">
        <v>556</v>
      </c>
      <c r="I1517">
        <v>15847</v>
      </c>
      <c r="J1517">
        <v>0</v>
      </c>
      <c r="K1517">
        <v>1093</v>
      </c>
      <c r="L1517">
        <v>7304</v>
      </c>
      <c r="M1517">
        <v>22779</v>
      </c>
      <c r="N1517">
        <v>17133</v>
      </c>
      <c r="O1517">
        <v>920.12360000000001</v>
      </c>
      <c r="P1517" s="27">
        <v>28703</v>
      </c>
      <c r="Q1517" s="27">
        <v>97935</v>
      </c>
    </row>
    <row r="1518" spans="1:17" x14ac:dyDescent="0.3">
      <c r="A1518">
        <v>7</v>
      </c>
      <c r="B1518">
        <v>2</v>
      </c>
      <c r="C1518">
        <v>2</v>
      </c>
      <c r="D1518" s="27">
        <v>3500</v>
      </c>
      <c r="E1518">
        <v>7029</v>
      </c>
      <c r="F1518">
        <v>40298</v>
      </c>
      <c r="G1518">
        <v>22968</v>
      </c>
      <c r="H1518">
        <v>608</v>
      </c>
      <c r="I1518">
        <v>22378</v>
      </c>
      <c r="J1518">
        <v>0</v>
      </c>
      <c r="K1518">
        <v>0</v>
      </c>
      <c r="L1518">
        <v>32499</v>
      </c>
      <c r="M1518">
        <v>59897</v>
      </c>
      <c r="N1518">
        <v>20602</v>
      </c>
      <c r="O1518">
        <v>1451.617</v>
      </c>
      <c r="P1518" s="27">
        <v>60457</v>
      </c>
      <c r="Q1518" s="27">
        <v>206279</v>
      </c>
    </row>
    <row r="1519" spans="1:17" x14ac:dyDescent="0.3">
      <c r="A1519">
        <v>6</v>
      </c>
      <c r="B1519">
        <v>18</v>
      </c>
      <c r="C1519">
        <v>38</v>
      </c>
      <c r="D1519" s="27">
        <v>500000</v>
      </c>
      <c r="E1519">
        <v>1172088</v>
      </c>
      <c r="F1519">
        <v>8087995</v>
      </c>
      <c r="G1519">
        <v>4425392</v>
      </c>
      <c r="H1519">
        <v>0</v>
      </c>
      <c r="I1519">
        <v>1857076</v>
      </c>
      <c r="J1519">
        <v>4190706</v>
      </c>
      <c r="K1519">
        <v>4019005</v>
      </c>
      <c r="L1519">
        <v>2626478</v>
      </c>
      <c r="M1519">
        <v>335417</v>
      </c>
      <c r="N1519">
        <v>8370402</v>
      </c>
      <c r="O1519">
        <v>15.94562</v>
      </c>
      <c r="P1519" s="27">
        <v>10282696</v>
      </c>
      <c r="Q1519" s="27">
        <v>35084559</v>
      </c>
    </row>
    <row r="1520" spans="1:17" x14ac:dyDescent="0.3">
      <c r="A1520">
        <v>2</v>
      </c>
      <c r="B1520">
        <v>2</v>
      </c>
      <c r="C1520">
        <v>6</v>
      </c>
      <c r="D1520" s="27">
        <v>1000000</v>
      </c>
      <c r="E1520">
        <v>0</v>
      </c>
      <c r="F1520">
        <v>19547623</v>
      </c>
      <c r="G1520">
        <v>22689345</v>
      </c>
      <c r="H1520">
        <v>246876</v>
      </c>
      <c r="I1520">
        <v>15585271</v>
      </c>
      <c r="J1520">
        <v>0</v>
      </c>
      <c r="K1520">
        <v>836370</v>
      </c>
      <c r="L1520">
        <v>1810519</v>
      </c>
      <c r="M1520">
        <v>27425056</v>
      </c>
      <c r="N1520">
        <v>13786530</v>
      </c>
      <c r="O1520">
        <v>7.5774330000000001</v>
      </c>
      <c r="P1520" s="27">
        <v>29873268</v>
      </c>
      <c r="Q1520" s="8">
        <v>102000000</v>
      </c>
    </row>
    <row r="1521" spans="1:17" x14ac:dyDescent="0.3">
      <c r="A1521">
        <v>4</v>
      </c>
      <c r="B1521">
        <v>14</v>
      </c>
      <c r="C1521">
        <v>29</v>
      </c>
      <c r="D1521" s="27">
        <v>40000</v>
      </c>
      <c r="E1521">
        <v>357630</v>
      </c>
      <c r="F1521">
        <v>289963</v>
      </c>
      <c r="G1521">
        <v>84906</v>
      </c>
      <c r="H1521">
        <v>38726</v>
      </c>
      <c r="I1521">
        <v>173503</v>
      </c>
      <c r="J1521">
        <v>44760</v>
      </c>
      <c r="K1521">
        <v>1181938</v>
      </c>
      <c r="L1521">
        <v>279922</v>
      </c>
      <c r="M1521">
        <v>302834</v>
      </c>
      <c r="N1521">
        <v>111472</v>
      </c>
      <c r="O1521">
        <v>964.60410000000002</v>
      </c>
      <c r="P1521" s="27">
        <v>839875</v>
      </c>
      <c r="Q1521" s="27">
        <v>2865654</v>
      </c>
    </row>
    <row r="1522" spans="1:17" x14ac:dyDescent="0.3">
      <c r="A1522">
        <v>5</v>
      </c>
      <c r="B1522">
        <v>15</v>
      </c>
      <c r="C1522">
        <v>32</v>
      </c>
      <c r="D1522" s="27">
        <v>1350</v>
      </c>
      <c r="E1522">
        <v>10448</v>
      </c>
      <c r="F1522">
        <v>80913</v>
      </c>
      <c r="G1522">
        <v>59019</v>
      </c>
      <c r="H1522">
        <v>0</v>
      </c>
      <c r="I1522">
        <v>28508</v>
      </c>
      <c r="J1522">
        <v>0</v>
      </c>
      <c r="K1522">
        <v>173734</v>
      </c>
      <c r="L1522">
        <v>32985</v>
      </c>
      <c r="M1522">
        <v>62292</v>
      </c>
      <c r="N1522">
        <v>33268</v>
      </c>
      <c r="O1522">
        <v>810.40539999999999</v>
      </c>
      <c r="P1522" s="27">
        <v>141022</v>
      </c>
      <c r="Q1522" s="27">
        <v>481167</v>
      </c>
    </row>
    <row r="1523" spans="1:17" x14ac:dyDescent="0.3">
      <c r="A1523">
        <v>7</v>
      </c>
      <c r="B1523">
        <v>16</v>
      </c>
      <c r="C1523">
        <v>35</v>
      </c>
      <c r="D1523" s="27">
        <v>405000</v>
      </c>
      <c r="E1523">
        <v>0</v>
      </c>
      <c r="F1523">
        <v>16544630</v>
      </c>
      <c r="G1523">
        <v>5858550</v>
      </c>
      <c r="H1523">
        <v>0</v>
      </c>
      <c r="I1523">
        <v>6718778</v>
      </c>
      <c r="J1523">
        <v>1940876</v>
      </c>
      <c r="K1523">
        <v>1797414</v>
      </c>
      <c r="L1523">
        <v>2337156</v>
      </c>
      <c r="M1523">
        <v>2450706</v>
      </c>
      <c r="N1523">
        <v>9490199</v>
      </c>
      <c r="O1523">
        <v>9.2846069999999994</v>
      </c>
      <c r="P1523" s="27">
        <v>13815448</v>
      </c>
      <c r="Q1523" s="27">
        <v>47138309</v>
      </c>
    </row>
    <row r="1524" spans="1:17" x14ac:dyDescent="0.3">
      <c r="A1524">
        <v>5</v>
      </c>
      <c r="B1524">
        <v>14</v>
      </c>
      <c r="C1524">
        <v>28</v>
      </c>
      <c r="D1524" s="27">
        <v>6800</v>
      </c>
      <c r="E1524">
        <v>0</v>
      </c>
      <c r="F1524">
        <v>143352</v>
      </c>
      <c r="G1524">
        <v>7784</v>
      </c>
      <c r="H1524">
        <v>1066</v>
      </c>
      <c r="I1524">
        <v>22722</v>
      </c>
      <c r="J1524">
        <v>0</v>
      </c>
      <c r="K1524">
        <v>0</v>
      </c>
      <c r="L1524">
        <v>195</v>
      </c>
      <c r="M1524">
        <v>5517</v>
      </c>
      <c r="N1524">
        <v>20696</v>
      </c>
      <c r="O1524">
        <v>366.15589999999997</v>
      </c>
      <c r="P1524" s="27">
        <v>59007</v>
      </c>
      <c r="Q1524" s="27">
        <v>201332</v>
      </c>
    </row>
    <row r="1525" spans="1:17" x14ac:dyDescent="0.3">
      <c r="A1525">
        <v>3</v>
      </c>
      <c r="B1525">
        <v>14</v>
      </c>
      <c r="C1525">
        <v>28</v>
      </c>
      <c r="D1525" s="27">
        <v>68000</v>
      </c>
      <c r="E1525">
        <v>0</v>
      </c>
      <c r="F1525">
        <v>301469</v>
      </c>
      <c r="G1525">
        <v>328879</v>
      </c>
      <c r="H1525">
        <v>0</v>
      </c>
      <c r="I1525">
        <v>510541</v>
      </c>
      <c r="J1525">
        <v>56086</v>
      </c>
      <c r="K1525">
        <v>141779</v>
      </c>
      <c r="L1525">
        <v>54940</v>
      </c>
      <c r="M1525">
        <v>603830</v>
      </c>
      <c r="N1525">
        <v>275834</v>
      </c>
      <c r="O1525">
        <v>316.08390000000003</v>
      </c>
      <c r="P1525" s="27">
        <v>666283</v>
      </c>
      <c r="Q1525" s="27">
        <v>2273358</v>
      </c>
    </row>
    <row r="1526" spans="1:17" x14ac:dyDescent="0.3">
      <c r="A1526">
        <v>5</v>
      </c>
      <c r="B1526">
        <v>13</v>
      </c>
      <c r="C1526">
        <v>22</v>
      </c>
      <c r="D1526" s="27">
        <v>120000</v>
      </c>
      <c r="E1526">
        <v>880999</v>
      </c>
      <c r="F1526">
        <v>9539986</v>
      </c>
      <c r="G1526">
        <v>1642975</v>
      </c>
      <c r="H1526">
        <v>4088</v>
      </c>
      <c r="I1526">
        <v>1068634</v>
      </c>
      <c r="J1526">
        <v>362850</v>
      </c>
      <c r="K1526">
        <v>3995065</v>
      </c>
      <c r="L1526">
        <v>728842</v>
      </c>
      <c r="M1526">
        <v>1999214</v>
      </c>
      <c r="N1526">
        <v>3420849</v>
      </c>
      <c r="O1526">
        <v>48.84104</v>
      </c>
      <c r="P1526" s="27">
        <v>6929514</v>
      </c>
      <c r="Q1526" s="27">
        <v>23643502</v>
      </c>
    </row>
    <row r="1527" spans="1:17" x14ac:dyDescent="0.3">
      <c r="A1527">
        <v>9</v>
      </c>
      <c r="B1527">
        <v>25</v>
      </c>
      <c r="C1527">
        <v>42</v>
      </c>
      <c r="D1527" s="27">
        <v>34000</v>
      </c>
      <c r="E1527">
        <v>0</v>
      </c>
      <c r="F1527">
        <v>220914</v>
      </c>
      <c r="G1527">
        <v>491474</v>
      </c>
      <c r="H1527">
        <v>3631</v>
      </c>
      <c r="I1527">
        <v>210506</v>
      </c>
      <c r="J1527">
        <v>0</v>
      </c>
      <c r="K1527">
        <v>15905</v>
      </c>
      <c r="L1527">
        <v>26068</v>
      </c>
      <c r="M1527">
        <v>88248</v>
      </c>
      <c r="N1527">
        <v>329597</v>
      </c>
      <c r="O1527">
        <v>583.62670000000003</v>
      </c>
      <c r="P1527" s="27">
        <v>406314</v>
      </c>
      <c r="Q1527" s="27">
        <v>1386343</v>
      </c>
    </row>
    <row r="1528" spans="1:17" x14ac:dyDescent="0.3">
      <c r="A1528">
        <v>4</v>
      </c>
      <c r="B1528">
        <v>13</v>
      </c>
      <c r="C1528">
        <v>22</v>
      </c>
      <c r="D1528" s="27">
        <v>900000</v>
      </c>
      <c r="E1528">
        <v>165264</v>
      </c>
      <c r="F1528">
        <v>91827</v>
      </c>
      <c r="G1528">
        <v>1449143</v>
      </c>
      <c r="H1528">
        <v>99635</v>
      </c>
      <c r="I1528">
        <v>9604095</v>
      </c>
      <c r="J1528">
        <v>1570298</v>
      </c>
      <c r="K1528">
        <v>7254549</v>
      </c>
      <c r="L1528">
        <v>2044518</v>
      </c>
      <c r="M1528">
        <v>1318968</v>
      </c>
      <c r="N1528">
        <v>10985117</v>
      </c>
      <c r="O1528">
        <v>56.225299999999997</v>
      </c>
      <c r="P1528" s="27">
        <v>10135819</v>
      </c>
      <c r="Q1528" s="27">
        <v>34583414</v>
      </c>
    </row>
    <row r="1529" spans="1:17" x14ac:dyDescent="0.3">
      <c r="A1529">
        <v>7</v>
      </c>
      <c r="B1529">
        <v>23</v>
      </c>
      <c r="C1529">
        <v>50</v>
      </c>
      <c r="D1529" s="27">
        <v>37500</v>
      </c>
      <c r="E1529">
        <v>105944</v>
      </c>
      <c r="F1529">
        <v>448920</v>
      </c>
      <c r="G1529">
        <v>606875</v>
      </c>
      <c r="H1529">
        <v>53925</v>
      </c>
      <c r="I1529">
        <v>544088</v>
      </c>
      <c r="J1529">
        <v>57786</v>
      </c>
      <c r="K1529">
        <v>842375</v>
      </c>
      <c r="L1529">
        <v>124327</v>
      </c>
      <c r="M1529">
        <v>89475</v>
      </c>
      <c r="N1529">
        <v>407438</v>
      </c>
      <c r="O1529">
        <v>177.34460000000001</v>
      </c>
      <c r="P1529" s="27">
        <v>961651</v>
      </c>
      <c r="Q1529" s="27">
        <v>3281153</v>
      </c>
    </row>
    <row r="1530" spans="1:17" x14ac:dyDescent="0.3">
      <c r="A1530">
        <v>5</v>
      </c>
      <c r="B1530">
        <v>1</v>
      </c>
      <c r="C1530">
        <v>1</v>
      </c>
      <c r="D1530" s="27">
        <v>5000</v>
      </c>
      <c r="O1530">
        <v>1807.463</v>
      </c>
    </row>
    <row r="1531" spans="1:17" x14ac:dyDescent="0.3">
      <c r="A1531">
        <v>3</v>
      </c>
      <c r="B1531">
        <v>16</v>
      </c>
      <c r="C1531">
        <v>35</v>
      </c>
      <c r="D1531" s="27">
        <v>800000</v>
      </c>
      <c r="E1531">
        <v>0</v>
      </c>
      <c r="F1531">
        <v>19279897</v>
      </c>
      <c r="G1531">
        <v>17523992</v>
      </c>
      <c r="H1531">
        <v>0</v>
      </c>
      <c r="I1531">
        <v>5570215</v>
      </c>
      <c r="J1531">
        <v>2737863</v>
      </c>
      <c r="K1531">
        <v>2118635</v>
      </c>
      <c r="L1531">
        <v>7246927</v>
      </c>
      <c r="M1531">
        <v>5466392</v>
      </c>
      <c r="N1531">
        <v>12231923</v>
      </c>
      <c r="O1531">
        <v>10.01088</v>
      </c>
      <c r="P1531" s="27">
        <v>21153530</v>
      </c>
      <c r="Q1531" s="27">
        <v>72175844</v>
      </c>
    </row>
    <row r="1532" spans="1:17" x14ac:dyDescent="0.3">
      <c r="A1532">
        <v>8</v>
      </c>
      <c r="B1532">
        <v>14</v>
      </c>
      <c r="C1532">
        <v>28</v>
      </c>
      <c r="D1532" s="27">
        <v>62000</v>
      </c>
      <c r="E1532">
        <v>0</v>
      </c>
      <c r="F1532">
        <v>165296</v>
      </c>
      <c r="G1532">
        <v>239057</v>
      </c>
      <c r="H1532">
        <v>0</v>
      </c>
      <c r="I1532">
        <v>170984</v>
      </c>
      <c r="J1532">
        <v>0</v>
      </c>
      <c r="K1532">
        <v>106191</v>
      </c>
      <c r="L1532">
        <v>58138</v>
      </c>
      <c r="M1532">
        <v>659106</v>
      </c>
      <c r="N1532">
        <v>198726</v>
      </c>
      <c r="O1532">
        <v>583.35119999999995</v>
      </c>
      <c r="P1532" s="27">
        <v>468200</v>
      </c>
      <c r="Q1532" s="27">
        <v>1597498</v>
      </c>
    </row>
    <row r="1533" spans="1:17" x14ac:dyDescent="0.3">
      <c r="A1533">
        <v>3</v>
      </c>
      <c r="B1533">
        <v>8</v>
      </c>
      <c r="C1533">
        <v>19</v>
      </c>
      <c r="D1533" s="27">
        <v>128000</v>
      </c>
      <c r="E1533">
        <v>0</v>
      </c>
      <c r="F1533">
        <v>0</v>
      </c>
      <c r="G1533">
        <v>1081744</v>
      </c>
      <c r="H1533">
        <v>0</v>
      </c>
      <c r="I1533">
        <v>636010</v>
      </c>
      <c r="J1533">
        <v>0</v>
      </c>
      <c r="K1533">
        <v>41373</v>
      </c>
      <c r="L1533">
        <v>94375</v>
      </c>
      <c r="M1533">
        <v>144376</v>
      </c>
      <c r="N1533">
        <v>301800</v>
      </c>
      <c r="O1533">
        <v>19.690259999999999</v>
      </c>
      <c r="P1533" s="27">
        <v>673997</v>
      </c>
      <c r="Q1533" s="27">
        <v>2299678</v>
      </c>
    </row>
    <row r="1534" spans="1:17" x14ac:dyDescent="0.3">
      <c r="A1534">
        <v>8</v>
      </c>
      <c r="B1534">
        <v>14</v>
      </c>
      <c r="C1534">
        <v>28</v>
      </c>
      <c r="D1534" s="27">
        <v>42000</v>
      </c>
      <c r="E1534">
        <v>0</v>
      </c>
      <c r="F1534">
        <v>4811</v>
      </c>
      <c r="G1534">
        <v>50896</v>
      </c>
      <c r="H1534">
        <v>0</v>
      </c>
      <c r="I1534">
        <v>74544</v>
      </c>
      <c r="J1534">
        <v>10606</v>
      </c>
      <c r="K1534">
        <v>47358</v>
      </c>
      <c r="L1534">
        <v>5704</v>
      </c>
      <c r="M1534">
        <v>40309</v>
      </c>
      <c r="N1534">
        <v>54601</v>
      </c>
      <c r="O1534">
        <v>308.20569999999998</v>
      </c>
      <c r="P1534" s="27">
        <v>84651</v>
      </c>
      <c r="Q1534" s="27">
        <v>288829</v>
      </c>
    </row>
    <row r="1535" spans="1:17" x14ac:dyDescent="0.3">
      <c r="A1535">
        <v>5</v>
      </c>
      <c r="B1535">
        <v>2</v>
      </c>
      <c r="C1535">
        <v>2</v>
      </c>
      <c r="D1535" s="27">
        <v>40000</v>
      </c>
      <c r="E1535">
        <v>0</v>
      </c>
      <c r="F1535">
        <v>209062</v>
      </c>
      <c r="G1535">
        <v>352844</v>
      </c>
      <c r="H1535">
        <v>30020</v>
      </c>
      <c r="I1535">
        <v>501486</v>
      </c>
      <c r="J1535">
        <v>0</v>
      </c>
      <c r="K1535">
        <v>67087</v>
      </c>
      <c r="L1535">
        <v>410415</v>
      </c>
      <c r="M1535">
        <v>1178361</v>
      </c>
      <c r="N1535">
        <v>462529</v>
      </c>
      <c r="O1535">
        <v>1655.242</v>
      </c>
      <c r="P1535" s="27">
        <v>941326</v>
      </c>
      <c r="Q1535" s="27">
        <v>3211804</v>
      </c>
    </row>
    <row r="1536" spans="1:17" x14ac:dyDescent="0.3">
      <c r="A1536">
        <v>5</v>
      </c>
      <c r="B1536">
        <v>14</v>
      </c>
      <c r="C1536">
        <v>28</v>
      </c>
      <c r="D1536" s="27">
        <v>51000</v>
      </c>
      <c r="E1536">
        <v>0</v>
      </c>
      <c r="F1536">
        <v>116452</v>
      </c>
      <c r="G1536">
        <v>268634</v>
      </c>
      <c r="H1536">
        <v>0</v>
      </c>
      <c r="I1536">
        <v>276343</v>
      </c>
      <c r="J1536">
        <v>30244</v>
      </c>
      <c r="K1536">
        <v>188173</v>
      </c>
      <c r="L1536">
        <v>112958</v>
      </c>
      <c r="M1536">
        <v>173487</v>
      </c>
      <c r="N1536">
        <v>155811</v>
      </c>
      <c r="O1536">
        <v>242.08690000000001</v>
      </c>
      <c r="P1536" s="27">
        <v>387486</v>
      </c>
      <c r="Q1536" s="27">
        <v>1322102</v>
      </c>
    </row>
    <row r="1537" spans="1:17" x14ac:dyDescent="0.3">
      <c r="A1537">
        <v>2</v>
      </c>
      <c r="B1537">
        <v>5</v>
      </c>
      <c r="C1537">
        <v>10</v>
      </c>
      <c r="D1537" s="27">
        <v>400000</v>
      </c>
      <c r="E1537">
        <v>0</v>
      </c>
      <c r="F1537">
        <v>286488</v>
      </c>
      <c r="G1537">
        <v>483144</v>
      </c>
      <c r="H1537">
        <v>11518</v>
      </c>
      <c r="I1537">
        <v>3737907</v>
      </c>
      <c r="J1537">
        <v>0</v>
      </c>
      <c r="K1537">
        <v>142238</v>
      </c>
      <c r="L1537">
        <v>203723</v>
      </c>
      <c r="M1537">
        <v>135104</v>
      </c>
      <c r="N1537">
        <v>2172813</v>
      </c>
      <c r="O1537">
        <v>36.96416</v>
      </c>
      <c r="P1537" s="27">
        <v>2102267</v>
      </c>
      <c r="Q1537" s="27">
        <v>7172935</v>
      </c>
    </row>
    <row r="1538" spans="1:17" x14ac:dyDescent="0.3">
      <c r="A1538">
        <v>8</v>
      </c>
      <c r="B1538">
        <v>14</v>
      </c>
      <c r="C1538">
        <v>28</v>
      </c>
      <c r="D1538" s="27">
        <v>61000</v>
      </c>
      <c r="E1538">
        <v>20144</v>
      </c>
      <c r="F1538">
        <v>189046</v>
      </c>
      <c r="G1538">
        <v>158457</v>
      </c>
      <c r="H1538">
        <v>0</v>
      </c>
      <c r="I1538">
        <v>250731</v>
      </c>
      <c r="J1538">
        <v>0</v>
      </c>
      <c r="K1538">
        <v>202969</v>
      </c>
      <c r="L1538">
        <v>13241</v>
      </c>
      <c r="M1538">
        <v>352288</v>
      </c>
      <c r="N1538">
        <v>129245</v>
      </c>
      <c r="O1538">
        <v>207.1317</v>
      </c>
      <c r="P1538" s="27">
        <v>385733</v>
      </c>
      <c r="Q1538" s="27">
        <v>1316121</v>
      </c>
    </row>
    <row r="1539" spans="1:17" x14ac:dyDescent="0.3">
      <c r="A1539">
        <v>2</v>
      </c>
      <c r="B1539">
        <v>6</v>
      </c>
      <c r="C1539">
        <v>14</v>
      </c>
      <c r="D1539" s="27">
        <v>11000</v>
      </c>
      <c r="E1539">
        <v>4595</v>
      </c>
      <c r="F1539">
        <v>4214</v>
      </c>
      <c r="G1539">
        <v>36590</v>
      </c>
      <c r="H1539">
        <v>0</v>
      </c>
      <c r="I1539">
        <v>89731</v>
      </c>
      <c r="J1539">
        <v>122346</v>
      </c>
      <c r="K1539">
        <v>945255</v>
      </c>
      <c r="L1539">
        <v>17471</v>
      </c>
      <c r="M1539">
        <v>10742</v>
      </c>
      <c r="N1539">
        <v>76746</v>
      </c>
      <c r="O1539">
        <v>1851.67</v>
      </c>
      <c r="P1539" s="27">
        <v>383262</v>
      </c>
      <c r="Q1539" s="27">
        <v>1307690</v>
      </c>
    </row>
    <row r="1540" spans="1:17" x14ac:dyDescent="0.3">
      <c r="A1540">
        <v>3</v>
      </c>
      <c r="B1540">
        <v>12</v>
      </c>
      <c r="C1540">
        <v>21</v>
      </c>
      <c r="D1540" s="27">
        <v>12250</v>
      </c>
      <c r="E1540">
        <v>306</v>
      </c>
      <c r="F1540">
        <v>18171</v>
      </c>
      <c r="G1540">
        <v>7088</v>
      </c>
      <c r="H1540">
        <v>0</v>
      </c>
      <c r="I1540">
        <v>20522</v>
      </c>
      <c r="J1540">
        <v>13280</v>
      </c>
      <c r="K1540">
        <v>5005</v>
      </c>
      <c r="L1540">
        <v>0</v>
      </c>
      <c r="M1540">
        <v>0</v>
      </c>
      <c r="N1540">
        <v>85292</v>
      </c>
      <c r="O1540">
        <v>1107.7529999999999</v>
      </c>
      <c r="P1540" s="27">
        <v>43864</v>
      </c>
      <c r="Q1540" s="27">
        <v>149664</v>
      </c>
    </row>
    <row r="1541" spans="1:17" x14ac:dyDescent="0.3">
      <c r="A1541">
        <v>7</v>
      </c>
      <c r="B1541">
        <v>6</v>
      </c>
      <c r="C1541">
        <v>12</v>
      </c>
      <c r="D1541" s="27">
        <v>4600</v>
      </c>
      <c r="E1541">
        <v>6821</v>
      </c>
      <c r="F1541">
        <v>17450</v>
      </c>
      <c r="G1541">
        <v>12258</v>
      </c>
      <c r="H1541">
        <v>167</v>
      </c>
      <c r="I1541">
        <v>14263</v>
      </c>
      <c r="J1541">
        <v>42524</v>
      </c>
      <c r="K1541">
        <v>328547</v>
      </c>
      <c r="L1541">
        <v>640</v>
      </c>
      <c r="M1541">
        <v>0</v>
      </c>
      <c r="N1541">
        <v>20528</v>
      </c>
      <c r="O1541">
        <v>1807.463</v>
      </c>
      <c r="P1541" s="27">
        <v>129894</v>
      </c>
      <c r="Q1541" s="27">
        <v>443198</v>
      </c>
    </row>
    <row r="1542" spans="1:17" x14ac:dyDescent="0.3">
      <c r="A1542">
        <v>9</v>
      </c>
      <c r="B1542">
        <v>14</v>
      </c>
      <c r="C1542">
        <v>28</v>
      </c>
      <c r="D1542" s="27">
        <v>20000</v>
      </c>
      <c r="E1542">
        <v>0</v>
      </c>
      <c r="F1542">
        <v>142302</v>
      </c>
      <c r="G1542">
        <v>124534</v>
      </c>
      <c r="H1542">
        <v>0</v>
      </c>
      <c r="I1542">
        <v>78720</v>
      </c>
      <c r="J1542">
        <v>0</v>
      </c>
      <c r="K1542">
        <v>0</v>
      </c>
      <c r="L1542">
        <v>79403</v>
      </c>
      <c r="M1542">
        <v>322972</v>
      </c>
      <c r="N1542">
        <v>80612</v>
      </c>
      <c r="O1542">
        <v>316.26330000000002</v>
      </c>
      <c r="P1542" s="27">
        <v>242832</v>
      </c>
      <c r="Q1542" s="27">
        <v>828543</v>
      </c>
    </row>
    <row r="1543" spans="1:17" x14ac:dyDescent="0.3">
      <c r="A1543">
        <v>3</v>
      </c>
      <c r="B1543">
        <v>16</v>
      </c>
      <c r="C1543">
        <v>35</v>
      </c>
      <c r="D1543" s="27">
        <v>1000000</v>
      </c>
      <c r="E1543">
        <v>0</v>
      </c>
      <c r="F1543">
        <v>21431673</v>
      </c>
      <c r="G1543">
        <v>9627686</v>
      </c>
      <c r="H1543">
        <v>0</v>
      </c>
      <c r="I1543">
        <v>7852070</v>
      </c>
      <c r="J1543">
        <v>0</v>
      </c>
      <c r="K1543">
        <v>2356770</v>
      </c>
      <c r="L1543">
        <v>1963873</v>
      </c>
      <c r="M1543">
        <v>2430006</v>
      </c>
      <c r="N1543">
        <v>9949615</v>
      </c>
      <c r="O1543">
        <v>7.1506299999999996</v>
      </c>
      <c r="P1543" s="27">
        <v>16298855</v>
      </c>
      <c r="Q1543" s="27">
        <v>55611693</v>
      </c>
    </row>
    <row r="1544" spans="1:17" x14ac:dyDescent="0.3">
      <c r="A1544">
        <v>3</v>
      </c>
      <c r="B1544">
        <v>12</v>
      </c>
      <c r="C1544">
        <v>21</v>
      </c>
      <c r="D1544" s="27">
        <v>3600</v>
      </c>
      <c r="E1544">
        <v>0</v>
      </c>
      <c r="F1544">
        <v>0</v>
      </c>
      <c r="G1544">
        <v>3203</v>
      </c>
      <c r="H1544">
        <v>209</v>
      </c>
      <c r="I1544">
        <v>5481</v>
      </c>
      <c r="J1544">
        <v>1826</v>
      </c>
      <c r="K1544">
        <v>1159</v>
      </c>
      <c r="L1544">
        <v>2148</v>
      </c>
      <c r="M1544">
        <v>3149</v>
      </c>
      <c r="N1544">
        <v>12741</v>
      </c>
      <c r="O1544">
        <v>1791.31</v>
      </c>
      <c r="P1544" s="27">
        <v>8768</v>
      </c>
      <c r="Q1544" s="27">
        <v>29916</v>
      </c>
    </row>
    <row r="1545" spans="1:17" x14ac:dyDescent="0.3">
      <c r="A1545">
        <v>3</v>
      </c>
      <c r="B1545">
        <v>2</v>
      </c>
      <c r="C1545">
        <v>6</v>
      </c>
      <c r="D1545" s="27">
        <v>61000</v>
      </c>
      <c r="E1545">
        <v>36776</v>
      </c>
      <c r="F1545">
        <v>0</v>
      </c>
      <c r="G1545">
        <v>871602</v>
      </c>
      <c r="H1545">
        <v>0</v>
      </c>
      <c r="I1545">
        <v>410795</v>
      </c>
      <c r="J1545">
        <v>0</v>
      </c>
      <c r="K1545">
        <v>29929</v>
      </c>
      <c r="L1545">
        <v>51161</v>
      </c>
      <c r="M1545">
        <v>775022</v>
      </c>
      <c r="N1545">
        <v>442292</v>
      </c>
      <c r="O1545">
        <v>356.19830000000002</v>
      </c>
      <c r="P1545" s="27">
        <v>767168</v>
      </c>
      <c r="Q1545" s="27">
        <v>2617577</v>
      </c>
    </row>
    <row r="1546" spans="1:17" x14ac:dyDescent="0.3">
      <c r="A1546">
        <v>3</v>
      </c>
      <c r="B1546">
        <v>2</v>
      </c>
      <c r="C1546">
        <v>7</v>
      </c>
      <c r="D1546" s="27">
        <v>225000</v>
      </c>
      <c r="E1546">
        <v>116159</v>
      </c>
      <c r="F1546">
        <v>2132184</v>
      </c>
      <c r="G1546">
        <v>4140865</v>
      </c>
      <c r="H1546">
        <v>43878</v>
      </c>
      <c r="I1546">
        <v>1991076</v>
      </c>
      <c r="J1546">
        <v>99247</v>
      </c>
      <c r="K1546">
        <v>1091636</v>
      </c>
      <c r="L1546">
        <v>334189</v>
      </c>
      <c r="M1546">
        <v>4203749</v>
      </c>
      <c r="N1546">
        <v>1690182</v>
      </c>
      <c r="O1546">
        <v>52.146230000000003</v>
      </c>
      <c r="P1546" s="27">
        <v>4643366</v>
      </c>
      <c r="Q1546" s="27">
        <v>15843165</v>
      </c>
    </row>
    <row r="1547" spans="1:17" x14ac:dyDescent="0.3">
      <c r="A1547">
        <v>4</v>
      </c>
      <c r="B1547">
        <v>23</v>
      </c>
      <c r="C1547">
        <v>50</v>
      </c>
      <c r="D1547" s="27">
        <v>126000</v>
      </c>
      <c r="E1547">
        <v>0</v>
      </c>
      <c r="F1547">
        <v>609581</v>
      </c>
      <c r="G1547">
        <v>1647643</v>
      </c>
      <c r="H1547">
        <v>283232</v>
      </c>
      <c r="I1547">
        <v>1073762</v>
      </c>
      <c r="J1547">
        <v>140335</v>
      </c>
      <c r="K1547">
        <v>1484891</v>
      </c>
      <c r="L1547">
        <v>214010</v>
      </c>
      <c r="M1547">
        <v>303323</v>
      </c>
      <c r="N1547">
        <v>1060327</v>
      </c>
      <c r="O1547">
        <v>120.9495</v>
      </c>
      <c r="P1547" s="27">
        <v>1997979</v>
      </c>
      <c r="Q1547" s="27">
        <v>6817104</v>
      </c>
    </row>
    <row r="1548" spans="1:17" x14ac:dyDescent="0.3">
      <c r="A1548">
        <v>5</v>
      </c>
      <c r="B1548">
        <v>26</v>
      </c>
      <c r="C1548">
        <v>46</v>
      </c>
      <c r="D1548" s="27">
        <v>3100</v>
      </c>
      <c r="E1548">
        <v>1588</v>
      </c>
      <c r="F1548">
        <v>1550</v>
      </c>
      <c r="G1548">
        <v>6914</v>
      </c>
      <c r="H1548">
        <v>0</v>
      </c>
      <c r="I1548">
        <v>13478</v>
      </c>
      <c r="J1548">
        <v>0</v>
      </c>
      <c r="K1548">
        <v>5687</v>
      </c>
      <c r="L1548">
        <v>2409</v>
      </c>
      <c r="M1548">
        <v>3197</v>
      </c>
      <c r="N1548">
        <v>13467</v>
      </c>
      <c r="O1548">
        <v>1807.463</v>
      </c>
      <c r="P1548" s="27">
        <v>14153</v>
      </c>
      <c r="Q1548" s="27">
        <v>48290</v>
      </c>
    </row>
    <row r="1549" spans="1:17" x14ac:dyDescent="0.3">
      <c r="A1549">
        <v>3</v>
      </c>
      <c r="B1549">
        <v>7</v>
      </c>
      <c r="C1549">
        <v>52</v>
      </c>
      <c r="D1549" s="27">
        <v>415000</v>
      </c>
      <c r="E1549">
        <v>0</v>
      </c>
      <c r="F1549">
        <v>0</v>
      </c>
      <c r="G1549">
        <v>1671140</v>
      </c>
      <c r="H1549">
        <v>0</v>
      </c>
      <c r="I1549">
        <v>5936235</v>
      </c>
      <c r="J1549">
        <v>0</v>
      </c>
      <c r="K1549">
        <v>222490</v>
      </c>
      <c r="L1549">
        <v>401752</v>
      </c>
      <c r="M1549">
        <v>1762702</v>
      </c>
      <c r="N1549">
        <v>7512377</v>
      </c>
      <c r="O1549">
        <v>25.322579999999999</v>
      </c>
      <c r="P1549" s="27">
        <v>5130919</v>
      </c>
      <c r="Q1549" s="27">
        <v>17506696</v>
      </c>
    </row>
    <row r="1550" spans="1:17" x14ac:dyDescent="0.3">
      <c r="A1550">
        <v>2</v>
      </c>
      <c r="B1550">
        <v>13</v>
      </c>
      <c r="C1550">
        <v>23</v>
      </c>
      <c r="D1550" s="27">
        <v>60000</v>
      </c>
      <c r="E1550">
        <v>0</v>
      </c>
      <c r="F1550">
        <v>1695697</v>
      </c>
      <c r="G1550">
        <v>261200</v>
      </c>
      <c r="H1550">
        <v>0</v>
      </c>
      <c r="I1550">
        <v>337495</v>
      </c>
      <c r="J1550">
        <v>0</v>
      </c>
      <c r="K1550">
        <v>20517</v>
      </c>
      <c r="L1550">
        <v>88974</v>
      </c>
      <c r="M1550">
        <v>294521</v>
      </c>
      <c r="N1550">
        <v>1006738</v>
      </c>
      <c r="O1550">
        <v>360.21809999999999</v>
      </c>
      <c r="P1550" s="27">
        <v>1085915</v>
      </c>
      <c r="Q1550" s="27">
        <v>3705142</v>
      </c>
    </row>
    <row r="1551" spans="1:17" x14ac:dyDescent="0.3">
      <c r="A1551">
        <v>5</v>
      </c>
      <c r="B1551">
        <v>91</v>
      </c>
      <c r="C1551">
        <v>49</v>
      </c>
      <c r="D1551" s="27">
        <v>15250</v>
      </c>
      <c r="E1551">
        <v>2410</v>
      </c>
      <c r="F1551">
        <v>35922</v>
      </c>
      <c r="G1551">
        <v>64276</v>
      </c>
      <c r="H1551">
        <v>0</v>
      </c>
      <c r="I1551">
        <v>264442</v>
      </c>
      <c r="J1551">
        <v>0</v>
      </c>
      <c r="K1551">
        <v>1028532</v>
      </c>
      <c r="L1551">
        <v>14646</v>
      </c>
      <c r="M1551">
        <v>69547</v>
      </c>
      <c r="N1551">
        <v>463553</v>
      </c>
      <c r="O1551">
        <v>941.81790000000001</v>
      </c>
      <c r="P1551" s="27">
        <v>569557</v>
      </c>
      <c r="Q1551" s="27">
        <v>1943328</v>
      </c>
    </row>
    <row r="1552" spans="1:17" x14ac:dyDescent="0.3">
      <c r="A1552">
        <v>7</v>
      </c>
      <c r="B1552">
        <v>2</v>
      </c>
      <c r="C1552">
        <v>2</v>
      </c>
      <c r="D1552" s="27">
        <v>88000</v>
      </c>
      <c r="E1552">
        <v>0</v>
      </c>
      <c r="F1552">
        <v>1354869</v>
      </c>
      <c r="G1552">
        <v>1837001</v>
      </c>
      <c r="H1552">
        <v>6658</v>
      </c>
      <c r="I1552">
        <v>764072</v>
      </c>
      <c r="J1552">
        <v>0</v>
      </c>
      <c r="K1552">
        <v>116853</v>
      </c>
      <c r="L1552">
        <v>363953</v>
      </c>
      <c r="M1552">
        <v>910126</v>
      </c>
      <c r="N1552">
        <v>856339</v>
      </c>
      <c r="O1552">
        <v>48.84104</v>
      </c>
      <c r="P1552" s="27">
        <v>1820009</v>
      </c>
      <c r="Q1552" s="27">
        <v>6209871</v>
      </c>
    </row>
    <row r="1553" spans="1:17" x14ac:dyDescent="0.3">
      <c r="A1553">
        <v>4</v>
      </c>
      <c r="B1553">
        <v>15</v>
      </c>
      <c r="C1553">
        <v>53</v>
      </c>
      <c r="D1553" s="27">
        <v>4000</v>
      </c>
      <c r="E1553">
        <v>0</v>
      </c>
      <c r="F1553">
        <v>92934</v>
      </c>
      <c r="G1553">
        <v>98621</v>
      </c>
      <c r="H1553">
        <v>0</v>
      </c>
      <c r="I1553">
        <v>80858</v>
      </c>
      <c r="J1553">
        <v>360210</v>
      </c>
      <c r="K1553">
        <v>254655</v>
      </c>
      <c r="L1553">
        <v>42072</v>
      </c>
      <c r="M1553">
        <v>27480</v>
      </c>
      <c r="N1553">
        <v>60379</v>
      </c>
      <c r="O1553">
        <v>961.78279999999995</v>
      </c>
      <c r="P1553" s="27">
        <v>298127</v>
      </c>
      <c r="Q1553" s="27">
        <v>1017209</v>
      </c>
    </row>
    <row r="1554" spans="1:17" x14ac:dyDescent="0.3">
      <c r="A1554">
        <v>7</v>
      </c>
      <c r="B1554">
        <v>5</v>
      </c>
      <c r="C1554">
        <v>11</v>
      </c>
      <c r="D1554" s="27">
        <v>6300</v>
      </c>
      <c r="E1554">
        <v>1910</v>
      </c>
      <c r="F1554">
        <v>48756</v>
      </c>
      <c r="G1554">
        <v>8474</v>
      </c>
      <c r="H1554">
        <v>0</v>
      </c>
      <c r="I1554">
        <v>75593</v>
      </c>
      <c r="J1554">
        <v>0</v>
      </c>
      <c r="K1554">
        <v>0</v>
      </c>
      <c r="L1554">
        <v>42757</v>
      </c>
      <c r="M1554">
        <v>0</v>
      </c>
      <c r="N1554">
        <v>59364</v>
      </c>
      <c r="O1554">
        <v>270.64150000000001</v>
      </c>
      <c r="P1554" s="27">
        <v>69418</v>
      </c>
      <c r="Q1554" s="27">
        <v>236854</v>
      </c>
    </row>
    <row r="1555" spans="1:17" x14ac:dyDescent="0.3">
      <c r="A1555">
        <v>2</v>
      </c>
      <c r="B1555">
        <v>2</v>
      </c>
      <c r="C1555">
        <v>6</v>
      </c>
      <c r="D1555" s="27">
        <v>7500</v>
      </c>
      <c r="E1555">
        <v>0</v>
      </c>
      <c r="F1555">
        <v>11578</v>
      </c>
      <c r="G1555">
        <v>37696</v>
      </c>
      <c r="H1555">
        <v>285</v>
      </c>
      <c r="I1555">
        <v>49158</v>
      </c>
      <c r="J1555">
        <v>0</v>
      </c>
      <c r="K1555">
        <v>1355</v>
      </c>
      <c r="L1555">
        <v>6144</v>
      </c>
      <c r="M1555">
        <v>13820</v>
      </c>
      <c r="N1555">
        <v>24268</v>
      </c>
      <c r="O1555">
        <v>1868.403</v>
      </c>
      <c r="P1555" s="27">
        <v>42293</v>
      </c>
      <c r="Q1555" s="27">
        <v>144304</v>
      </c>
    </row>
    <row r="1556" spans="1:17" x14ac:dyDescent="0.3">
      <c r="A1556">
        <v>3</v>
      </c>
      <c r="B1556">
        <v>17</v>
      </c>
      <c r="C1556">
        <v>36</v>
      </c>
      <c r="D1556" s="27">
        <v>230000</v>
      </c>
      <c r="E1556">
        <v>205602</v>
      </c>
      <c r="F1556">
        <v>1402038</v>
      </c>
      <c r="G1556">
        <v>2443782</v>
      </c>
      <c r="H1556">
        <v>50448</v>
      </c>
      <c r="I1556">
        <v>1173509</v>
      </c>
      <c r="J1556">
        <v>337256</v>
      </c>
      <c r="K1556">
        <v>135137</v>
      </c>
      <c r="L1556">
        <v>219932</v>
      </c>
      <c r="M1556">
        <v>68920</v>
      </c>
      <c r="N1556">
        <v>1447724</v>
      </c>
      <c r="O1556">
        <v>84.055760000000006</v>
      </c>
      <c r="P1556" s="27">
        <v>2193537</v>
      </c>
      <c r="Q1556" s="27">
        <v>7484348</v>
      </c>
    </row>
    <row r="1557" spans="1:17" x14ac:dyDescent="0.3">
      <c r="A1557">
        <v>5</v>
      </c>
      <c r="B1557">
        <v>16</v>
      </c>
      <c r="C1557">
        <v>35</v>
      </c>
      <c r="D1557" s="27">
        <v>450000</v>
      </c>
      <c r="E1557">
        <v>13223</v>
      </c>
      <c r="F1557">
        <v>27854801</v>
      </c>
      <c r="G1557">
        <v>11648905</v>
      </c>
      <c r="H1557">
        <v>0</v>
      </c>
      <c r="I1557">
        <v>6922485</v>
      </c>
      <c r="J1557">
        <v>2358375</v>
      </c>
      <c r="K1557">
        <v>2555631</v>
      </c>
      <c r="L1557">
        <v>9791178</v>
      </c>
      <c r="M1557">
        <v>3261297</v>
      </c>
      <c r="N1557">
        <v>13502911</v>
      </c>
      <c r="O1557">
        <v>9.2846069999999994</v>
      </c>
      <c r="P1557" s="27">
        <v>22833765</v>
      </c>
      <c r="Q1557" s="27">
        <v>77908806</v>
      </c>
    </row>
    <row r="1558" spans="1:17" x14ac:dyDescent="0.3">
      <c r="A1558">
        <v>8</v>
      </c>
      <c r="B1558">
        <v>13</v>
      </c>
      <c r="C1558">
        <v>24</v>
      </c>
      <c r="D1558" s="27">
        <v>92000</v>
      </c>
      <c r="E1558">
        <v>470649</v>
      </c>
      <c r="F1558">
        <v>9712242</v>
      </c>
      <c r="G1558">
        <v>859843</v>
      </c>
      <c r="H1558">
        <v>0</v>
      </c>
      <c r="I1558">
        <v>3501861</v>
      </c>
      <c r="J1558">
        <v>0</v>
      </c>
      <c r="K1558">
        <v>3329256</v>
      </c>
      <c r="L1558">
        <v>393722</v>
      </c>
      <c r="M1558">
        <v>482858</v>
      </c>
      <c r="N1558">
        <v>2448322</v>
      </c>
      <c r="O1558">
        <v>222.03809999999999</v>
      </c>
      <c r="P1558" s="27">
        <v>6212999</v>
      </c>
      <c r="Q1558" s="27">
        <v>21198753</v>
      </c>
    </row>
    <row r="1559" spans="1:17" x14ac:dyDescent="0.3">
      <c r="A1559">
        <v>5</v>
      </c>
      <c r="B1559">
        <v>1</v>
      </c>
      <c r="C1559">
        <v>1</v>
      </c>
      <c r="D1559" s="27">
        <v>50000</v>
      </c>
      <c r="O1559">
        <v>324.95339999999999</v>
      </c>
    </row>
    <row r="1560" spans="1:17" x14ac:dyDescent="0.3">
      <c r="A1560">
        <v>3</v>
      </c>
      <c r="B1560">
        <v>18</v>
      </c>
      <c r="C1560">
        <v>40</v>
      </c>
      <c r="D1560" s="27">
        <v>170000</v>
      </c>
      <c r="E1560">
        <v>389997</v>
      </c>
      <c r="F1560">
        <v>350817</v>
      </c>
      <c r="G1560">
        <v>1173196</v>
      </c>
      <c r="H1560">
        <v>0</v>
      </c>
      <c r="I1560">
        <v>1502424</v>
      </c>
      <c r="J1560">
        <v>1155029</v>
      </c>
      <c r="K1560">
        <v>620825</v>
      </c>
      <c r="L1560">
        <v>818637</v>
      </c>
      <c r="M1560">
        <v>98777</v>
      </c>
      <c r="N1560">
        <v>2222064</v>
      </c>
      <c r="O1560">
        <v>315.52019999999999</v>
      </c>
      <c r="P1560" s="27">
        <v>2441901</v>
      </c>
      <c r="Q1560" s="27">
        <v>8331766</v>
      </c>
    </row>
    <row r="1561" spans="1:17" x14ac:dyDescent="0.3">
      <c r="A1561">
        <v>1</v>
      </c>
      <c r="B1561">
        <v>5</v>
      </c>
      <c r="C1561">
        <v>9</v>
      </c>
      <c r="D1561" s="27">
        <v>84000</v>
      </c>
      <c r="E1561">
        <v>207879</v>
      </c>
      <c r="F1561">
        <v>9927</v>
      </c>
      <c r="G1561">
        <v>64919</v>
      </c>
      <c r="H1561">
        <v>0</v>
      </c>
      <c r="I1561">
        <v>270506</v>
      </c>
      <c r="J1561">
        <v>0</v>
      </c>
      <c r="K1561">
        <v>10794</v>
      </c>
      <c r="L1561">
        <v>1033</v>
      </c>
      <c r="M1561">
        <v>37594</v>
      </c>
      <c r="N1561">
        <v>297270</v>
      </c>
      <c r="O1561">
        <v>175.75630000000001</v>
      </c>
      <c r="P1561" s="27">
        <v>263752</v>
      </c>
      <c r="Q1561" s="27">
        <v>899922</v>
      </c>
    </row>
    <row r="1562" spans="1:17" x14ac:dyDescent="0.3">
      <c r="A1562">
        <v>9</v>
      </c>
      <c r="B1562">
        <v>1</v>
      </c>
      <c r="C1562">
        <v>1</v>
      </c>
      <c r="D1562" s="27">
        <v>3000</v>
      </c>
      <c r="E1562">
        <v>0</v>
      </c>
      <c r="F1562">
        <v>0</v>
      </c>
      <c r="G1562">
        <v>0</v>
      </c>
      <c r="H1562">
        <v>0</v>
      </c>
      <c r="I1562">
        <v>0</v>
      </c>
      <c r="J1562">
        <v>0</v>
      </c>
      <c r="K1562">
        <v>0</v>
      </c>
      <c r="L1562">
        <v>0</v>
      </c>
      <c r="M1562">
        <v>0</v>
      </c>
      <c r="N1562">
        <v>1020</v>
      </c>
      <c r="O1562">
        <v>48.84104</v>
      </c>
      <c r="P1562" s="27">
        <v>299</v>
      </c>
      <c r="Q1562" s="27">
        <v>1020</v>
      </c>
    </row>
    <row r="1563" spans="1:17" x14ac:dyDescent="0.3">
      <c r="A1563">
        <v>4</v>
      </c>
      <c r="B1563">
        <v>13</v>
      </c>
      <c r="C1563">
        <v>25</v>
      </c>
      <c r="D1563" s="27">
        <v>4300</v>
      </c>
      <c r="E1563">
        <v>0</v>
      </c>
      <c r="F1563">
        <v>15424</v>
      </c>
      <c r="G1563">
        <v>174</v>
      </c>
      <c r="H1563">
        <v>0</v>
      </c>
      <c r="I1563">
        <v>4970</v>
      </c>
      <c r="J1563">
        <v>0</v>
      </c>
      <c r="K1563">
        <v>2268</v>
      </c>
      <c r="L1563">
        <v>7002</v>
      </c>
      <c r="M1563">
        <v>0</v>
      </c>
      <c r="N1563">
        <v>24730</v>
      </c>
      <c r="O1563">
        <v>2140.9059999999999</v>
      </c>
      <c r="P1563" s="27">
        <v>15993</v>
      </c>
      <c r="Q1563" s="27">
        <v>54568</v>
      </c>
    </row>
    <row r="1564" spans="1:17" x14ac:dyDescent="0.3">
      <c r="A1564">
        <v>7</v>
      </c>
      <c r="B1564">
        <v>2</v>
      </c>
      <c r="C1564">
        <v>2</v>
      </c>
      <c r="D1564" s="27">
        <v>250000</v>
      </c>
      <c r="E1564">
        <v>366646</v>
      </c>
      <c r="F1564">
        <v>6205963</v>
      </c>
      <c r="G1564">
        <v>3057962</v>
      </c>
      <c r="H1564">
        <v>61221</v>
      </c>
      <c r="I1564">
        <v>2083865</v>
      </c>
      <c r="J1564">
        <v>182105</v>
      </c>
      <c r="K1564">
        <v>288921</v>
      </c>
      <c r="L1564">
        <v>198885</v>
      </c>
      <c r="M1564">
        <v>3405532</v>
      </c>
      <c r="N1564">
        <v>2975664</v>
      </c>
      <c r="O1564">
        <v>48.84104</v>
      </c>
      <c r="P1564" s="27">
        <v>5517809</v>
      </c>
      <c r="Q1564" s="27">
        <v>18826764</v>
      </c>
    </row>
    <row r="1565" spans="1:17" x14ac:dyDescent="0.3">
      <c r="A1565">
        <v>9</v>
      </c>
      <c r="B1565">
        <v>14</v>
      </c>
      <c r="C1565">
        <v>28</v>
      </c>
      <c r="D1565" s="27">
        <v>2950</v>
      </c>
      <c r="E1565">
        <v>478</v>
      </c>
      <c r="F1565">
        <v>10656</v>
      </c>
      <c r="G1565">
        <v>4903</v>
      </c>
      <c r="H1565">
        <v>0</v>
      </c>
      <c r="I1565">
        <v>7185</v>
      </c>
      <c r="J1565">
        <v>0</v>
      </c>
      <c r="K1565">
        <v>0</v>
      </c>
      <c r="L1565">
        <v>9313</v>
      </c>
      <c r="M1565">
        <v>22252</v>
      </c>
      <c r="N1565">
        <v>6765</v>
      </c>
      <c r="O1565">
        <v>1849.1849999999999</v>
      </c>
      <c r="P1565" s="27">
        <v>18040</v>
      </c>
      <c r="Q1565" s="27">
        <v>61552</v>
      </c>
    </row>
    <row r="1566" spans="1:17" x14ac:dyDescent="0.3">
      <c r="A1566">
        <v>6</v>
      </c>
      <c r="B1566">
        <v>15</v>
      </c>
      <c r="C1566">
        <v>32</v>
      </c>
      <c r="D1566" s="27">
        <v>1500</v>
      </c>
      <c r="E1566">
        <v>803</v>
      </c>
      <c r="F1566">
        <v>17456</v>
      </c>
      <c r="G1566">
        <v>7364</v>
      </c>
      <c r="H1566">
        <v>908</v>
      </c>
      <c r="I1566">
        <v>11345</v>
      </c>
      <c r="J1566">
        <v>30805</v>
      </c>
      <c r="K1566">
        <v>30997</v>
      </c>
      <c r="L1566">
        <v>7461</v>
      </c>
      <c r="M1566">
        <v>0</v>
      </c>
      <c r="N1566">
        <v>7480</v>
      </c>
      <c r="O1566">
        <v>1197.386</v>
      </c>
      <c r="P1566" s="27">
        <v>33593</v>
      </c>
      <c r="Q1566" s="27">
        <v>114619</v>
      </c>
    </row>
    <row r="1567" spans="1:17" x14ac:dyDescent="0.3">
      <c r="A1567">
        <v>2</v>
      </c>
      <c r="B1567">
        <v>16</v>
      </c>
      <c r="C1567">
        <v>35</v>
      </c>
      <c r="D1567" s="27">
        <v>300000</v>
      </c>
      <c r="E1567">
        <v>138735</v>
      </c>
      <c r="F1567">
        <v>1036792</v>
      </c>
      <c r="G1567">
        <v>2216550</v>
      </c>
      <c r="H1567">
        <v>0</v>
      </c>
      <c r="I1567">
        <v>1320043</v>
      </c>
      <c r="J1567">
        <v>0</v>
      </c>
      <c r="K1567">
        <v>433340</v>
      </c>
      <c r="L1567">
        <v>513290</v>
      </c>
      <c r="M1567">
        <v>410190</v>
      </c>
      <c r="N1567">
        <v>3967113</v>
      </c>
      <c r="O1567">
        <v>52.146230000000003</v>
      </c>
      <c r="P1567" s="27">
        <v>2941399</v>
      </c>
      <c r="Q1567" s="27">
        <v>10036053</v>
      </c>
    </row>
    <row r="1568" spans="1:17" x14ac:dyDescent="0.3">
      <c r="A1568">
        <v>5</v>
      </c>
      <c r="B1568">
        <v>7</v>
      </c>
      <c r="C1568">
        <v>52</v>
      </c>
      <c r="D1568" s="27">
        <v>445000</v>
      </c>
      <c r="E1568">
        <v>369</v>
      </c>
      <c r="F1568">
        <v>6651806</v>
      </c>
      <c r="G1568">
        <v>575824</v>
      </c>
      <c r="H1568">
        <v>0</v>
      </c>
      <c r="I1568">
        <v>1362669</v>
      </c>
      <c r="J1568">
        <v>0</v>
      </c>
      <c r="K1568">
        <v>65628</v>
      </c>
      <c r="L1568">
        <v>139024</v>
      </c>
      <c r="M1568">
        <v>706576</v>
      </c>
      <c r="N1568">
        <v>2342729</v>
      </c>
      <c r="O1568">
        <v>48.84104</v>
      </c>
      <c r="P1568" s="27">
        <v>3471461</v>
      </c>
      <c r="Q1568" s="27">
        <v>11844625</v>
      </c>
    </row>
    <row r="1569" spans="1:17" x14ac:dyDescent="0.3">
      <c r="A1569">
        <v>2</v>
      </c>
      <c r="B1569">
        <v>18</v>
      </c>
      <c r="C1569">
        <v>38</v>
      </c>
      <c r="D1569" s="27">
        <v>104000</v>
      </c>
      <c r="E1569">
        <v>422104</v>
      </c>
      <c r="F1569">
        <v>540515</v>
      </c>
      <c r="G1569">
        <v>1352486</v>
      </c>
      <c r="H1569">
        <v>0</v>
      </c>
      <c r="I1569">
        <v>852223</v>
      </c>
      <c r="J1569">
        <v>0</v>
      </c>
      <c r="K1569">
        <v>716087</v>
      </c>
      <c r="L1569">
        <v>1171281</v>
      </c>
      <c r="M1569">
        <v>59474</v>
      </c>
      <c r="N1569">
        <v>1949591</v>
      </c>
      <c r="O1569">
        <v>212.42619999999999</v>
      </c>
      <c r="P1569" s="27">
        <v>2070270</v>
      </c>
      <c r="Q1569" s="27">
        <v>7063761</v>
      </c>
    </row>
    <row r="1570" spans="1:17" x14ac:dyDescent="0.3">
      <c r="A1570">
        <v>7</v>
      </c>
      <c r="B1570">
        <v>2</v>
      </c>
      <c r="C1570">
        <v>2</v>
      </c>
      <c r="D1570" s="27">
        <v>7500</v>
      </c>
      <c r="E1570">
        <v>1617</v>
      </c>
      <c r="F1570">
        <v>98931</v>
      </c>
      <c r="G1570">
        <v>45383</v>
      </c>
      <c r="H1570">
        <v>0</v>
      </c>
      <c r="I1570">
        <v>31604</v>
      </c>
      <c r="J1570">
        <v>0</v>
      </c>
      <c r="K1570">
        <v>74654</v>
      </c>
      <c r="L1570">
        <v>22734</v>
      </c>
      <c r="M1570">
        <v>58840</v>
      </c>
      <c r="N1570">
        <v>46487</v>
      </c>
      <c r="O1570">
        <v>1276.539</v>
      </c>
      <c r="P1570" s="27">
        <v>111445</v>
      </c>
      <c r="Q1570" s="27">
        <v>380250</v>
      </c>
    </row>
    <row r="1571" spans="1:17" x14ac:dyDescent="0.3">
      <c r="A1571">
        <v>4</v>
      </c>
      <c r="B1571">
        <v>2</v>
      </c>
      <c r="C1571">
        <v>2</v>
      </c>
      <c r="D1571" s="27">
        <v>5000</v>
      </c>
      <c r="E1571">
        <v>3216</v>
      </c>
      <c r="F1571">
        <v>4970</v>
      </c>
      <c r="G1571">
        <v>22563</v>
      </c>
      <c r="H1571">
        <v>125</v>
      </c>
      <c r="I1571">
        <v>11127</v>
      </c>
      <c r="J1571">
        <v>0</v>
      </c>
      <c r="K1571">
        <v>0</v>
      </c>
      <c r="L1571">
        <v>1688</v>
      </c>
      <c r="M1571">
        <v>8655</v>
      </c>
      <c r="N1571">
        <v>22478</v>
      </c>
      <c r="O1571">
        <v>1807.463</v>
      </c>
      <c r="P1571" s="27">
        <v>21929</v>
      </c>
      <c r="Q1571" s="27">
        <v>74822</v>
      </c>
    </row>
    <row r="1572" spans="1:17" x14ac:dyDescent="0.3">
      <c r="A1572">
        <v>4</v>
      </c>
      <c r="B1572">
        <v>15</v>
      </c>
      <c r="C1572">
        <v>33</v>
      </c>
      <c r="D1572" s="27">
        <v>8200</v>
      </c>
      <c r="E1572">
        <v>7976</v>
      </c>
      <c r="F1572">
        <v>13779</v>
      </c>
      <c r="G1572">
        <v>58827</v>
      </c>
      <c r="H1572">
        <v>0</v>
      </c>
      <c r="I1572">
        <v>34600</v>
      </c>
      <c r="J1572">
        <v>190810</v>
      </c>
      <c r="K1572">
        <v>294594</v>
      </c>
      <c r="L1572">
        <v>1552</v>
      </c>
      <c r="M1572">
        <v>1938</v>
      </c>
      <c r="N1572">
        <v>46333</v>
      </c>
      <c r="O1572">
        <v>777.87990000000002</v>
      </c>
      <c r="P1572" s="27">
        <v>190624</v>
      </c>
      <c r="Q1572" s="27">
        <v>650409</v>
      </c>
    </row>
    <row r="1573" spans="1:17" x14ac:dyDescent="0.3">
      <c r="A1573">
        <v>5</v>
      </c>
      <c r="B1573">
        <v>1</v>
      </c>
      <c r="C1573">
        <v>1</v>
      </c>
      <c r="D1573" s="27">
        <v>24000</v>
      </c>
      <c r="E1573">
        <v>7452</v>
      </c>
      <c r="F1573">
        <v>13125</v>
      </c>
      <c r="G1573">
        <v>14006</v>
      </c>
      <c r="H1573">
        <v>59</v>
      </c>
      <c r="I1573">
        <v>24470</v>
      </c>
      <c r="J1573">
        <v>0</v>
      </c>
      <c r="K1573">
        <v>525</v>
      </c>
      <c r="L1573">
        <v>516</v>
      </c>
      <c r="M1573">
        <v>667</v>
      </c>
      <c r="N1573">
        <v>43816</v>
      </c>
      <c r="O1573">
        <v>1655.242</v>
      </c>
      <c r="P1573" s="27">
        <v>30667</v>
      </c>
      <c r="Q1573" s="27">
        <v>104636</v>
      </c>
    </row>
    <row r="1574" spans="1:17" x14ac:dyDescent="0.3">
      <c r="A1574">
        <v>9</v>
      </c>
      <c r="B1574">
        <v>1</v>
      </c>
      <c r="C1574">
        <v>1</v>
      </c>
      <c r="D1574" s="27">
        <v>16250</v>
      </c>
      <c r="O1574">
        <v>639.72230000000002</v>
      </c>
    </row>
    <row r="1575" spans="1:17" x14ac:dyDescent="0.3">
      <c r="A1575">
        <v>2</v>
      </c>
      <c r="B1575">
        <v>2</v>
      </c>
      <c r="C1575">
        <v>2</v>
      </c>
      <c r="D1575" s="27">
        <v>205000</v>
      </c>
      <c r="E1575">
        <v>88947</v>
      </c>
      <c r="F1575">
        <v>1081250</v>
      </c>
      <c r="G1575">
        <v>3011517</v>
      </c>
      <c r="H1575">
        <v>0</v>
      </c>
      <c r="I1575">
        <v>1509185</v>
      </c>
      <c r="J1575">
        <v>65346</v>
      </c>
      <c r="K1575">
        <v>253758</v>
      </c>
      <c r="L1575">
        <v>149472</v>
      </c>
      <c r="M1575">
        <v>857496</v>
      </c>
      <c r="N1575">
        <v>1078204</v>
      </c>
      <c r="O1575">
        <v>52.146230000000003</v>
      </c>
      <c r="P1575" s="27">
        <v>2372560</v>
      </c>
      <c r="Q1575" s="27">
        <v>8095175</v>
      </c>
    </row>
    <row r="1576" spans="1:17" x14ac:dyDescent="0.3">
      <c r="A1576">
        <v>2</v>
      </c>
      <c r="B1576">
        <v>26</v>
      </c>
      <c r="C1576">
        <v>46</v>
      </c>
      <c r="D1576" s="27">
        <v>5000</v>
      </c>
      <c r="E1576">
        <v>0</v>
      </c>
      <c r="F1576">
        <v>0</v>
      </c>
      <c r="G1576">
        <v>1077</v>
      </c>
      <c r="H1576">
        <v>0</v>
      </c>
      <c r="I1576">
        <v>1531</v>
      </c>
      <c r="J1576">
        <v>0</v>
      </c>
      <c r="K1576">
        <v>177</v>
      </c>
      <c r="L1576">
        <v>2</v>
      </c>
      <c r="M1576">
        <v>0</v>
      </c>
      <c r="N1576">
        <v>5948</v>
      </c>
      <c r="O1576">
        <v>787.07920000000001</v>
      </c>
      <c r="P1576" s="27">
        <v>2560</v>
      </c>
      <c r="Q1576" s="27">
        <v>8735</v>
      </c>
    </row>
    <row r="1577" spans="1:17" x14ac:dyDescent="0.3">
      <c r="A1577">
        <v>2</v>
      </c>
      <c r="B1577">
        <v>2</v>
      </c>
      <c r="C1577">
        <v>2</v>
      </c>
      <c r="D1577" s="27">
        <v>4600</v>
      </c>
      <c r="E1577">
        <v>0</v>
      </c>
      <c r="F1577">
        <v>3045</v>
      </c>
      <c r="G1577">
        <v>11055</v>
      </c>
      <c r="H1577">
        <v>0</v>
      </c>
      <c r="I1577">
        <v>4772</v>
      </c>
      <c r="J1577">
        <v>0</v>
      </c>
      <c r="K1577">
        <v>1247</v>
      </c>
      <c r="L1577">
        <v>5235</v>
      </c>
      <c r="M1577">
        <v>18185</v>
      </c>
      <c r="N1577">
        <v>7835</v>
      </c>
      <c r="O1577">
        <v>1851.67</v>
      </c>
      <c r="P1577" s="27">
        <v>15057</v>
      </c>
      <c r="Q1577" s="27">
        <v>51374</v>
      </c>
    </row>
    <row r="1578" spans="1:17" x14ac:dyDescent="0.3">
      <c r="A1578">
        <v>8</v>
      </c>
      <c r="B1578">
        <v>12</v>
      </c>
      <c r="C1578">
        <v>21</v>
      </c>
      <c r="D1578" s="27">
        <v>17000</v>
      </c>
      <c r="E1578">
        <v>0</v>
      </c>
      <c r="F1578">
        <v>101384</v>
      </c>
      <c r="G1578">
        <v>20967</v>
      </c>
      <c r="H1578">
        <v>0</v>
      </c>
      <c r="I1578">
        <v>26073</v>
      </c>
      <c r="J1578">
        <v>15978</v>
      </c>
      <c r="K1578">
        <v>2135</v>
      </c>
      <c r="L1578">
        <v>15141</v>
      </c>
      <c r="M1578">
        <v>8550</v>
      </c>
      <c r="N1578">
        <v>105872</v>
      </c>
      <c r="O1578">
        <v>642.14160000000004</v>
      </c>
      <c r="P1578" s="27">
        <v>86782</v>
      </c>
      <c r="Q1578" s="27">
        <v>296100</v>
      </c>
    </row>
    <row r="1579" spans="1:17" x14ac:dyDescent="0.3">
      <c r="A1579">
        <v>9</v>
      </c>
      <c r="B1579">
        <v>14</v>
      </c>
      <c r="C1579">
        <v>28</v>
      </c>
      <c r="D1579" s="27">
        <v>4800</v>
      </c>
      <c r="E1579">
        <v>674</v>
      </c>
      <c r="F1579">
        <v>22125</v>
      </c>
      <c r="G1579">
        <v>7199</v>
      </c>
      <c r="H1579">
        <v>0</v>
      </c>
      <c r="I1579">
        <v>16476</v>
      </c>
      <c r="J1579">
        <v>0</v>
      </c>
      <c r="K1579">
        <v>0</v>
      </c>
      <c r="L1579">
        <v>9014</v>
      </c>
      <c r="M1579">
        <v>45842</v>
      </c>
      <c r="N1579">
        <v>14869</v>
      </c>
      <c r="O1579">
        <v>667.82950000000005</v>
      </c>
      <c r="P1579" s="27">
        <v>34056</v>
      </c>
      <c r="Q1579" s="27">
        <v>116199</v>
      </c>
    </row>
    <row r="1580" spans="1:17" x14ac:dyDescent="0.3">
      <c r="A1580">
        <v>4</v>
      </c>
      <c r="B1580">
        <v>12</v>
      </c>
      <c r="C1580">
        <v>21</v>
      </c>
      <c r="D1580" s="27">
        <v>9800</v>
      </c>
      <c r="E1580">
        <v>0</v>
      </c>
      <c r="F1580">
        <v>73027</v>
      </c>
      <c r="G1580">
        <v>105357</v>
      </c>
      <c r="H1580">
        <v>1372</v>
      </c>
      <c r="I1580">
        <v>20888</v>
      </c>
      <c r="J1580">
        <v>0</v>
      </c>
      <c r="K1580">
        <v>9628</v>
      </c>
      <c r="L1580">
        <v>65177</v>
      </c>
      <c r="M1580">
        <v>23257</v>
      </c>
      <c r="N1580">
        <v>144165</v>
      </c>
      <c r="O1580">
        <v>1341.309</v>
      </c>
      <c r="P1580" s="27">
        <v>129798</v>
      </c>
      <c r="Q1580" s="27">
        <v>442871</v>
      </c>
    </row>
    <row r="1581" spans="1:17" x14ac:dyDescent="0.3">
      <c r="A1581">
        <v>3</v>
      </c>
      <c r="B1581">
        <v>26</v>
      </c>
      <c r="C1581">
        <v>47</v>
      </c>
      <c r="D1581" s="27">
        <v>12000</v>
      </c>
      <c r="E1581">
        <v>0</v>
      </c>
      <c r="F1581">
        <v>8101</v>
      </c>
      <c r="G1581">
        <v>13524</v>
      </c>
      <c r="H1581">
        <v>0</v>
      </c>
      <c r="I1581">
        <v>48494</v>
      </c>
      <c r="J1581">
        <v>7993</v>
      </c>
      <c r="K1581">
        <v>7113</v>
      </c>
      <c r="L1581">
        <v>5350</v>
      </c>
      <c r="M1581">
        <v>19855</v>
      </c>
      <c r="N1581">
        <v>59952</v>
      </c>
      <c r="O1581">
        <v>1162.2629999999999</v>
      </c>
      <c r="P1581" s="27">
        <v>49936</v>
      </c>
      <c r="Q1581" s="27">
        <v>170382</v>
      </c>
    </row>
    <row r="1582" spans="1:17" x14ac:dyDescent="0.3">
      <c r="A1582">
        <v>9</v>
      </c>
      <c r="B1582">
        <v>8</v>
      </c>
      <c r="C1582">
        <v>18</v>
      </c>
      <c r="D1582" s="27">
        <v>500000</v>
      </c>
      <c r="E1582">
        <v>0</v>
      </c>
      <c r="F1582">
        <v>33886</v>
      </c>
      <c r="G1582">
        <v>14527773</v>
      </c>
      <c r="H1582">
        <v>0</v>
      </c>
      <c r="I1582">
        <v>6370440</v>
      </c>
      <c r="J1582">
        <v>916735</v>
      </c>
      <c r="K1582">
        <v>1173181</v>
      </c>
      <c r="L1582">
        <v>1080920</v>
      </c>
      <c r="M1582">
        <v>7626904</v>
      </c>
      <c r="N1582">
        <v>5680667</v>
      </c>
      <c r="O1582">
        <v>6.6318619999999999</v>
      </c>
      <c r="P1582" s="27">
        <v>10964392</v>
      </c>
      <c r="Q1582" s="27">
        <v>37410506</v>
      </c>
    </row>
    <row r="1583" spans="1:17" x14ac:dyDescent="0.3">
      <c r="A1583">
        <v>8</v>
      </c>
      <c r="B1583">
        <v>6</v>
      </c>
      <c r="C1583">
        <v>13</v>
      </c>
      <c r="D1583" s="27">
        <v>4000</v>
      </c>
      <c r="E1583">
        <v>8293</v>
      </c>
      <c r="F1583">
        <v>3435</v>
      </c>
      <c r="G1583">
        <v>14568</v>
      </c>
      <c r="H1583">
        <v>0</v>
      </c>
      <c r="I1583">
        <v>92285</v>
      </c>
      <c r="J1583">
        <v>0</v>
      </c>
      <c r="K1583">
        <v>631483</v>
      </c>
      <c r="L1583">
        <v>1383</v>
      </c>
      <c r="M1583">
        <v>0</v>
      </c>
      <c r="N1583">
        <v>24285</v>
      </c>
      <c r="O1583">
        <v>789.9366</v>
      </c>
      <c r="P1583" s="27">
        <v>227354</v>
      </c>
      <c r="Q1583" s="27">
        <v>775732</v>
      </c>
    </row>
    <row r="1584" spans="1:17" x14ac:dyDescent="0.3">
      <c r="A1584">
        <v>3</v>
      </c>
      <c r="B1584">
        <v>14</v>
      </c>
      <c r="C1584">
        <v>28</v>
      </c>
      <c r="D1584" s="27">
        <v>104000</v>
      </c>
      <c r="E1584">
        <v>0</v>
      </c>
      <c r="F1584">
        <v>383406</v>
      </c>
      <c r="G1584">
        <v>210381</v>
      </c>
      <c r="H1584">
        <v>0</v>
      </c>
      <c r="I1584">
        <v>1353716</v>
      </c>
      <c r="J1584">
        <v>76677</v>
      </c>
      <c r="K1584">
        <v>383991</v>
      </c>
      <c r="L1584">
        <v>77499</v>
      </c>
      <c r="M1584">
        <v>597151</v>
      </c>
      <c r="N1584">
        <v>437469</v>
      </c>
      <c r="O1584">
        <v>84.055760000000006</v>
      </c>
      <c r="P1584" s="27">
        <v>1031738</v>
      </c>
      <c r="Q1584" s="27">
        <v>3520290</v>
      </c>
    </row>
    <row r="1585" spans="1:17" x14ac:dyDescent="0.3">
      <c r="A1585">
        <v>3</v>
      </c>
      <c r="B1585">
        <v>8</v>
      </c>
      <c r="C1585">
        <v>19</v>
      </c>
      <c r="D1585" s="27">
        <v>4100</v>
      </c>
      <c r="E1585">
        <v>10185</v>
      </c>
      <c r="F1585">
        <v>10895</v>
      </c>
      <c r="G1585">
        <v>78664</v>
      </c>
      <c r="H1585">
        <v>247</v>
      </c>
      <c r="I1585">
        <v>32591</v>
      </c>
      <c r="J1585">
        <v>0</v>
      </c>
      <c r="K1585">
        <v>4885</v>
      </c>
      <c r="L1585">
        <v>7064</v>
      </c>
      <c r="M1585">
        <v>37322</v>
      </c>
      <c r="N1585">
        <v>46881</v>
      </c>
      <c r="O1585">
        <v>1310.7429999999999</v>
      </c>
      <c r="P1585" s="27">
        <v>67038</v>
      </c>
      <c r="Q1585" s="27">
        <v>228734</v>
      </c>
    </row>
    <row r="1586" spans="1:17" x14ac:dyDescent="0.3">
      <c r="A1586">
        <v>3</v>
      </c>
      <c r="B1586">
        <v>13</v>
      </c>
      <c r="C1586">
        <v>22</v>
      </c>
      <c r="D1586" s="27">
        <v>8500</v>
      </c>
      <c r="E1586">
        <v>0</v>
      </c>
      <c r="F1586">
        <v>46121</v>
      </c>
      <c r="G1586">
        <v>27862</v>
      </c>
      <c r="H1586">
        <v>1164</v>
      </c>
      <c r="I1586">
        <v>40630</v>
      </c>
      <c r="J1586">
        <v>0</v>
      </c>
      <c r="K1586">
        <v>6089</v>
      </c>
      <c r="L1586">
        <v>7647</v>
      </c>
      <c r="M1586">
        <v>36810</v>
      </c>
      <c r="N1586">
        <v>92232</v>
      </c>
      <c r="O1586">
        <v>1791.31</v>
      </c>
      <c r="P1586" s="27">
        <v>75778</v>
      </c>
      <c r="Q1586" s="27">
        <v>258555</v>
      </c>
    </row>
    <row r="1587" spans="1:17" x14ac:dyDescent="0.3">
      <c r="A1587">
        <v>5</v>
      </c>
      <c r="B1587">
        <v>25</v>
      </c>
      <c r="C1587">
        <v>42</v>
      </c>
      <c r="D1587" s="27">
        <v>63000</v>
      </c>
      <c r="E1587">
        <v>191511</v>
      </c>
      <c r="F1587">
        <v>748390</v>
      </c>
      <c r="G1587">
        <v>748289</v>
      </c>
      <c r="H1587">
        <v>0</v>
      </c>
      <c r="I1587">
        <v>1041054</v>
      </c>
      <c r="J1587">
        <v>0</v>
      </c>
      <c r="K1587">
        <v>236599</v>
      </c>
      <c r="L1587">
        <v>27489</v>
      </c>
      <c r="M1587">
        <v>32033</v>
      </c>
      <c r="N1587">
        <v>726566</v>
      </c>
      <c r="O1587">
        <v>143.94630000000001</v>
      </c>
      <c r="P1587" s="27">
        <v>1099628</v>
      </c>
      <c r="Q1587" s="27">
        <v>3751931</v>
      </c>
    </row>
    <row r="1588" spans="1:17" x14ac:dyDescent="0.3">
      <c r="A1588">
        <v>9</v>
      </c>
      <c r="B1588">
        <v>6</v>
      </c>
      <c r="C1588">
        <v>14</v>
      </c>
      <c r="D1588" s="27">
        <v>28000</v>
      </c>
      <c r="E1588">
        <v>6170</v>
      </c>
      <c r="F1588">
        <v>197558</v>
      </c>
      <c r="G1588">
        <v>259515</v>
      </c>
      <c r="H1588">
        <v>0</v>
      </c>
      <c r="I1588">
        <v>268387</v>
      </c>
      <c r="J1588">
        <v>0</v>
      </c>
      <c r="K1588">
        <v>3613775</v>
      </c>
      <c r="L1588">
        <v>44259</v>
      </c>
      <c r="M1588">
        <v>22882</v>
      </c>
      <c r="N1588">
        <v>211536</v>
      </c>
      <c r="O1588">
        <v>583.62670000000003</v>
      </c>
      <c r="P1588" s="27">
        <v>1355241</v>
      </c>
      <c r="Q1588" s="27">
        <v>4624082</v>
      </c>
    </row>
    <row r="1589" spans="1:17" x14ac:dyDescent="0.3">
      <c r="A1589">
        <v>2</v>
      </c>
      <c r="B1589">
        <v>1</v>
      </c>
      <c r="C1589">
        <v>1</v>
      </c>
      <c r="D1589" s="27">
        <v>2700</v>
      </c>
      <c r="O1589">
        <v>1868.403</v>
      </c>
    </row>
    <row r="1590" spans="1:17" x14ac:dyDescent="0.3">
      <c r="A1590">
        <v>8</v>
      </c>
      <c r="B1590">
        <v>8</v>
      </c>
      <c r="C1590">
        <v>19</v>
      </c>
      <c r="D1590" s="27">
        <v>1600</v>
      </c>
      <c r="E1590">
        <v>327</v>
      </c>
      <c r="F1590">
        <v>16726</v>
      </c>
      <c r="G1590">
        <v>48769</v>
      </c>
      <c r="H1590">
        <v>468</v>
      </c>
      <c r="I1590">
        <v>16604</v>
      </c>
      <c r="J1590">
        <v>0</v>
      </c>
      <c r="K1590">
        <v>12169</v>
      </c>
      <c r="L1590">
        <v>6526</v>
      </c>
      <c r="M1590">
        <v>19032</v>
      </c>
      <c r="N1590">
        <v>17446</v>
      </c>
      <c r="O1590">
        <v>1667.7550000000001</v>
      </c>
      <c r="P1590" s="27">
        <v>40465</v>
      </c>
      <c r="Q1590" s="27">
        <v>138067</v>
      </c>
    </row>
    <row r="1591" spans="1:17" x14ac:dyDescent="0.3">
      <c r="A1591">
        <v>9</v>
      </c>
      <c r="B1591">
        <v>4</v>
      </c>
      <c r="C1591">
        <v>8</v>
      </c>
      <c r="D1591" s="27">
        <v>138000</v>
      </c>
      <c r="E1591">
        <v>0</v>
      </c>
      <c r="F1591">
        <v>2999791</v>
      </c>
      <c r="G1591">
        <v>1084554</v>
      </c>
      <c r="H1591">
        <v>0</v>
      </c>
      <c r="I1591">
        <v>5487357</v>
      </c>
      <c r="J1591">
        <v>0</v>
      </c>
      <c r="K1591">
        <v>4788256</v>
      </c>
      <c r="L1591">
        <v>288416</v>
      </c>
      <c r="M1591">
        <v>1313285</v>
      </c>
      <c r="N1591">
        <v>4685186</v>
      </c>
      <c r="O1591">
        <v>27.428560000000001</v>
      </c>
      <c r="P1591" s="27">
        <v>6051244</v>
      </c>
      <c r="Q1591" s="27">
        <v>20646845</v>
      </c>
    </row>
    <row r="1592" spans="1:17" x14ac:dyDescent="0.3">
      <c r="A1592">
        <v>5</v>
      </c>
      <c r="B1592">
        <v>23</v>
      </c>
      <c r="C1592">
        <v>50</v>
      </c>
      <c r="D1592" s="27">
        <v>97000</v>
      </c>
      <c r="E1592">
        <v>362</v>
      </c>
      <c r="F1592">
        <v>1855746</v>
      </c>
      <c r="G1592">
        <v>1563160</v>
      </c>
      <c r="H1592">
        <v>152830</v>
      </c>
      <c r="I1592">
        <v>972177</v>
      </c>
      <c r="J1592">
        <v>97810</v>
      </c>
      <c r="K1592">
        <v>5680462</v>
      </c>
      <c r="L1592">
        <v>311508</v>
      </c>
      <c r="M1592">
        <v>234188</v>
      </c>
      <c r="N1592">
        <v>739023</v>
      </c>
      <c r="O1592">
        <v>23.717549999999999</v>
      </c>
      <c r="P1592" s="27">
        <v>3401895</v>
      </c>
      <c r="Q1592" s="27">
        <v>11607266</v>
      </c>
    </row>
    <row r="1593" spans="1:17" x14ac:dyDescent="0.3">
      <c r="A1593">
        <v>5</v>
      </c>
      <c r="B1593">
        <v>2</v>
      </c>
      <c r="C1593">
        <v>6</v>
      </c>
      <c r="D1593" s="27">
        <v>41000</v>
      </c>
      <c r="E1593">
        <v>22252</v>
      </c>
      <c r="F1593">
        <v>217461</v>
      </c>
      <c r="G1593">
        <v>465826</v>
      </c>
      <c r="H1593">
        <v>2256</v>
      </c>
      <c r="I1593">
        <v>446381</v>
      </c>
      <c r="J1593">
        <v>0</v>
      </c>
      <c r="K1593">
        <v>14482</v>
      </c>
      <c r="L1593">
        <v>27228</v>
      </c>
      <c r="M1593">
        <v>146880</v>
      </c>
      <c r="N1593">
        <v>198168</v>
      </c>
      <c r="O1593">
        <v>532.96370000000002</v>
      </c>
      <c r="P1593" s="27">
        <v>451622</v>
      </c>
      <c r="Q1593" s="27">
        <v>1540934</v>
      </c>
    </row>
    <row r="1594" spans="1:17" x14ac:dyDescent="0.3">
      <c r="A1594">
        <v>4</v>
      </c>
      <c r="B1594">
        <v>15</v>
      </c>
      <c r="C1594">
        <v>33</v>
      </c>
      <c r="D1594" s="27">
        <v>3050</v>
      </c>
      <c r="E1594">
        <v>0</v>
      </c>
      <c r="F1594">
        <v>20937</v>
      </c>
      <c r="G1594">
        <v>21867</v>
      </c>
      <c r="H1594">
        <v>0</v>
      </c>
      <c r="I1594">
        <v>12530</v>
      </c>
      <c r="J1594">
        <v>62742</v>
      </c>
      <c r="K1594">
        <v>96868</v>
      </c>
      <c r="L1594">
        <v>13674</v>
      </c>
      <c r="M1594">
        <v>15538</v>
      </c>
      <c r="N1594">
        <v>29753</v>
      </c>
      <c r="O1594">
        <v>789.9366</v>
      </c>
      <c r="P1594" s="27">
        <v>80278</v>
      </c>
      <c r="Q1594" s="27">
        <v>273909</v>
      </c>
    </row>
    <row r="1595" spans="1:17" x14ac:dyDescent="0.3">
      <c r="A1595">
        <v>3</v>
      </c>
      <c r="B1595">
        <v>23</v>
      </c>
      <c r="C1595">
        <v>50</v>
      </c>
      <c r="D1595" s="27">
        <v>16750</v>
      </c>
      <c r="E1595">
        <v>19288</v>
      </c>
      <c r="F1595">
        <v>48900</v>
      </c>
      <c r="G1595">
        <v>210979</v>
      </c>
      <c r="H1595">
        <v>20362</v>
      </c>
      <c r="I1595">
        <v>252021</v>
      </c>
      <c r="J1595">
        <v>21084</v>
      </c>
      <c r="K1595">
        <v>397382</v>
      </c>
      <c r="L1595">
        <v>24233</v>
      </c>
      <c r="M1595">
        <v>34740</v>
      </c>
      <c r="N1595">
        <v>138014</v>
      </c>
      <c r="O1595">
        <v>196.322</v>
      </c>
      <c r="P1595" s="27">
        <v>342029</v>
      </c>
      <c r="Q1595" s="27">
        <v>1167003</v>
      </c>
    </row>
    <row r="1596" spans="1:17" x14ac:dyDescent="0.3">
      <c r="A1596">
        <v>7</v>
      </c>
      <c r="B1596">
        <v>18</v>
      </c>
      <c r="C1596">
        <v>38</v>
      </c>
      <c r="D1596" s="27">
        <v>42000</v>
      </c>
      <c r="E1596">
        <v>31518</v>
      </c>
      <c r="F1596">
        <v>155107</v>
      </c>
      <c r="G1596">
        <v>206187</v>
      </c>
      <c r="H1596">
        <v>0</v>
      </c>
      <c r="I1596">
        <v>309520</v>
      </c>
      <c r="J1596">
        <v>0</v>
      </c>
      <c r="K1596">
        <v>151044</v>
      </c>
      <c r="L1596">
        <v>278539</v>
      </c>
      <c r="M1596">
        <v>13363</v>
      </c>
      <c r="N1596">
        <v>381200</v>
      </c>
      <c r="O1596">
        <v>751.72649999999999</v>
      </c>
      <c r="P1596" s="27">
        <v>447385</v>
      </c>
      <c r="Q1596" s="27">
        <v>1526478</v>
      </c>
    </row>
    <row r="1597" spans="1:17" x14ac:dyDescent="0.3">
      <c r="A1597">
        <v>5</v>
      </c>
      <c r="B1597">
        <v>8</v>
      </c>
      <c r="C1597">
        <v>18</v>
      </c>
      <c r="D1597" s="27">
        <v>70000</v>
      </c>
      <c r="E1597">
        <v>0</v>
      </c>
      <c r="F1597">
        <v>1103543</v>
      </c>
      <c r="G1597">
        <v>458850</v>
      </c>
      <c r="H1597">
        <v>7619</v>
      </c>
      <c r="I1597">
        <v>350071</v>
      </c>
      <c r="J1597">
        <v>0</v>
      </c>
      <c r="K1597">
        <v>17812</v>
      </c>
      <c r="L1597">
        <v>153381</v>
      </c>
      <c r="M1597">
        <v>53806</v>
      </c>
      <c r="N1597">
        <v>481807</v>
      </c>
      <c r="O1597">
        <v>178.3937</v>
      </c>
      <c r="P1597" s="27">
        <v>769897</v>
      </c>
      <c r="Q1597" s="27">
        <v>2626889</v>
      </c>
    </row>
    <row r="1598" spans="1:17" x14ac:dyDescent="0.3">
      <c r="A1598">
        <v>3</v>
      </c>
      <c r="B1598">
        <v>91</v>
      </c>
      <c r="C1598">
        <v>49</v>
      </c>
      <c r="D1598" s="27">
        <v>3400</v>
      </c>
      <c r="E1598">
        <v>51679</v>
      </c>
      <c r="F1598">
        <v>8623</v>
      </c>
      <c r="G1598">
        <v>12806</v>
      </c>
      <c r="H1598">
        <v>147</v>
      </c>
      <c r="I1598">
        <v>77763</v>
      </c>
      <c r="J1598">
        <v>0</v>
      </c>
      <c r="K1598">
        <v>0</v>
      </c>
      <c r="L1598">
        <v>0</v>
      </c>
      <c r="M1598">
        <v>0</v>
      </c>
      <c r="N1598">
        <v>44967</v>
      </c>
      <c r="O1598">
        <v>653.84310000000005</v>
      </c>
      <c r="P1598" s="27">
        <v>57440</v>
      </c>
      <c r="Q1598" s="27">
        <v>195985</v>
      </c>
    </row>
    <row r="1599" spans="1:17" x14ac:dyDescent="0.3">
      <c r="A1599">
        <v>5</v>
      </c>
      <c r="B1599">
        <v>23</v>
      </c>
      <c r="C1599">
        <v>50</v>
      </c>
      <c r="D1599" s="27">
        <v>10000</v>
      </c>
      <c r="E1599">
        <v>11103</v>
      </c>
      <c r="F1599">
        <v>61897</v>
      </c>
      <c r="G1599">
        <v>101317</v>
      </c>
      <c r="H1599">
        <v>7296</v>
      </c>
      <c r="I1599">
        <v>80875</v>
      </c>
      <c r="J1599">
        <v>0</v>
      </c>
      <c r="K1599">
        <v>369512</v>
      </c>
      <c r="L1599">
        <v>24694</v>
      </c>
      <c r="M1599">
        <v>27691</v>
      </c>
      <c r="N1599">
        <v>59158</v>
      </c>
      <c r="O1599">
        <v>1117.742</v>
      </c>
      <c r="P1599" s="27">
        <v>217920</v>
      </c>
      <c r="Q1599" s="27">
        <v>743543</v>
      </c>
    </row>
    <row r="1600" spans="1:17" x14ac:dyDescent="0.3">
      <c r="A1600">
        <v>9</v>
      </c>
      <c r="B1600">
        <v>25</v>
      </c>
      <c r="C1600">
        <v>42</v>
      </c>
      <c r="D1600" s="27">
        <v>37000</v>
      </c>
      <c r="E1600">
        <v>0</v>
      </c>
      <c r="F1600">
        <v>644693</v>
      </c>
      <c r="G1600">
        <v>288047</v>
      </c>
      <c r="H1600">
        <v>2130</v>
      </c>
      <c r="I1600">
        <v>884952</v>
      </c>
      <c r="J1600">
        <v>31854</v>
      </c>
      <c r="K1600">
        <v>2270</v>
      </c>
      <c r="L1600">
        <v>123883</v>
      </c>
      <c r="M1600">
        <v>25917</v>
      </c>
      <c r="N1600">
        <v>248723</v>
      </c>
      <c r="O1600">
        <v>798.41989999999998</v>
      </c>
      <c r="P1600" s="27">
        <v>660161</v>
      </c>
      <c r="Q1600" s="27">
        <v>2252469</v>
      </c>
    </row>
    <row r="1601" spans="1:17" x14ac:dyDescent="0.3">
      <c r="A1601">
        <v>4</v>
      </c>
      <c r="B1601">
        <v>12</v>
      </c>
      <c r="C1601">
        <v>21</v>
      </c>
      <c r="D1601" s="27">
        <v>6600</v>
      </c>
      <c r="E1601">
        <v>838</v>
      </c>
      <c r="F1601">
        <v>12360</v>
      </c>
      <c r="G1601">
        <v>9009</v>
      </c>
      <c r="H1601">
        <v>328</v>
      </c>
      <c r="I1601">
        <v>7825</v>
      </c>
      <c r="J1601">
        <v>0</v>
      </c>
      <c r="K1601">
        <v>971</v>
      </c>
      <c r="L1601">
        <v>2527</v>
      </c>
      <c r="M1601">
        <v>2530</v>
      </c>
      <c r="N1601">
        <v>22585</v>
      </c>
      <c r="O1601">
        <v>1484.5150000000001</v>
      </c>
      <c r="P1601" s="27">
        <v>17284</v>
      </c>
      <c r="Q1601" s="27">
        <v>58973</v>
      </c>
    </row>
    <row r="1602" spans="1:17" x14ac:dyDescent="0.3">
      <c r="A1602">
        <v>9</v>
      </c>
      <c r="B1602">
        <v>13</v>
      </c>
      <c r="C1602">
        <v>24</v>
      </c>
      <c r="D1602" s="27">
        <v>21000</v>
      </c>
      <c r="E1602">
        <v>490</v>
      </c>
      <c r="F1602">
        <v>417665</v>
      </c>
      <c r="G1602">
        <v>194652</v>
      </c>
      <c r="H1602">
        <v>0</v>
      </c>
      <c r="I1602">
        <v>203759</v>
      </c>
      <c r="J1602">
        <v>41868</v>
      </c>
      <c r="K1602">
        <v>557464</v>
      </c>
      <c r="L1602">
        <v>338338</v>
      </c>
      <c r="M1602">
        <v>47682</v>
      </c>
      <c r="N1602">
        <v>423986</v>
      </c>
      <c r="O1602">
        <v>196.22659999999999</v>
      </c>
      <c r="P1602" s="27">
        <v>652375</v>
      </c>
      <c r="Q1602" s="27">
        <v>2225904</v>
      </c>
    </row>
    <row r="1603" spans="1:17" x14ac:dyDescent="0.3">
      <c r="A1603">
        <v>2</v>
      </c>
      <c r="B1603">
        <v>26</v>
      </c>
      <c r="C1603">
        <v>45</v>
      </c>
      <c r="D1603" s="27">
        <v>41500</v>
      </c>
      <c r="E1603">
        <v>271072</v>
      </c>
      <c r="F1603">
        <v>22486</v>
      </c>
      <c r="G1603">
        <v>226734</v>
      </c>
      <c r="H1603">
        <v>2733</v>
      </c>
      <c r="I1603">
        <v>487630</v>
      </c>
      <c r="J1603">
        <v>0</v>
      </c>
      <c r="K1603">
        <v>47190</v>
      </c>
      <c r="L1603">
        <v>16285</v>
      </c>
      <c r="M1603">
        <v>67426</v>
      </c>
      <c r="N1603">
        <v>437091</v>
      </c>
      <c r="O1603">
        <v>65.595879999999994</v>
      </c>
      <c r="P1603" s="27">
        <v>462675</v>
      </c>
      <c r="Q1603" s="27">
        <v>1578647</v>
      </c>
    </row>
    <row r="1604" spans="1:17" x14ac:dyDescent="0.3">
      <c r="A1604">
        <v>3</v>
      </c>
      <c r="B1604">
        <v>2</v>
      </c>
      <c r="C1604">
        <v>6</v>
      </c>
      <c r="D1604" s="27">
        <v>380000</v>
      </c>
      <c r="E1604">
        <v>0</v>
      </c>
      <c r="F1604">
        <v>676451</v>
      </c>
      <c r="G1604">
        <v>8409483</v>
      </c>
      <c r="H1604">
        <v>25690</v>
      </c>
      <c r="I1604">
        <v>4742548</v>
      </c>
      <c r="J1604">
        <v>203938</v>
      </c>
      <c r="K1604">
        <v>685230</v>
      </c>
      <c r="L1604">
        <v>981611</v>
      </c>
      <c r="M1604">
        <v>1893369</v>
      </c>
      <c r="N1604">
        <v>3523677</v>
      </c>
      <c r="O1604">
        <v>15.94562</v>
      </c>
      <c r="P1604" s="27">
        <v>6196365</v>
      </c>
      <c r="Q1604" s="27">
        <v>21141997</v>
      </c>
    </row>
    <row r="1605" spans="1:17" x14ac:dyDescent="0.3">
      <c r="A1605">
        <v>5</v>
      </c>
      <c r="B1605">
        <v>25</v>
      </c>
      <c r="C1605">
        <v>42</v>
      </c>
      <c r="D1605" s="27">
        <v>2800</v>
      </c>
      <c r="E1605">
        <v>0</v>
      </c>
      <c r="F1605">
        <v>22381</v>
      </c>
      <c r="G1605">
        <v>40082</v>
      </c>
      <c r="H1605">
        <v>335</v>
      </c>
      <c r="I1605">
        <v>45138</v>
      </c>
      <c r="J1605">
        <v>0</v>
      </c>
      <c r="K1605">
        <v>5217</v>
      </c>
      <c r="L1605">
        <v>1709</v>
      </c>
      <c r="M1605">
        <v>13706</v>
      </c>
      <c r="N1605">
        <v>33751</v>
      </c>
      <c r="O1605">
        <v>1807.463</v>
      </c>
      <c r="P1605" s="27">
        <v>47573</v>
      </c>
      <c r="Q1605" s="27">
        <v>162319</v>
      </c>
    </row>
    <row r="1606" spans="1:17" x14ac:dyDescent="0.3">
      <c r="A1606">
        <v>7</v>
      </c>
      <c r="B1606">
        <v>14</v>
      </c>
      <c r="C1606">
        <v>27</v>
      </c>
      <c r="D1606" s="27">
        <v>56000</v>
      </c>
      <c r="E1606">
        <v>0</v>
      </c>
      <c r="F1606">
        <v>444551</v>
      </c>
      <c r="G1606">
        <v>199061</v>
      </c>
      <c r="H1606">
        <v>0</v>
      </c>
      <c r="I1606">
        <v>694558</v>
      </c>
      <c r="J1606">
        <v>84434</v>
      </c>
      <c r="K1606">
        <v>88124</v>
      </c>
      <c r="L1606">
        <v>33235</v>
      </c>
      <c r="M1606">
        <v>244947</v>
      </c>
      <c r="N1606">
        <v>423004</v>
      </c>
      <c r="O1606">
        <v>385.90780000000001</v>
      </c>
      <c r="P1606" s="27">
        <v>648275</v>
      </c>
      <c r="Q1606" s="27">
        <v>2211914</v>
      </c>
    </row>
    <row r="1607" spans="1:17" x14ac:dyDescent="0.3">
      <c r="A1607">
        <v>7</v>
      </c>
      <c r="B1607">
        <v>2</v>
      </c>
      <c r="C1607">
        <v>2</v>
      </c>
      <c r="D1607" s="27">
        <v>52000</v>
      </c>
      <c r="E1607">
        <v>0</v>
      </c>
      <c r="F1607">
        <v>110529</v>
      </c>
      <c r="G1607">
        <v>2989026</v>
      </c>
      <c r="H1607">
        <v>0</v>
      </c>
      <c r="I1607">
        <v>790269</v>
      </c>
      <c r="J1607">
        <v>0</v>
      </c>
      <c r="K1607">
        <v>248040</v>
      </c>
      <c r="L1607">
        <v>222393</v>
      </c>
      <c r="M1607">
        <v>436379</v>
      </c>
      <c r="N1607">
        <v>944105</v>
      </c>
      <c r="O1607">
        <v>177.34460000000001</v>
      </c>
      <c r="P1607" s="27">
        <v>1682515</v>
      </c>
      <c r="Q1607" s="27">
        <v>5740741</v>
      </c>
    </row>
    <row r="1608" spans="1:17" x14ac:dyDescent="0.3">
      <c r="A1608">
        <v>2</v>
      </c>
      <c r="B1608">
        <v>1</v>
      </c>
      <c r="C1608">
        <v>1</v>
      </c>
      <c r="D1608" s="27">
        <v>17000</v>
      </c>
      <c r="O1608">
        <v>1145.08</v>
      </c>
    </row>
    <row r="1609" spans="1:17" x14ac:dyDescent="0.3">
      <c r="A1609">
        <v>2</v>
      </c>
      <c r="B1609">
        <v>23</v>
      </c>
      <c r="C1609">
        <v>50</v>
      </c>
      <c r="D1609" s="27">
        <v>3500</v>
      </c>
      <c r="E1609">
        <v>13481</v>
      </c>
      <c r="F1609">
        <v>5031</v>
      </c>
      <c r="G1609">
        <v>54678</v>
      </c>
      <c r="H1609">
        <v>8489</v>
      </c>
      <c r="I1609">
        <v>47470</v>
      </c>
      <c r="J1609">
        <v>0</v>
      </c>
      <c r="K1609">
        <v>7019</v>
      </c>
      <c r="L1609">
        <v>32435</v>
      </c>
      <c r="M1609">
        <v>27724</v>
      </c>
      <c r="N1609">
        <v>29425</v>
      </c>
      <c r="O1609">
        <v>1868.403</v>
      </c>
      <c r="P1609" s="27">
        <v>66164</v>
      </c>
      <c r="Q1609" s="27">
        <v>225752</v>
      </c>
    </row>
    <row r="1610" spans="1:17" x14ac:dyDescent="0.3">
      <c r="A1610">
        <v>8</v>
      </c>
      <c r="B1610">
        <v>16</v>
      </c>
      <c r="C1610">
        <v>35</v>
      </c>
      <c r="D1610" s="27">
        <v>600000</v>
      </c>
      <c r="E1610">
        <v>0</v>
      </c>
      <c r="F1610">
        <v>0</v>
      </c>
      <c r="G1610">
        <v>2321657</v>
      </c>
      <c r="H1610">
        <v>0</v>
      </c>
      <c r="I1610">
        <v>2810922</v>
      </c>
      <c r="J1610">
        <v>0</v>
      </c>
      <c r="K1610">
        <v>758598</v>
      </c>
      <c r="L1610">
        <v>311973</v>
      </c>
      <c r="M1610">
        <v>1048631</v>
      </c>
      <c r="N1610">
        <v>3079076</v>
      </c>
      <c r="O1610">
        <v>4.9020999999999999</v>
      </c>
      <c r="P1610" s="27">
        <v>3027801</v>
      </c>
      <c r="Q1610" s="27">
        <v>10330857</v>
      </c>
    </row>
    <row r="1611" spans="1:17" x14ac:dyDescent="0.3">
      <c r="A1611">
        <v>9</v>
      </c>
      <c r="B1611">
        <v>12</v>
      </c>
      <c r="C1611">
        <v>21</v>
      </c>
      <c r="D1611" s="27">
        <v>9600</v>
      </c>
      <c r="E1611">
        <v>3042</v>
      </c>
      <c r="F1611">
        <v>7358</v>
      </c>
      <c r="G1611">
        <v>35114</v>
      </c>
      <c r="H1611">
        <v>0</v>
      </c>
      <c r="I1611">
        <v>12145</v>
      </c>
      <c r="J1611">
        <v>0</v>
      </c>
      <c r="K1611">
        <v>15410</v>
      </c>
      <c r="L1611">
        <v>2243</v>
      </c>
      <c r="M1611">
        <v>6044</v>
      </c>
      <c r="N1611">
        <v>39135</v>
      </c>
      <c r="O1611">
        <v>941.81790000000001</v>
      </c>
      <c r="P1611" s="27">
        <v>35314</v>
      </c>
      <c r="Q1611" s="27">
        <v>120491</v>
      </c>
    </row>
    <row r="1612" spans="1:17" x14ac:dyDescent="0.3">
      <c r="A1612">
        <v>5</v>
      </c>
      <c r="B1612">
        <v>16</v>
      </c>
      <c r="C1612">
        <v>35</v>
      </c>
      <c r="D1612" s="27">
        <v>600000</v>
      </c>
      <c r="E1612">
        <v>0</v>
      </c>
      <c r="F1612">
        <v>20269509</v>
      </c>
      <c r="G1612">
        <v>15029003</v>
      </c>
      <c r="H1612">
        <v>0</v>
      </c>
      <c r="I1612">
        <v>17543492</v>
      </c>
      <c r="J1612">
        <v>0</v>
      </c>
      <c r="K1612">
        <v>3274472</v>
      </c>
      <c r="L1612">
        <v>3965023</v>
      </c>
      <c r="M1612">
        <v>3972627</v>
      </c>
      <c r="N1612">
        <v>20959863</v>
      </c>
      <c r="O1612">
        <v>14.890919999999999</v>
      </c>
      <c r="P1612" s="27">
        <v>24916175</v>
      </c>
      <c r="Q1612" s="27">
        <v>85013989</v>
      </c>
    </row>
    <row r="1613" spans="1:17" x14ac:dyDescent="0.3">
      <c r="A1613">
        <v>3</v>
      </c>
      <c r="B1613">
        <v>13</v>
      </c>
      <c r="C1613">
        <v>25</v>
      </c>
      <c r="D1613" s="27">
        <v>1400000</v>
      </c>
      <c r="E1613">
        <v>0</v>
      </c>
      <c r="F1613">
        <v>3680703</v>
      </c>
      <c r="G1613">
        <v>3219128</v>
      </c>
      <c r="H1613">
        <v>9442</v>
      </c>
      <c r="I1613">
        <v>5186104</v>
      </c>
      <c r="J1613">
        <v>1886186</v>
      </c>
      <c r="K1613">
        <v>19337462</v>
      </c>
      <c r="L1613">
        <v>1490918</v>
      </c>
      <c r="M1613">
        <v>527670</v>
      </c>
      <c r="N1613">
        <v>10161127</v>
      </c>
      <c r="O1613">
        <v>97.710790000000003</v>
      </c>
      <c r="P1613" s="27">
        <v>13334918</v>
      </c>
      <c r="Q1613" s="27">
        <v>45498740</v>
      </c>
    </row>
    <row r="1614" spans="1:17" x14ac:dyDescent="0.3">
      <c r="A1614">
        <v>9</v>
      </c>
      <c r="B1614">
        <v>24</v>
      </c>
      <c r="C1614">
        <v>51</v>
      </c>
      <c r="D1614" s="27">
        <v>700000</v>
      </c>
      <c r="E1614">
        <v>1195074</v>
      </c>
      <c r="F1614">
        <v>3714516</v>
      </c>
      <c r="G1614">
        <v>10299470</v>
      </c>
      <c r="H1614">
        <v>956408</v>
      </c>
      <c r="I1614">
        <v>22120919</v>
      </c>
      <c r="J1614">
        <v>1024896</v>
      </c>
      <c r="K1614">
        <v>3506657</v>
      </c>
      <c r="L1614">
        <v>222199</v>
      </c>
      <c r="M1614">
        <v>812463</v>
      </c>
      <c r="N1614">
        <v>7433313</v>
      </c>
      <c r="O1614">
        <v>48.84104</v>
      </c>
      <c r="P1614" s="27">
        <v>15031042</v>
      </c>
      <c r="Q1614" s="27">
        <v>51285915</v>
      </c>
    </row>
    <row r="1615" spans="1:17" x14ac:dyDescent="0.3">
      <c r="A1615">
        <v>6</v>
      </c>
      <c r="B1615">
        <v>5</v>
      </c>
      <c r="C1615">
        <v>10</v>
      </c>
      <c r="D1615" s="27">
        <v>2400</v>
      </c>
      <c r="E1615">
        <v>0</v>
      </c>
      <c r="F1615">
        <v>11940</v>
      </c>
      <c r="G1615">
        <v>1276</v>
      </c>
      <c r="H1615">
        <v>0</v>
      </c>
      <c r="I1615">
        <v>15402</v>
      </c>
      <c r="J1615">
        <v>0</v>
      </c>
      <c r="K1615">
        <v>3212</v>
      </c>
      <c r="L1615">
        <v>10307</v>
      </c>
      <c r="M1615">
        <v>28965</v>
      </c>
      <c r="N1615">
        <v>12240</v>
      </c>
      <c r="O1615">
        <v>1807.463</v>
      </c>
      <c r="P1615" s="27">
        <v>24426</v>
      </c>
      <c r="Q1615" s="27">
        <v>83342</v>
      </c>
    </row>
    <row r="1616" spans="1:17" x14ac:dyDescent="0.3">
      <c r="A1616">
        <v>7</v>
      </c>
      <c r="B1616">
        <v>5</v>
      </c>
      <c r="C1616">
        <v>9</v>
      </c>
      <c r="D1616" s="27">
        <v>300000</v>
      </c>
      <c r="E1616">
        <v>122406</v>
      </c>
      <c r="F1616">
        <v>5955612</v>
      </c>
      <c r="G1616">
        <v>2018117</v>
      </c>
      <c r="H1616">
        <v>118454</v>
      </c>
      <c r="I1616">
        <v>8257347</v>
      </c>
      <c r="J1616">
        <v>0</v>
      </c>
      <c r="K1616">
        <v>373362</v>
      </c>
      <c r="L1616">
        <v>69296</v>
      </c>
      <c r="M1616">
        <v>548948</v>
      </c>
      <c r="N1616">
        <v>7600839</v>
      </c>
      <c r="O1616">
        <v>75.266530000000003</v>
      </c>
      <c r="P1616" s="27">
        <v>7345950</v>
      </c>
      <c r="Q1616" s="27">
        <v>25064381</v>
      </c>
    </row>
    <row r="1617" spans="1:17" x14ac:dyDescent="0.3">
      <c r="A1617">
        <v>4</v>
      </c>
      <c r="B1617">
        <v>7</v>
      </c>
      <c r="C1617">
        <v>16</v>
      </c>
      <c r="D1617" s="27">
        <v>7700</v>
      </c>
      <c r="E1617">
        <v>0</v>
      </c>
      <c r="F1617">
        <v>16628</v>
      </c>
      <c r="G1617">
        <v>18408</v>
      </c>
      <c r="H1617">
        <v>0</v>
      </c>
      <c r="I1617">
        <v>68513</v>
      </c>
      <c r="J1617">
        <v>12734</v>
      </c>
      <c r="K1617">
        <v>8057</v>
      </c>
      <c r="L1617">
        <v>21710</v>
      </c>
      <c r="M1617">
        <v>7353</v>
      </c>
      <c r="N1617">
        <v>76730</v>
      </c>
      <c r="O1617">
        <v>2140.9059999999999</v>
      </c>
      <c r="P1617" s="27">
        <v>67448</v>
      </c>
      <c r="Q1617" s="27">
        <v>230133</v>
      </c>
    </row>
    <row r="1618" spans="1:17" x14ac:dyDescent="0.3">
      <c r="A1618">
        <v>5</v>
      </c>
      <c r="B1618">
        <v>2</v>
      </c>
      <c r="C1618">
        <v>2</v>
      </c>
      <c r="D1618" s="27">
        <v>85000</v>
      </c>
      <c r="E1618">
        <v>19357</v>
      </c>
      <c r="F1618">
        <v>115132</v>
      </c>
      <c r="G1618">
        <v>164213</v>
      </c>
      <c r="H1618">
        <v>1513</v>
      </c>
      <c r="I1618">
        <v>108567</v>
      </c>
      <c r="J1618">
        <v>0</v>
      </c>
      <c r="K1618">
        <v>19517</v>
      </c>
      <c r="L1618">
        <v>15814</v>
      </c>
      <c r="M1618">
        <v>104761</v>
      </c>
      <c r="N1618">
        <v>96260</v>
      </c>
      <c r="O1618">
        <v>365.05869999999999</v>
      </c>
      <c r="P1618" s="27">
        <v>189078</v>
      </c>
      <c r="Q1618" s="27">
        <v>645134</v>
      </c>
    </row>
    <row r="1619" spans="1:17" x14ac:dyDescent="0.3">
      <c r="A1619">
        <v>9</v>
      </c>
      <c r="B1619">
        <v>25</v>
      </c>
      <c r="C1619">
        <v>42</v>
      </c>
      <c r="D1619" s="27">
        <v>2550</v>
      </c>
      <c r="E1619">
        <v>228</v>
      </c>
      <c r="F1619">
        <v>0</v>
      </c>
      <c r="G1619">
        <v>83</v>
      </c>
      <c r="H1619">
        <v>0</v>
      </c>
      <c r="I1619">
        <v>2481</v>
      </c>
      <c r="J1619">
        <v>0</v>
      </c>
      <c r="K1619">
        <v>140</v>
      </c>
      <c r="L1619">
        <v>525</v>
      </c>
      <c r="M1619">
        <v>0</v>
      </c>
      <c r="N1619">
        <v>3019</v>
      </c>
      <c r="O1619">
        <v>1655.242</v>
      </c>
      <c r="P1619" s="27">
        <v>1898</v>
      </c>
      <c r="Q1619" s="27">
        <v>6476</v>
      </c>
    </row>
    <row r="1620" spans="1:17" x14ac:dyDescent="0.3">
      <c r="A1620">
        <v>9</v>
      </c>
      <c r="B1620">
        <v>2</v>
      </c>
      <c r="C1620">
        <v>2</v>
      </c>
      <c r="D1620" s="27">
        <v>25000</v>
      </c>
      <c r="E1620">
        <v>563</v>
      </c>
      <c r="F1620">
        <v>77735</v>
      </c>
      <c r="G1620">
        <v>172296</v>
      </c>
      <c r="H1620">
        <v>0</v>
      </c>
      <c r="I1620">
        <v>492062</v>
      </c>
      <c r="J1620">
        <v>0</v>
      </c>
      <c r="K1620">
        <v>0</v>
      </c>
      <c r="L1620">
        <v>66690</v>
      </c>
      <c r="M1620">
        <v>273742</v>
      </c>
      <c r="N1620">
        <v>235967</v>
      </c>
      <c r="O1620">
        <v>48.84104</v>
      </c>
      <c r="P1620" s="27">
        <v>386593</v>
      </c>
      <c r="Q1620" s="27">
        <v>1319055</v>
      </c>
    </row>
    <row r="1621" spans="1:17" x14ac:dyDescent="0.3">
      <c r="A1621">
        <v>6</v>
      </c>
      <c r="B1621">
        <v>26</v>
      </c>
      <c r="C1621">
        <v>46</v>
      </c>
      <c r="D1621" s="27">
        <v>5200</v>
      </c>
      <c r="E1621">
        <v>1723</v>
      </c>
      <c r="F1621">
        <v>3307</v>
      </c>
      <c r="G1621">
        <v>1116</v>
      </c>
      <c r="H1621">
        <v>0</v>
      </c>
      <c r="I1621">
        <v>9594</v>
      </c>
      <c r="J1621">
        <v>0</v>
      </c>
      <c r="K1621">
        <v>1037</v>
      </c>
      <c r="L1621">
        <v>219</v>
      </c>
      <c r="M1621">
        <v>358</v>
      </c>
      <c r="N1621">
        <v>5384</v>
      </c>
      <c r="O1621">
        <v>1807.463</v>
      </c>
      <c r="P1621" s="27">
        <v>6664</v>
      </c>
      <c r="Q1621" s="27">
        <v>22738</v>
      </c>
    </row>
    <row r="1622" spans="1:17" x14ac:dyDescent="0.3">
      <c r="A1622">
        <v>5</v>
      </c>
      <c r="B1622">
        <v>2</v>
      </c>
      <c r="C1622">
        <v>2</v>
      </c>
      <c r="D1622" s="27">
        <v>172000</v>
      </c>
      <c r="E1622">
        <v>414519</v>
      </c>
      <c r="F1622">
        <v>822077</v>
      </c>
      <c r="G1622">
        <v>1835749</v>
      </c>
      <c r="H1622">
        <v>0</v>
      </c>
      <c r="I1622">
        <v>1192925</v>
      </c>
      <c r="J1622">
        <v>0</v>
      </c>
      <c r="K1622">
        <v>53599</v>
      </c>
      <c r="L1622">
        <v>464206</v>
      </c>
      <c r="M1622">
        <v>1416331</v>
      </c>
      <c r="N1622">
        <v>964402</v>
      </c>
      <c r="O1622">
        <v>148.30269999999999</v>
      </c>
      <c r="P1622" s="27">
        <v>2099592</v>
      </c>
      <c r="Q1622" s="27">
        <v>7163808</v>
      </c>
    </row>
    <row r="1623" spans="1:17" x14ac:dyDescent="0.3">
      <c r="A1623">
        <v>2</v>
      </c>
      <c r="B1623">
        <v>12</v>
      </c>
      <c r="C1623">
        <v>21</v>
      </c>
      <c r="D1623" s="27">
        <v>29000</v>
      </c>
      <c r="E1623">
        <v>0</v>
      </c>
      <c r="F1623">
        <v>52609</v>
      </c>
      <c r="G1623">
        <v>93887</v>
      </c>
      <c r="H1623">
        <v>0</v>
      </c>
      <c r="I1623">
        <v>34379</v>
      </c>
      <c r="J1623">
        <v>29982</v>
      </c>
      <c r="K1623">
        <v>2370</v>
      </c>
      <c r="L1623">
        <v>16803</v>
      </c>
      <c r="M1623">
        <v>9489</v>
      </c>
      <c r="N1623">
        <v>198657</v>
      </c>
      <c r="O1623">
        <v>276.95330000000001</v>
      </c>
      <c r="P1623" s="27">
        <v>128422</v>
      </c>
      <c r="Q1623" s="27">
        <v>438176</v>
      </c>
    </row>
    <row r="1624" spans="1:17" x14ac:dyDescent="0.3">
      <c r="A1624">
        <v>3</v>
      </c>
      <c r="B1624">
        <v>14</v>
      </c>
      <c r="C1624">
        <v>28</v>
      </c>
      <c r="D1624" s="27">
        <v>106000</v>
      </c>
      <c r="E1624">
        <v>0</v>
      </c>
      <c r="F1624">
        <v>350527</v>
      </c>
      <c r="G1624">
        <v>191328</v>
      </c>
      <c r="H1624">
        <v>0</v>
      </c>
      <c r="I1624">
        <v>522432</v>
      </c>
      <c r="J1624">
        <v>52953</v>
      </c>
      <c r="K1624">
        <v>583721</v>
      </c>
      <c r="L1624">
        <v>164131</v>
      </c>
      <c r="M1624">
        <v>223312</v>
      </c>
      <c r="N1624">
        <v>300102</v>
      </c>
      <c r="O1624">
        <v>139.16999999999999</v>
      </c>
      <c r="P1624" s="27">
        <v>700031</v>
      </c>
      <c r="Q1624" s="27">
        <v>2388506</v>
      </c>
    </row>
    <row r="1625" spans="1:17" x14ac:dyDescent="0.3">
      <c r="A1625">
        <v>3</v>
      </c>
      <c r="B1625">
        <v>16</v>
      </c>
      <c r="C1625">
        <v>35</v>
      </c>
      <c r="D1625" s="27">
        <v>255000</v>
      </c>
      <c r="E1625">
        <v>0</v>
      </c>
      <c r="F1625">
        <v>1063501</v>
      </c>
      <c r="G1625">
        <v>3815343</v>
      </c>
      <c r="H1625">
        <v>70068</v>
      </c>
      <c r="I1625">
        <v>2799280</v>
      </c>
      <c r="J1625">
        <v>870347</v>
      </c>
      <c r="K1625">
        <v>431294</v>
      </c>
      <c r="L1625">
        <v>824014</v>
      </c>
      <c r="M1625">
        <v>2049875</v>
      </c>
      <c r="N1625">
        <v>3764006</v>
      </c>
      <c r="O1625">
        <v>19.690259999999999</v>
      </c>
      <c r="P1625" s="27">
        <v>4597810</v>
      </c>
      <c r="Q1625" s="27">
        <v>15687728</v>
      </c>
    </row>
    <row r="1626" spans="1:17" x14ac:dyDescent="0.3">
      <c r="A1626">
        <v>8</v>
      </c>
      <c r="B1626">
        <v>2</v>
      </c>
      <c r="C1626">
        <v>4</v>
      </c>
      <c r="D1626" s="27">
        <v>500001</v>
      </c>
      <c r="E1626">
        <v>20685</v>
      </c>
      <c r="F1626">
        <v>8160983</v>
      </c>
      <c r="G1626">
        <v>9587774</v>
      </c>
      <c r="H1626">
        <v>51782</v>
      </c>
      <c r="I1626">
        <v>5499618</v>
      </c>
      <c r="J1626">
        <v>287644</v>
      </c>
      <c r="K1626">
        <v>393984</v>
      </c>
      <c r="L1626">
        <v>706083</v>
      </c>
      <c r="M1626">
        <v>2840264</v>
      </c>
      <c r="N1626">
        <v>5140265</v>
      </c>
      <c r="O1626">
        <v>55.969329999999999</v>
      </c>
      <c r="P1626" s="27">
        <v>9580622</v>
      </c>
      <c r="Q1626" s="27">
        <v>32689082</v>
      </c>
    </row>
    <row r="1627" spans="1:17" x14ac:dyDescent="0.3">
      <c r="A1627">
        <v>7</v>
      </c>
      <c r="B1627">
        <v>16</v>
      </c>
      <c r="C1627">
        <v>35</v>
      </c>
      <c r="D1627" s="27">
        <v>435000</v>
      </c>
      <c r="E1627">
        <v>0</v>
      </c>
      <c r="F1627">
        <v>20361288</v>
      </c>
      <c r="G1627">
        <v>6030157</v>
      </c>
      <c r="H1627">
        <v>0</v>
      </c>
      <c r="I1627">
        <v>8923979</v>
      </c>
      <c r="J1627">
        <v>1962053</v>
      </c>
      <c r="K1627">
        <v>2250560</v>
      </c>
      <c r="L1627">
        <v>3663443</v>
      </c>
      <c r="M1627">
        <v>7774249</v>
      </c>
      <c r="N1627">
        <v>9695567</v>
      </c>
      <c r="O1627">
        <v>9.2846069999999994</v>
      </c>
      <c r="P1627" s="27">
        <v>17778809</v>
      </c>
      <c r="Q1627" s="27">
        <v>60661296</v>
      </c>
    </row>
    <row r="1628" spans="1:17" x14ac:dyDescent="0.3">
      <c r="A1628">
        <v>5</v>
      </c>
      <c r="B1628">
        <v>12</v>
      </c>
      <c r="C1628">
        <v>21</v>
      </c>
      <c r="D1628" s="27">
        <v>4000</v>
      </c>
      <c r="E1628">
        <v>0</v>
      </c>
      <c r="F1628">
        <v>1258</v>
      </c>
      <c r="G1628">
        <v>286</v>
      </c>
      <c r="H1628">
        <v>0</v>
      </c>
      <c r="I1628">
        <v>33597</v>
      </c>
      <c r="J1628">
        <v>0</v>
      </c>
      <c r="K1628">
        <v>286</v>
      </c>
      <c r="L1628">
        <v>61</v>
      </c>
      <c r="M1628">
        <v>388</v>
      </c>
      <c r="N1628">
        <v>3048</v>
      </c>
      <c r="O1628">
        <v>1117.742</v>
      </c>
      <c r="P1628" s="27">
        <v>11408</v>
      </c>
      <c r="Q1628" s="27">
        <v>38924</v>
      </c>
    </row>
    <row r="1629" spans="1:17" x14ac:dyDescent="0.3">
      <c r="A1629">
        <v>5</v>
      </c>
      <c r="B1629">
        <v>18</v>
      </c>
      <c r="C1629">
        <v>40</v>
      </c>
      <c r="D1629" s="27">
        <v>215000</v>
      </c>
      <c r="E1629">
        <v>1863</v>
      </c>
      <c r="F1629">
        <v>2404700</v>
      </c>
      <c r="G1629">
        <v>2756533</v>
      </c>
      <c r="H1629">
        <v>0</v>
      </c>
      <c r="I1629">
        <v>1197804</v>
      </c>
      <c r="J1629">
        <v>0</v>
      </c>
      <c r="K1629">
        <v>1144543</v>
      </c>
      <c r="L1629">
        <v>90698</v>
      </c>
      <c r="M1629">
        <v>537170</v>
      </c>
      <c r="N1629">
        <v>4035352</v>
      </c>
      <c r="O1629">
        <v>392.26920000000001</v>
      </c>
      <c r="P1629" s="27">
        <v>3566431</v>
      </c>
      <c r="Q1629" s="27">
        <v>12168663</v>
      </c>
    </row>
    <row r="1630" spans="1:17" x14ac:dyDescent="0.3">
      <c r="A1630">
        <v>9</v>
      </c>
      <c r="B1630">
        <v>5</v>
      </c>
      <c r="C1630">
        <v>10</v>
      </c>
      <c r="D1630" s="27">
        <v>7000</v>
      </c>
      <c r="E1630">
        <v>0</v>
      </c>
      <c r="F1630">
        <v>8486</v>
      </c>
      <c r="G1630">
        <v>8428</v>
      </c>
      <c r="H1630">
        <v>0</v>
      </c>
      <c r="I1630">
        <v>15727</v>
      </c>
      <c r="J1630">
        <v>0</v>
      </c>
      <c r="K1630">
        <v>2370</v>
      </c>
      <c r="L1630">
        <v>6761</v>
      </c>
      <c r="M1630">
        <v>25002</v>
      </c>
      <c r="N1630">
        <v>29513</v>
      </c>
      <c r="O1630">
        <v>1828.0519999999999</v>
      </c>
      <c r="P1630" s="27">
        <v>28220</v>
      </c>
      <c r="Q1630" s="27">
        <v>96287</v>
      </c>
    </row>
    <row r="1631" spans="1:17" x14ac:dyDescent="0.3">
      <c r="A1631">
        <v>5</v>
      </c>
      <c r="B1631">
        <v>15</v>
      </c>
      <c r="C1631">
        <v>33</v>
      </c>
      <c r="D1631" s="27">
        <v>6800</v>
      </c>
      <c r="E1631">
        <v>0</v>
      </c>
      <c r="F1631">
        <v>273998</v>
      </c>
      <c r="G1631">
        <v>307940</v>
      </c>
      <c r="H1631">
        <v>0</v>
      </c>
      <c r="I1631">
        <v>135049</v>
      </c>
      <c r="J1631">
        <v>0</v>
      </c>
      <c r="K1631">
        <v>788176</v>
      </c>
      <c r="L1631">
        <v>40273</v>
      </c>
      <c r="M1631">
        <v>890</v>
      </c>
      <c r="N1631">
        <v>136803</v>
      </c>
      <c r="O1631">
        <v>4229.2150000000001</v>
      </c>
      <c r="P1631" s="27">
        <v>493297</v>
      </c>
      <c r="Q1631" s="27">
        <v>1683129</v>
      </c>
    </row>
    <row r="1632" spans="1:17" x14ac:dyDescent="0.3">
      <c r="A1632">
        <v>2</v>
      </c>
      <c r="B1632">
        <v>5</v>
      </c>
      <c r="C1632">
        <v>10</v>
      </c>
      <c r="D1632" s="27">
        <v>18000</v>
      </c>
      <c r="E1632">
        <v>117519</v>
      </c>
      <c r="F1632">
        <v>6509</v>
      </c>
      <c r="G1632">
        <v>7830</v>
      </c>
      <c r="H1632">
        <v>273</v>
      </c>
      <c r="I1632">
        <v>76217</v>
      </c>
      <c r="J1632">
        <v>0</v>
      </c>
      <c r="K1632">
        <v>6242</v>
      </c>
      <c r="L1632">
        <v>0</v>
      </c>
      <c r="M1632">
        <v>0</v>
      </c>
      <c r="N1632">
        <v>80589</v>
      </c>
      <c r="O1632">
        <v>1868.403</v>
      </c>
      <c r="P1632" s="27">
        <v>86512</v>
      </c>
      <c r="Q1632" s="27">
        <v>295179</v>
      </c>
    </row>
    <row r="1633" spans="1:17" x14ac:dyDescent="0.3">
      <c r="A1633">
        <v>5</v>
      </c>
      <c r="B1633">
        <v>91</v>
      </c>
      <c r="C1633">
        <v>49</v>
      </c>
      <c r="D1633" s="27">
        <v>1800</v>
      </c>
      <c r="E1633">
        <v>0</v>
      </c>
      <c r="F1633">
        <v>0</v>
      </c>
      <c r="G1633">
        <v>0</v>
      </c>
      <c r="H1633">
        <v>0</v>
      </c>
      <c r="I1633">
        <v>998</v>
      </c>
      <c r="J1633">
        <v>0</v>
      </c>
      <c r="K1633">
        <v>0</v>
      </c>
      <c r="L1633">
        <v>0</v>
      </c>
      <c r="M1633">
        <v>0</v>
      </c>
      <c r="N1633">
        <v>3291</v>
      </c>
      <c r="O1633">
        <v>1807.463</v>
      </c>
      <c r="P1633" s="27">
        <v>1257</v>
      </c>
      <c r="Q1633" s="27">
        <v>4289</v>
      </c>
    </row>
    <row r="1634" spans="1:17" x14ac:dyDescent="0.3">
      <c r="A1634">
        <v>9</v>
      </c>
      <c r="B1634">
        <v>2</v>
      </c>
      <c r="C1634">
        <v>2</v>
      </c>
      <c r="D1634" s="27">
        <v>1500</v>
      </c>
      <c r="E1634">
        <v>1619</v>
      </c>
      <c r="F1634">
        <v>1863</v>
      </c>
      <c r="G1634">
        <v>13337</v>
      </c>
      <c r="H1634">
        <v>227</v>
      </c>
      <c r="I1634">
        <v>5976</v>
      </c>
      <c r="J1634">
        <v>0</v>
      </c>
      <c r="K1634">
        <v>2173</v>
      </c>
      <c r="L1634">
        <v>8445</v>
      </c>
      <c r="M1634">
        <v>17127</v>
      </c>
      <c r="N1634">
        <v>6909</v>
      </c>
      <c r="O1634">
        <v>1667.7550000000001</v>
      </c>
      <c r="P1634" s="27">
        <v>16904</v>
      </c>
      <c r="Q1634" s="27">
        <v>57676</v>
      </c>
    </row>
    <row r="1635" spans="1:17" x14ac:dyDescent="0.3">
      <c r="A1635">
        <v>2</v>
      </c>
      <c r="B1635">
        <v>14</v>
      </c>
      <c r="C1635">
        <v>28</v>
      </c>
      <c r="D1635" s="27">
        <v>79000</v>
      </c>
      <c r="E1635">
        <v>0</v>
      </c>
      <c r="F1635">
        <v>596488</v>
      </c>
      <c r="G1635">
        <v>475836</v>
      </c>
      <c r="H1635">
        <v>0</v>
      </c>
      <c r="I1635">
        <v>1021791</v>
      </c>
      <c r="J1635">
        <v>64835</v>
      </c>
      <c r="K1635">
        <v>714646</v>
      </c>
      <c r="L1635">
        <v>45350</v>
      </c>
      <c r="M1635">
        <v>174230</v>
      </c>
      <c r="N1635">
        <v>398941</v>
      </c>
      <c r="O1635">
        <v>139.16999999999999</v>
      </c>
      <c r="P1635" s="27">
        <v>1023481</v>
      </c>
      <c r="Q1635" s="27">
        <v>3492117</v>
      </c>
    </row>
    <row r="1636" spans="1:17" x14ac:dyDescent="0.3">
      <c r="A1636">
        <v>4</v>
      </c>
      <c r="B1636">
        <v>13</v>
      </c>
      <c r="C1636">
        <v>26</v>
      </c>
      <c r="D1636" s="27">
        <v>220000</v>
      </c>
      <c r="E1636">
        <v>1896376</v>
      </c>
      <c r="F1636">
        <v>3849788</v>
      </c>
      <c r="G1636">
        <v>555936</v>
      </c>
      <c r="H1636">
        <v>1622</v>
      </c>
      <c r="I1636">
        <v>1548097</v>
      </c>
      <c r="J1636">
        <v>278038</v>
      </c>
      <c r="K1636">
        <v>2595676</v>
      </c>
      <c r="L1636">
        <v>389305</v>
      </c>
      <c r="M1636">
        <v>766709</v>
      </c>
      <c r="N1636">
        <v>3182365</v>
      </c>
      <c r="O1636">
        <v>24.824629999999999</v>
      </c>
      <c r="P1636" s="27">
        <v>4414980</v>
      </c>
      <c r="Q1636" s="27">
        <v>15063912</v>
      </c>
    </row>
    <row r="1637" spans="1:17" x14ac:dyDescent="0.3">
      <c r="A1637">
        <v>7</v>
      </c>
      <c r="B1637">
        <v>15</v>
      </c>
      <c r="C1637">
        <v>33</v>
      </c>
      <c r="D1637" s="27">
        <v>2850</v>
      </c>
      <c r="E1637">
        <v>0</v>
      </c>
      <c r="F1637">
        <v>218446</v>
      </c>
      <c r="G1637">
        <v>78274</v>
      </c>
      <c r="H1637">
        <v>8346</v>
      </c>
      <c r="I1637">
        <v>36623</v>
      </c>
      <c r="J1637">
        <v>325922</v>
      </c>
      <c r="K1637">
        <v>230414</v>
      </c>
      <c r="L1637">
        <v>10575</v>
      </c>
      <c r="M1637">
        <v>4668</v>
      </c>
      <c r="N1637">
        <v>52325</v>
      </c>
      <c r="O1637">
        <v>1197.386</v>
      </c>
      <c r="P1637" s="27">
        <v>282999</v>
      </c>
      <c r="Q1637" s="27">
        <v>965593</v>
      </c>
    </row>
    <row r="1638" spans="1:17" x14ac:dyDescent="0.3">
      <c r="A1638">
        <v>6</v>
      </c>
      <c r="B1638">
        <v>12</v>
      </c>
      <c r="C1638">
        <v>21</v>
      </c>
      <c r="D1638" s="27">
        <v>3500</v>
      </c>
      <c r="E1638">
        <v>7306</v>
      </c>
      <c r="F1638">
        <v>7668</v>
      </c>
      <c r="G1638">
        <v>363</v>
      </c>
      <c r="H1638">
        <v>208</v>
      </c>
      <c r="I1638">
        <v>653</v>
      </c>
      <c r="J1638">
        <v>1450</v>
      </c>
      <c r="K1638">
        <v>947</v>
      </c>
      <c r="L1638">
        <v>1435</v>
      </c>
      <c r="M1638">
        <v>0</v>
      </c>
      <c r="N1638">
        <v>8467</v>
      </c>
      <c r="O1638">
        <v>1387.077</v>
      </c>
      <c r="P1638" s="27">
        <v>8352</v>
      </c>
      <c r="Q1638" s="27">
        <v>28497</v>
      </c>
    </row>
    <row r="1639" spans="1:17" x14ac:dyDescent="0.3">
      <c r="A1639">
        <v>2</v>
      </c>
      <c r="B1639">
        <v>2</v>
      </c>
      <c r="C1639">
        <v>3</v>
      </c>
      <c r="D1639" s="27">
        <v>600000</v>
      </c>
      <c r="E1639">
        <v>3744206</v>
      </c>
      <c r="F1639">
        <v>10045609</v>
      </c>
      <c r="G1639">
        <v>26798378</v>
      </c>
      <c r="H1639">
        <v>164284</v>
      </c>
      <c r="I1639">
        <v>17085666</v>
      </c>
      <c r="J1639">
        <v>1284240</v>
      </c>
      <c r="K1639">
        <v>3339580</v>
      </c>
      <c r="L1639">
        <v>634106</v>
      </c>
      <c r="M1639">
        <v>5807621</v>
      </c>
      <c r="N1639">
        <v>15868719</v>
      </c>
      <c r="O1639">
        <v>62.141440000000003</v>
      </c>
      <c r="P1639" s="27">
        <v>24845372</v>
      </c>
      <c r="Q1639" s="27">
        <v>84772409</v>
      </c>
    </row>
    <row r="1640" spans="1:17" x14ac:dyDescent="0.3">
      <c r="A1640">
        <v>9</v>
      </c>
      <c r="B1640">
        <v>25</v>
      </c>
      <c r="C1640">
        <v>42</v>
      </c>
      <c r="D1640" s="27">
        <v>1550</v>
      </c>
      <c r="E1640">
        <v>3</v>
      </c>
      <c r="F1640">
        <v>571</v>
      </c>
      <c r="G1640">
        <v>822</v>
      </c>
      <c r="H1640">
        <v>68</v>
      </c>
      <c r="I1640">
        <v>3174</v>
      </c>
      <c r="J1640">
        <v>0</v>
      </c>
      <c r="K1640">
        <v>0</v>
      </c>
      <c r="L1640">
        <v>758</v>
      </c>
      <c r="M1640">
        <v>0</v>
      </c>
      <c r="N1640">
        <v>1404</v>
      </c>
      <c r="O1640">
        <v>2249.1350000000002</v>
      </c>
      <c r="P1640" s="27">
        <v>1993</v>
      </c>
      <c r="Q1640" s="27">
        <v>6800</v>
      </c>
    </row>
    <row r="1641" spans="1:17" x14ac:dyDescent="0.3">
      <c r="A1641">
        <v>5</v>
      </c>
      <c r="B1641">
        <v>8</v>
      </c>
      <c r="C1641">
        <v>19</v>
      </c>
      <c r="D1641" s="27">
        <v>15000</v>
      </c>
      <c r="E1641">
        <v>0</v>
      </c>
      <c r="F1641">
        <v>43886</v>
      </c>
      <c r="G1641">
        <v>196219</v>
      </c>
      <c r="H1641">
        <v>0</v>
      </c>
      <c r="I1641">
        <v>92137</v>
      </c>
      <c r="J1641">
        <v>0</v>
      </c>
      <c r="K1641">
        <v>3201</v>
      </c>
      <c r="L1641">
        <v>36093</v>
      </c>
      <c r="M1641">
        <v>78157</v>
      </c>
      <c r="N1641">
        <v>112997</v>
      </c>
      <c r="O1641">
        <v>729.56460000000004</v>
      </c>
      <c r="P1641" s="27">
        <v>164915</v>
      </c>
      <c r="Q1641" s="27">
        <v>562690</v>
      </c>
    </row>
    <row r="1642" spans="1:17" x14ac:dyDescent="0.3">
      <c r="A1642">
        <v>5</v>
      </c>
      <c r="B1642">
        <v>13</v>
      </c>
      <c r="C1642">
        <v>23</v>
      </c>
      <c r="D1642" s="27">
        <v>235000</v>
      </c>
      <c r="E1642">
        <v>0</v>
      </c>
      <c r="F1642">
        <v>0</v>
      </c>
      <c r="G1642">
        <v>5198129</v>
      </c>
      <c r="H1642">
        <v>0</v>
      </c>
      <c r="I1642">
        <v>5713394</v>
      </c>
      <c r="J1642">
        <v>0</v>
      </c>
      <c r="K1642">
        <v>101195</v>
      </c>
      <c r="L1642">
        <v>182790</v>
      </c>
      <c r="M1642">
        <v>2193805</v>
      </c>
      <c r="N1642">
        <v>11018487</v>
      </c>
      <c r="O1642">
        <v>30.431059999999999</v>
      </c>
      <c r="P1642" s="27">
        <v>7153517</v>
      </c>
      <c r="Q1642" s="27">
        <v>24407800</v>
      </c>
    </row>
    <row r="1643" spans="1:17" x14ac:dyDescent="0.3">
      <c r="A1643">
        <v>9</v>
      </c>
      <c r="B1643">
        <v>2</v>
      </c>
      <c r="C1643">
        <v>2</v>
      </c>
      <c r="D1643" s="27">
        <v>180000</v>
      </c>
      <c r="E1643">
        <v>0</v>
      </c>
      <c r="F1643">
        <v>0</v>
      </c>
      <c r="G1643">
        <v>1624239</v>
      </c>
      <c r="H1643">
        <v>25338</v>
      </c>
      <c r="I1643">
        <v>553695</v>
      </c>
      <c r="J1643">
        <v>0</v>
      </c>
      <c r="K1643">
        <v>250216</v>
      </c>
      <c r="L1643">
        <v>348168</v>
      </c>
      <c r="M1643">
        <v>2990749</v>
      </c>
      <c r="N1643">
        <v>731356</v>
      </c>
      <c r="O1643">
        <v>143.3818</v>
      </c>
      <c r="P1643" s="27">
        <v>1912005</v>
      </c>
      <c r="Q1643" s="27">
        <v>6523761</v>
      </c>
    </row>
    <row r="1644" spans="1:17" x14ac:dyDescent="0.3">
      <c r="A1644">
        <v>2</v>
      </c>
      <c r="B1644">
        <v>5</v>
      </c>
      <c r="C1644">
        <v>10</v>
      </c>
      <c r="D1644" s="27">
        <v>39000</v>
      </c>
      <c r="E1644">
        <v>0</v>
      </c>
      <c r="F1644">
        <v>4271</v>
      </c>
      <c r="G1644">
        <v>11876</v>
      </c>
      <c r="H1644">
        <v>154</v>
      </c>
      <c r="I1644">
        <v>20460</v>
      </c>
      <c r="J1644">
        <v>0</v>
      </c>
      <c r="K1644">
        <v>756</v>
      </c>
      <c r="L1644">
        <v>388</v>
      </c>
      <c r="M1644">
        <v>6449</v>
      </c>
      <c r="N1644">
        <v>38380</v>
      </c>
      <c r="O1644">
        <v>665.40890000000002</v>
      </c>
      <c r="P1644" s="27">
        <v>24248</v>
      </c>
      <c r="Q1644" s="27">
        <v>82734</v>
      </c>
    </row>
    <row r="1645" spans="1:17" x14ac:dyDescent="0.3">
      <c r="A1645">
        <v>5</v>
      </c>
      <c r="B1645">
        <v>5</v>
      </c>
      <c r="C1645">
        <v>10</v>
      </c>
      <c r="D1645" s="27">
        <v>35000</v>
      </c>
      <c r="E1645">
        <v>788</v>
      </c>
      <c r="F1645">
        <v>7912</v>
      </c>
      <c r="G1645">
        <v>5438</v>
      </c>
      <c r="H1645">
        <v>179</v>
      </c>
      <c r="I1645">
        <v>50387</v>
      </c>
      <c r="J1645">
        <v>0</v>
      </c>
      <c r="K1645">
        <v>0</v>
      </c>
      <c r="L1645">
        <v>1020</v>
      </c>
      <c r="M1645">
        <v>1697</v>
      </c>
      <c r="N1645">
        <v>37167</v>
      </c>
      <c r="O1645">
        <v>273.8639</v>
      </c>
      <c r="P1645" s="27">
        <v>30653</v>
      </c>
      <c r="Q1645" s="27">
        <v>104588</v>
      </c>
    </row>
    <row r="1646" spans="1:17" x14ac:dyDescent="0.3">
      <c r="A1646">
        <v>5</v>
      </c>
      <c r="B1646">
        <v>16</v>
      </c>
      <c r="C1646">
        <v>35</v>
      </c>
      <c r="D1646" s="27">
        <v>1400000</v>
      </c>
      <c r="E1646">
        <v>1439510</v>
      </c>
      <c r="F1646">
        <v>9669171</v>
      </c>
      <c r="G1646">
        <v>49878092</v>
      </c>
      <c r="H1646">
        <v>2762734</v>
      </c>
      <c r="I1646">
        <v>18812538</v>
      </c>
      <c r="J1646">
        <v>15068759</v>
      </c>
      <c r="K1646">
        <v>14418784</v>
      </c>
      <c r="L1646">
        <v>17804685</v>
      </c>
      <c r="M1646">
        <v>22117684</v>
      </c>
      <c r="N1646">
        <v>66779234</v>
      </c>
      <c r="O1646">
        <v>4.812462</v>
      </c>
      <c r="P1646" s="27">
        <v>64112307</v>
      </c>
      <c r="Q1646" s="8">
        <v>219000000</v>
      </c>
    </row>
    <row r="1647" spans="1:17" x14ac:dyDescent="0.3">
      <c r="A1647">
        <v>5</v>
      </c>
      <c r="B1647">
        <v>26</v>
      </c>
      <c r="C1647">
        <v>46</v>
      </c>
      <c r="D1647" s="27">
        <v>91000</v>
      </c>
      <c r="E1647">
        <v>155954</v>
      </c>
      <c r="F1647">
        <v>451898</v>
      </c>
      <c r="G1647">
        <v>119613</v>
      </c>
      <c r="H1647">
        <v>2205</v>
      </c>
      <c r="I1647">
        <v>758311</v>
      </c>
      <c r="J1647">
        <v>0</v>
      </c>
      <c r="K1647">
        <v>1434</v>
      </c>
      <c r="L1647">
        <v>7004</v>
      </c>
      <c r="M1647">
        <v>3639</v>
      </c>
      <c r="N1647">
        <v>757621</v>
      </c>
      <c r="O1647">
        <v>226.8278</v>
      </c>
      <c r="P1647" s="27">
        <v>661688</v>
      </c>
      <c r="Q1647" s="27">
        <v>2257679</v>
      </c>
    </row>
    <row r="1648" spans="1:17" x14ac:dyDescent="0.3">
      <c r="A1648">
        <v>9</v>
      </c>
      <c r="B1648">
        <v>2</v>
      </c>
      <c r="C1648">
        <v>6</v>
      </c>
      <c r="D1648" s="27">
        <v>2200</v>
      </c>
      <c r="E1648">
        <v>0</v>
      </c>
      <c r="F1648">
        <v>3739</v>
      </c>
      <c r="G1648">
        <v>13878</v>
      </c>
      <c r="H1648">
        <v>0</v>
      </c>
      <c r="I1648">
        <v>7370</v>
      </c>
      <c r="J1648">
        <v>0</v>
      </c>
      <c r="K1648">
        <v>0</v>
      </c>
      <c r="L1648">
        <v>3602</v>
      </c>
      <c r="M1648">
        <v>5874</v>
      </c>
      <c r="N1648">
        <v>9821</v>
      </c>
      <c r="O1648">
        <v>1667.7550000000001</v>
      </c>
      <c r="P1648" s="27">
        <v>12979</v>
      </c>
      <c r="Q1648" s="27">
        <v>44284</v>
      </c>
    </row>
    <row r="1649" spans="1:17" x14ac:dyDescent="0.3">
      <c r="A1649">
        <v>2</v>
      </c>
      <c r="B1649">
        <v>5</v>
      </c>
      <c r="C1649">
        <v>10</v>
      </c>
      <c r="D1649" s="27">
        <v>49000</v>
      </c>
      <c r="E1649">
        <v>97687</v>
      </c>
      <c r="F1649">
        <v>99739</v>
      </c>
      <c r="G1649">
        <v>143926</v>
      </c>
      <c r="H1649">
        <v>7695</v>
      </c>
      <c r="I1649">
        <v>634780</v>
      </c>
      <c r="J1649">
        <v>0</v>
      </c>
      <c r="K1649">
        <v>1664399</v>
      </c>
      <c r="L1649">
        <v>113591</v>
      </c>
      <c r="M1649">
        <v>319590</v>
      </c>
      <c r="N1649">
        <v>489913</v>
      </c>
      <c r="O1649">
        <v>276.95330000000001</v>
      </c>
      <c r="P1649" s="27">
        <v>1046694</v>
      </c>
      <c r="Q1649" s="27">
        <v>3571320</v>
      </c>
    </row>
    <row r="1650" spans="1:17" x14ac:dyDescent="0.3">
      <c r="A1650">
        <v>1</v>
      </c>
      <c r="B1650">
        <v>12</v>
      </c>
      <c r="C1650">
        <v>21</v>
      </c>
      <c r="D1650" s="27">
        <v>4000</v>
      </c>
      <c r="E1650">
        <v>0</v>
      </c>
      <c r="F1650">
        <v>0</v>
      </c>
      <c r="G1650">
        <v>0</v>
      </c>
      <c r="H1650">
        <v>0</v>
      </c>
      <c r="I1650">
        <v>3980</v>
      </c>
      <c r="J1650">
        <v>0</v>
      </c>
      <c r="K1650">
        <v>2365</v>
      </c>
      <c r="L1650">
        <v>0</v>
      </c>
      <c r="M1650">
        <v>9378</v>
      </c>
      <c r="N1650">
        <v>24859</v>
      </c>
      <c r="O1650">
        <v>1387.077</v>
      </c>
      <c r="P1650" s="27">
        <v>11894</v>
      </c>
      <c r="Q1650" s="27">
        <v>40582</v>
      </c>
    </row>
    <row r="1651" spans="1:17" x14ac:dyDescent="0.3">
      <c r="A1651">
        <v>8</v>
      </c>
      <c r="B1651">
        <v>2</v>
      </c>
      <c r="C1651">
        <v>3</v>
      </c>
      <c r="D1651" s="27">
        <v>5400</v>
      </c>
      <c r="E1651">
        <v>0</v>
      </c>
      <c r="F1651">
        <v>38870</v>
      </c>
      <c r="G1651">
        <v>81965</v>
      </c>
      <c r="H1651">
        <v>0</v>
      </c>
      <c r="I1651">
        <v>75928</v>
      </c>
      <c r="J1651">
        <v>0</v>
      </c>
      <c r="K1651">
        <v>3877</v>
      </c>
      <c r="L1651">
        <v>28103</v>
      </c>
      <c r="M1651">
        <v>119160</v>
      </c>
      <c r="N1651">
        <v>48060</v>
      </c>
      <c r="O1651">
        <v>1274.2560000000001</v>
      </c>
      <c r="P1651" s="27">
        <v>116050</v>
      </c>
      <c r="Q1651" s="27">
        <v>395963</v>
      </c>
    </row>
    <row r="1652" spans="1:17" x14ac:dyDescent="0.3">
      <c r="A1652">
        <v>5</v>
      </c>
      <c r="B1652">
        <v>2</v>
      </c>
      <c r="C1652">
        <v>2</v>
      </c>
      <c r="D1652" s="27">
        <v>5000</v>
      </c>
      <c r="E1652">
        <v>2331</v>
      </c>
      <c r="F1652">
        <v>12317</v>
      </c>
      <c r="G1652">
        <v>18018</v>
      </c>
      <c r="H1652">
        <v>334</v>
      </c>
      <c r="I1652">
        <v>14163</v>
      </c>
      <c r="J1652">
        <v>0</v>
      </c>
      <c r="K1652">
        <v>3567</v>
      </c>
      <c r="L1652">
        <v>3074</v>
      </c>
      <c r="M1652">
        <v>9287</v>
      </c>
      <c r="N1652">
        <v>19756</v>
      </c>
      <c r="O1652">
        <v>1807.463</v>
      </c>
      <c r="P1652" s="27">
        <v>24281</v>
      </c>
      <c r="Q1652" s="27">
        <v>82847</v>
      </c>
    </row>
    <row r="1653" spans="1:17" x14ac:dyDescent="0.3">
      <c r="A1653">
        <v>9</v>
      </c>
      <c r="B1653">
        <v>25</v>
      </c>
      <c r="C1653">
        <v>42</v>
      </c>
      <c r="D1653" s="27">
        <v>5000</v>
      </c>
      <c r="E1653">
        <v>0</v>
      </c>
      <c r="F1653">
        <v>7204</v>
      </c>
      <c r="G1653">
        <v>29005</v>
      </c>
      <c r="H1653">
        <v>799</v>
      </c>
      <c r="I1653">
        <v>50746</v>
      </c>
      <c r="J1653">
        <v>0</v>
      </c>
      <c r="K1653">
        <v>0</v>
      </c>
      <c r="L1653">
        <v>15929</v>
      </c>
      <c r="M1653">
        <v>16706</v>
      </c>
      <c r="N1653">
        <v>37058</v>
      </c>
      <c r="O1653">
        <v>1655.242</v>
      </c>
      <c r="P1653" s="27">
        <v>46145</v>
      </c>
      <c r="Q1653" s="27">
        <v>157447</v>
      </c>
    </row>
    <row r="1654" spans="1:17" x14ac:dyDescent="0.3">
      <c r="A1654">
        <v>7</v>
      </c>
      <c r="B1654">
        <v>7</v>
      </c>
      <c r="C1654">
        <v>16</v>
      </c>
      <c r="D1654" s="27">
        <v>6100</v>
      </c>
      <c r="E1654">
        <v>1839</v>
      </c>
      <c r="F1654">
        <v>7279</v>
      </c>
      <c r="G1654">
        <v>957</v>
      </c>
      <c r="H1654">
        <v>12008</v>
      </c>
      <c r="I1654">
        <v>14400</v>
      </c>
      <c r="J1654">
        <v>8401</v>
      </c>
      <c r="K1654">
        <v>3141</v>
      </c>
      <c r="L1654">
        <v>294</v>
      </c>
      <c r="M1654">
        <v>3985</v>
      </c>
      <c r="N1654">
        <v>50517</v>
      </c>
      <c r="O1654">
        <v>1849.1849999999999</v>
      </c>
      <c r="P1654" s="27">
        <v>30135</v>
      </c>
      <c r="Q1654" s="27">
        <v>102821</v>
      </c>
    </row>
    <row r="1655" spans="1:17" x14ac:dyDescent="0.3">
      <c r="A1655">
        <v>5</v>
      </c>
      <c r="B1655">
        <v>18</v>
      </c>
      <c r="C1655">
        <v>39</v>
      </c>
      <c r="D1655" s="27">
        <v>41000</v>
      </c>
      <c r="E1655">
        <v>17201</v>
      </c>
      <c r="F1655">
        <v>313102</v>
      </c>
      <c r="G1655">
        <v>219883</v>
      </c>
      <c r="H1655">
        <v>0</v>
      </c>
      <c r="I1655">
        <v>268660</v>
      </c>
      <c r="J1655">
        <v>0</v>
      </c>
      <c r="K1655">
        <v>376034</v>
      </c>
      <c r="L1655">
        <v>831955</v>
      </c>
      <c r="M1655">
        <v>15969</v>
      </c>
      <c r="N1655">
        <v>561951</v>
      </c>
      <c r="O1655">
        <v>751.72649999999999</v>
      </c>
      <c r="P1655" s="27">
        <v>763410</v>
      </c>
      <c r="Q1655" s="27">
        <v>2604755</v>
      </c>
    </row>
    <row r="1656" spans="1:17" x14ac:dyDescent="0.3">
      <c r="A1656">
        <v>7</v>
      </c>
      <c r="B1656">
        <v>1</v>
      </c>
      <c r="C1656">
        <v>1</v>
      </c>
      <c r="D1656" s="27">
        <v>3000</v>
      </c>
      <c r="O1656">
        <v>1461.857</v>
      </c>
    </row>
    <row r="1657" spans="1:17" x14ac:dyDescent="0.3">
      <c r="A1657">
        <v>5</v>
      </c>
      <c r="B1657">
        <v>1</v>
      </c>
      <c r="C1657">
        <v>1</v>
      </c>
      <c r="D1657" s="27">
        <v>1100</v>
      </c>
      <c r="O1657">
        <v>1807.463</v>
      </c>
    </row>
    <row r="1658" spans="1:17" x14ac:dyDescent="0.3">
      <c r="A1658">
        <v>2</v>
      </c>
      <c r="B1658">
        <v>25</v>
      </c>
      <c r="C1658">
        <v>42</v>
      </c>
      <c r="D1658" s="27">
        <v>12000</v>
      </c>
      <c r="E1658">
        <v>89925</v>
      </c>
      <c r="F1658">
        <v>128416</v>
      </c>
      <c r="G1658">
        <v>350274</v>
      </c>
      <c r="H1658">
        <v>6156</v>
      </c>
      <c r="I1658">
        <v>413857</v>
      </c>
      <c r="J1658">
        <v>0</v>
      </c>
      <c r="K1658">
        <v>39931</v>
      </c>
      <c r="L1658">
        <v>51440</v>
      </c>
      <c r="M1658">
        <v>66625</v>
      </c>
      <c r="N1658">
        <v>300074</v>
      </c>
      <c r="O1658">
        <v>1851.67</v>
      </c>
      <c r="P1658" s="27">
        <v>424003</v>
      </c>
      <c r="Q1658" s="27">
        <v>1446698</v>
      </c>
    </row>
    <row r="1659" spans="1:17" x14ac:dyDescent="0.3">
      <c r="A1659">
        <v>9</v>
      </c>
      <c r="B1659">
        <v>2</v>
      </c>
      <c r="C1659">
        <v>2</v>
      </c>
      <c r="D1659" s="27">
        <v>16250</v>
      </c>
      <c r="E1659">
        <v>186</v>
      </c>
      <c r="F1659">
        <v>26886</v>
      </c>
      <c r="G1659">
        <v>117247</v>
      </c>
      <c r="H1659">
        <v>0</v>
      </c>
      <c r="I1659">
        <v>80734</v>
      </c>
      <c r="J1659">
        <v>0</v>
      </c>
      <c r="K1659">
        <v>1934</v>
      </c>
      <c r="L1659">
        <v>9088</v>
      </c>
      <c r="M1659">
        <v>6607</v>
      </c>
      <c r="N1659">
        <v>49877</v>
      </c>
      <c r="O1659">
        <v>1828.0519999999999</v>
      </c>
      <c r="P1659" s="27">
        <v>85744</v>
      </c>
      <c r="Q1659" s="27">
        <v>292559</v>
      </c>
    </row>
    <row r="1660" spans="1:17" x14ac:dyDescent="0.3">
      <c r="A1660">
        <v>2</v>
      </c>
      <c r="B1660">
        <v>16</v>
      </c>
      <c r="C1660">
        <v>35</v>
      </c>
      <c r="D1660" s="27">
        <v>340000</v>
      </c>
      <c r="E1660">
        <v>0</v>
      </c>
      <c r="F1660">
        <v>1855397</v>
      </c>
      <c r="G1660">
        <v>1753173</v>
      </c>
      <c r="H1660">
        <v>0</v>
      </c>
      <c r="I1660">
        <v>6060287</v>
      </c>
      <c r="J1660">
        <v>1798353</v>
      </c>
      <c r="K1660">
        <v>2019838</v>
      </c>
      <c r="L1660">
        <v>615818</v>
      </c>
      <c r="M1660">
        <v>2279619</v>
      </c>
      <c r="N1660">
        <v>7781377</v>
      </c>
      <c r="O1660">
        <v>8.4563970000000008</v>
      </c>
      <c r="P1660" s="27">
        <v>7082023</v>
      </c>
      <c r="Q1660" s="27">
        <v>24163862</v>
      </c>
    </row>
    <row r="1661" spans="1:17" x14ac:dyDescent="0.3">
      <c r="A1661">
        <v>8</v>
      </c>
      <c r="B1661">
        <v>14</v>
      </c>
      <c r="C1661">
        <v>29</v>
      </c>
      <c r="D1661" s="27">
        <v>240000</v>
      </c>
      <c r="E1661">
        <v>294765</v>
      </c>
      <c r="F1661">
        <v>836038</v>
      </c>
      <c r="G1661">
        <v>1893438</v>
      </c>
      <c r="H1661">
        <v>0</v>
      </c>
      <c r="I1661">
        <v>1242046</v>
      </c>
      <c r="J1661">
        <v>167692</v>
      </c>
      <c r="K1661">
        <v>468617</v>
      </c>
      <c r="L1661">
        <v>117156</v>
      </c>
      <c r="M1661">
        <v>654566</v>
      </c>
      <c r="N1661">
        <v>962315</v>
      </c>
      <c r="O1661">
        <v>160.42580000000001</v>
      </c>
      <c r="P1661" s="27">
        <v>1945086</v>
      </c>
      <c r="Q1661" s="27">
        <v>6636633</v>
      </c>
    </row>
    <row r="1662" spans="1:17" x14ac:dyDescent="0.3">
      <c r="A1662">
        <v>9</v>
      </c>
      <c r="B1662">
        <v>23</v>
      </c>
      <c r="C1662">
        <v>50</v>
      </c>
      <c r="D1662" s="27">
        <v>7400</v>
      </c>
      <c r="E1662">
        <v>2132</v>
      </c>
      <c r="F1662">
        <v>62870</v>
      </c>
      <c r="G1662">
        <v>118823</v>
      </c>
      <c r="H1662">
        <v>9137</v>
      </c>
      <c r="I1662">
        <v>124020</v>
      </c>
      <c r="J1662">
        <v>0</v>
      </c>
      <c r="K1662">
        <v>287957</v>
      </c>
      <c r="L1662">
        <v>26817</v>
      </c>
      <c r="M1662">
        <v>20828</v>
      </c>
      <c r="N1662">
        <v>66932</v>
      </c>
      <c r="O1662">
        <v>737.87540000000001</v>
      </c>
      <c r="P1662" s="27">
        <v>210878</v>
      </c>
      <c r="Q1662" s="27">
        <v>719516</v>
      </c>
    </row>
    <row r="1663" spans="1:17" x14ac:dyDescent="0.3">
      <c r="A1663">
        <v>7</v>
      </c>
      <c r="B1663">
        <v>23</v>
      </c>
      <c r="C1663">
        <v>50</v>
      </c>
      <c r="D1663" s="27">
        <v>6500</v>
      </c>
      <c r="E1663">
        <v>2121</v>
      </c>
      <c r="F1663">
        <v>66480</v>
      </c>
      <c r="G1663">
        <v>5753</v>
      </c>
      <c r="H1663">
        <v>0</v>
      </c>
      <c r="I1663">
        <v>17636</v>
      </c>
      <c r="J1663">
        <v>5913</v>
      </c>
      <c r="K1663">
        <v>7195</v>
      </c>
      <c r="L1663">
        <v>17772</v>
      </c>
      <c r="M1663">
        <v>25523</v>
      </c>
      <c r="N1663">
        <v>23777</v>
      </c>
      <c r="O1663">
        <v>1879.4559999999999</v>
      </c>
      <c r="P1663" s="27">
        <v>50460</v>
      </c>
      <c r="Q1663" s="27">
        <v>172170</v>
      </c>
    </row>
    <row r="1664" spans="1:17" x14ac:dyDescent="0.3">
      <c r="A1664">
        <v>9</v>
      </c>
      <c r="B1664">
        <v>15</v>
      </c>
      <c r="C1664">
        <v>32</v>
      </c>
      <c r="D1664" s="27">
        <v>3900</v>
      </c>
      <c r="E1664">
        <v>0</v>
      </c>
      <c r="F1664">
        <v>0</v>
      </c>
      <c r="G1664">
        <v>18675</v>
      </c>
      <c r="H1664">
        <v>0</v>
      </c>
      <c r="I1664">
        <v>80929</v>
      </c>
      <c r="J1664">
        <v>433454</v>
      </c>
      <c r="K1664">
        <v>669213</v>
      </c>
      <c r="L1664">
        <v>39665</v>
      </c>
      <c r="M1664">
        <v>9259</v>
      </c>
      <c r="N1664">
        <v>100339</v>
      </c>
      <c r="O1664">
        <v>810.40539999999999</v>
      </c>
      <c r="P1664" s="27">
        <v>396112</v>
      </c>
      <c r="Q1664" s="27">
        <v>1351534</v>
      </c>
    </row>
    <row r="1665" spans="1:17" x14ac:dyDescent="0.3">
      <c r="A1665">
        <v>9</v>
      </c>
      <c r="B1665">
        <v>14</v>
      </c>
      <c r="C1665">
        <v>28</v>
      </c>
      <c r="D1665" s="27">
        <v>158000</v>
      </c>
      <c r="E1665">
        <v>60882</v>
      </c>
      <c r="F1665">
        <v>0</v>
      </c>
      <c r="G1665">
        <v>750499</v>
      </c>
      <c r="H1665">
        <v>0</v>
      </c>
      <c r="I1665">
        <v>1693291</v>
      </c>
      <c r="J1665">
        <v>209520</v>
      </c>
      <c r="K1665">
        <v>282695</v>
      </c>
      <c r="L1665">
        <v>258699</v>
      </c>
      <c r="M1665">
        <v>467131</v>
      </c>
      <c r="N1665">
        <v>1393297</v>
      </c>
      <c r="O1665">
        <v>125.6504</v>
      </c>
      <c r="P1665" s="27">
        <v>1499418</v>
      </c>
      <c r="Q1665" s="27">
        <v>5116014</v>
      </c>
    </row>
    <row r="1666" spans="1:17" x14ac:dyDescent="0.3">
      <c r="A1666">
        <v>5</v>
      </c>
      <c r="B1666">
        <v>15</v>
      </c>
      <c r="C1666">
        <v>33</v>
      </c>
      <c r="D1666" s="27">
        <v>15250</v>
      </c>
      <c r="E1666">
        <v>64</v>
      </c>
      <c r="F1666">
        <v>93786</v>
      </c>
      <c r="G1666">
        <v>56330</v>
      </c>
      <c r="H1666">
        <v>0</v>
      </c>
      <c r="I1666">
        <v>17966</v>
      </c>
      <c r="J1666">
        <v>148157</v>
      </c>
      <c r="K1666">
        <v>228741</v>
      </c>
      <c r="L1666">
        <v>329</v>
      </c>
      <c r="M1666">
        <v>5710</v>
      </c>
      <c r="N1666">
        <v>44294</v>
      </c>
      <c r="O1666">
        <v>1007.009</v>
      </c>
      <c r="P1666" s="27">
        <v>174495</v>
      </c>
      <c r="Q1666" s="27">
        <v>595377</v>
      </c>
    </row>
    <row r="1667" spans="1:17" x14ac:dyDescent="0.3">
      <c r="A1667">
        <v>7</v>
      </c>
      <c r="B1667">
        <v>25</v>
      </c>
      <c r="C1667">
        <v>42</v>
      </c>
      <c r="D1667" s="27">
        <v>3350</v>
      </c>
      <c r="E1667">
        <v>0</v>
      </c>
      <c r="F1667">
        <v>10567</v>
      </c>
      <c r="G1667">
        <v>30397</v>
      </c>
      <c r="H1667">
        <v>546</v>
      </c>
      <c r="I1667">
        <v>28109</v>
      </c>
      <c r="J1667">
        <v>0</v>
      </c>
      <c r="K1667">
        <v>1452</v>
      </c>
      <c r="L1667">
        <v>8712</v>
      </c>
      <c r="M1667">
        <v>21693</v>
      </c>
      <c r="N1667">
        <v>23379</v>
      </c>
      <c r="O1667">
        <v>1879.4559999999999</v>
      </c>
      <c r="P1667" s="27">
        <v>36593</v>
      </c>
      <c r="Q1667" s="27">
        <v>124855</v>
      </c>
    </row>
    <row r="1668" spans="1:17" x14ac:dyDescent="0.3">
      <c r="A1668">
        <v>2</v>
      </c>
      <c r="B1668">
        <v>26</v>
      </c>
      <c r="C1668">
        <v>48</v>
      </c>
      <c r="D1668" s="27">
        <v>1200</v>
      </c>
      <c r="E1668">
        <v>0</v>
      </c>
      <c r="F1668">
        <v>0</v>
      </c>
      <c r="G1668">
        <v>0</v>
      </c>
      <c r="H1668">
        <v>0</v>
      </c>
      <c r="I1668">
        <v>45348</v>
      </c>
      <c r="J1668">
        <v>0</v>
      </c>
      <c r="K1668">
        <v>0</v>
      </c>
      <c r="L1668">
        <v>10524</v>
      </c>
      <c r="M1668">
        <v>0</v>
      </c>
      <c r="N1668">
        <v>26146</v>
      </c>
      <c r="O1668">
        <v>1381.421</v>
      </c>
      <c r="P1668" s="27">
        <v>24038</v>
      </c>
      <c r="Q1668" s="27">
        <v>82018</v>
      </c>
    </row>
    <row r="1669" spans="1:17" x14ac:dyDescent="0.3">
      <c r="A1669">
        <v>8</v>
      </c>
      <c r="B1669">
        <v>14</v>
      </c>
      <c r="C1669">
        <v>27</v>
      </c>
      <c r="D1669" s="27">
        <v>22250</v>
      </c>
      <c r="E1669">
        <v>44557</v>
      </c>
      <c r="F1669">
        <v>31466</v>
      </c>
      <c r="G1669">
        <v>64261</v>
      </c>
      <c r="H1669">
        <v>15712</v>
      </c>
      <c r="I1669">
        <v>56590</v>
      </c>
      <c r="J1669">
        <v>0</v>
      </c>
      <c r="K1669">
        <v>1161</v>
      </c>
      <c r="L1669">
        <v>42882</v>
      </c>
      <c r="M1669">
        <v>147287</v>
      </c>
      <c r="N1669">
        <v>54244</v>
      </c>
      <c r="O1669">
        <v>583.35119999999995</v>
      </c>
      <c r="P1669" s="27">
        <v>134279</v>
      </c>
      <c r="Q1669" s="27">
        <v>458160</v>
      </c>
    </row>
    <row r="1670" spans="1:17" x14ac:dyDescent="0.3">
      <c r="A1670">
        <v>7</v>
      </c>
      <c r="B1670">
        <v>16</v>
      </c>
      <c r="C1670">
        <v>35</v>
      </c>
      <c r="D1670" s="27">
        <v>600000</v>
      </c>
      <c r="E1670">
        <v>0</v>
      </c>
      <c r="F1670">
        <v>28887632</v>
      </c>
      <c r="G1670">
        <v>5148374</v>
      </c>
      <c r="H1670">
        <v>0</v>
      </c>
      <c r="I1670">
        <v>4588350</v>
      </c>
      <c r="J1670">
        <v>1355119</v>
      </c>
      <c r="K1670">
        <v>1530581</v>
      </c>
      <c r="L1670">
        <v>1053734</v>
      </c>
      <c r="M1670">
        <v>2953947</v>
      </c>
      <c r="N1670">
        <v>7497568</v>
      </c>
      <c r="O1670">
        <v>10.01088</v>
      </c>
      <c r="P1670" s="27">
        <v>15537897</v>
      </c>
      <c r="Q1670" s="27">
        <v>53015305</v>
      </c>
    </row>
    <row r="1671" spans="1:17" x14ac:dyDescent="0.3">
      <c r="A1671">
        <v>4</v>
      </c>
      <c r="B1671">
        <v>2</v>
      </c>
      <c r="C1671">
        <v>3</v>
      </c>
      <c r="D1671" s="27">
        <v>17000</v>
      </c>
      <c r="E1671">
        <v>12101</v>
      </c>
      <c r="F1671">
        <v>73899</v>
      </c>
      <c r="G1671">
        <v>174256</v>
      </c>
      <c r="H1671">
        <v>5357</v>
      </c>
      <c r="I1671">
        <v>125789</v>
      </c>
      <c r="J1671">
        <v>7189</v>
      </c>
      <c r="K1671">
        <v>28458</v>
      </c>
      <c r="L1671">
        <v>33133</v>
      </c>
      <c r="M1671">
        <v>304500</v>
      </c>
      <c r="N1671">
        <v>87042</v>
      </c>
      <c r="O1671">
        <v>918.0299</v>
      </c>
      <c r="P1671" s="27">
        <v>249626</v>
      </c>
      <c r="Q1671" s="27">
        <v>851724</v>
      </c>
    </row>
    <row r="1672" spans="1:17" x14ac:dyDescent="0.3">
      <c r="A1672">
        <v>2</v>
      </c>
      <c r="B1672">
        <v>17</v>
      </c>
      <c r="C1672">
        <v>36</v>
      </c>
      <c r="D1672" s="27">
        <v>14750</v>
      </c>
      <c r="E1672">
        <v>0</v>
      </c>
      <c r="F1672">
        <v>73693</v>
      </c>
      <c r="G1672">
        <v>82873</v>
      </c>
      <c r="H1672">
        <v>0</v>
      </c>
      <c r="I1672">
        <v>172196</v>
      </c>
      <c r="J1672">
        <v>0</v>
      </c>
      <c r="K1672">
        <v>111926</v>
      </c>
      <c r="L1672">
        <v>462746</v>
      </c>
      <c r="M1672">
        <v>207660</v>
      </c>
      <c r="N1672">
        <v>155693</v>
      </c>
      <c r="O1672">
        <v>751.72649999999999</v>
      </c>
      <c r="P1672" s="27">
        <v>371274</v>
      </c>
      <c r="Q1672" s="27">
        <v>1266787</v>
      </c>
    </row>
    <row r="1673" spans="1:17" x14ac:dyDescent="0.3">
      <c r="A1673">
        <v>6</v>
      </c>
      <c r="B1673">
        <v>26</v>
      </c>
      <c r="C1673">
        <v>46</v>
      </c>
      <c r="D1673" s="27">
        <v>5300</v>
      </c>
      <c r="E1673">
        <v>0</v>
      </c>
      <c r="F1673">
        <v>0</v>
      </c>
      <c r="G1673">
        <v>41</v>
      </c>
      <c r="H1673">
        <v>0</v>
      </c>
      <c r="I1673">
        <v>254</v>
      </c>
      <c r="J1673">
        <v>0</v>
      </c>
      <c r="K1673">
        <v>0</v>
      </c>
      <c r="L1673">
        <v>0</v>
      </c>
      <c r="M1673">
        <v>0</v>
      </c>
      <c r="N1673">
        <v>1319</v>
      </c>
      <c r="O1673">
        <v>1807.463</v>
      </c>
      <c r="P1673" s="27">
        <v>473</v>
      </c>
      <c r="Q1673" s="27">
        <v>1614</v>
      </c>
    </row>
    <row r="1674" spans="1:17" x14ac:dyDescent="0.3">
      <c r="A1674">
        <v>5</v>
      </c>
      <c r="B1674">
        <v>12</v>
      </c>
      <c r="C1674">
        <v>21</v>
      </c>
      <c r="D1674" s="27">
        <v>8700</v>
      </c>
      <c r="E1674">
        <v>0</v>
      </c>
      <c r="F1674">
        <v>26721</v>
      </c>
      <c r="G1674">
        <v>5160</v>
      </c>
      <c r="H1674">
        <v>2269</v>
      </c>
      <c r="I1674">
        <v>6398</v>
      </c>
      <c r="J1674">
        <v>9012</v>
      </c>
      <c r="K1674">
        <v>21641</v>
      </c>
      <c r="L1674">
        <v>5935</v>
      </c>
      <c r="M1674">
        <v>6715</v>
      </c>
      <c r="N1674">
        <v>54983</v>
      </c>
      <c r="O1674">
        <v>1807.463</v>
      </c>
      <c r="P1674" s="27">
        <v>40690</v>
      </c>
      <c r="Q1674" s="27">
        <v>138834</v>
      </c>
    </row>
    <row r="1675" spans="1:17" x14ac:dyDescent="0.3">
      <c r="A1675">
        <v>9</v>
      </c>
      <c r="B1675">
        <v>14</v>
      </c>
      <c r="C1675">
        <v>30</v>
      </c>
      <c r="D1675" s="27">
        <v>17000</v>
      </c>
      <c r="E1675">
        <v>0</v>
      </c>
      <c r="F1675">
        <v>10591</v>
      </c>
      <c r="G1675">
        <v>37200</v>
      </c>
      <c r="H1675">
        <v>4134</v>
      </c>
      <c r="I1675">
        <v>42135</v>
      </c>
      <c r="J1675">
        <v>0</v>
      </c>
      <c r="K1675">
        <v>147569</v>
      </c>
      <c r="L1675">
        <v>13383</v>
      </c>
      <c r="M1675">
        <v>123951</v>
      </c>
      <c r="N1675">
        <v>32695</v>
      </c>
      <c r="O1675">
        <v>239.3854</v>
      </c>
      <c r="P1675" s="27">
        <v>120650</v>
      </c>
      <c r="Q1675" s="27">
        <v>411658</v>
      </c>
    </row>
    <row r="1676" spans="1:17" x14ac:dyDescent="0.3">
      <c r="A1676">
        <v>2</v>
      </c>
      <c r="B1676">
        <v>15</v>
      </c>
      <c r="C1676">
        <v>34</v>
      </c>
      <c r="D1676" s="27">
        <v>16500</v>
      </c>
      <c r="E1676">
        <v>0</v>
      </c>
      <c r="F1676">
        <v>0</v>
      </c>
      <c r="G1676">
        <v>538187</v>
      </c>
      <c r="H1676">
        <v>75442</v>
      </c>
      <c r="I1676">
        <v>92202</v>
      </c>
      <c r="J1676">
        <v>882412</v>
      </c>
      <c r="K1676">
        <v>1362363</v>
      </c>
      <c r="L1676">
        <v>8107</v>
      </c>
      <c r="M1676">
        <v>44691</v>
      </c>
      <c r="N1676">
        <v>250208</v>
      </c>
      <c r="O1676">
        <v>209.2997</v>
      </c>
      <c r="P1676" s="27">
        <v>953579</v>
      </c>
      <c r="Q1676" s="27">
        <v>3253612</v>
      </c>
    </row>
    <row r="1677" spans="1:17" x14ac:dyDescent="0.3">
      <c r="A1677">
        <v>4</v>
      </c>
      <c r="B1677">
        <v>17</v>
      </c>
      <c r="C1677">
        <v>36</v>
      </c>
      <c r="D1677" s="27">
        <v>51000</v>
      </c>
      <c r="E1677">
        <v>314123</v>
      </c>
      <c r="F1677">
        <v>661129</v>
      </c>
      <c r="G1677">
        <v>640020</v>
      </c>
      <c r="H1677">
        <v>172161</v>
      </c>
      <c r="I1677">
        <v>652671</v>
      </c>
      <c r="J1677">
        <v>0</v>
      </c>
      <c r="K1677">
        <v>273416</v>
      </c>
      <c r="L1677">
        <v>182052</v>
      </c>
      <c r="M1677">
        <v>58995</v>
      </c>
      <c r="N1677">
        <v>620581</v>
      </c>
      <c r="O1677">
        <v>360.21809999999999</v>
      </c>
      <c r="P1677" s="27">
        <v>1047816</v>
      </c>
      <c r="Q1677" s="27">
        <v>3575148</v>
      </c>
    </row>
    <row r="1678" spans="1:17" x14ac:dyDescent="0.3">
      <c r="A1678">
        <v>5</v>
      </c>
      <c r="B1678">
        <v>2</v>
      </c>
      <c r="C1678">
        <v>2</v>
      </c>
      <c r="D1678" s="27">
        <v>500001</v>
      </c>
      <c r="E1678">
        <v>709738</v>
      </c>
      <c r="F1678">
        <v>4894614</v>
      </c>
      <c r="G1678">
        <v>7764788</v>
      </c>
      <c r="H1678">
        <v>20446</v>
      </c>
      <c r="I1678">
        <v>3905122</v>
      </c>
      <c r="J1678">
        <v>0</v>
      </c>
      <c r="K1678">
        <v>200096</v>
      </c>
      <c r="L1678">
        <v>208058</v>
      </c>
      <c r="M1678">
        <v>966637</v>
      </c>
      <c r="N1678">
        <v>4245575</v>
      </c>
      <c r="O1678">
        <v>23.717549999999999</v>
      </c>
      <c r="P1678" s="27">
        <v>6716024</v>
      </c>
      <c r="Q1678" s="27">
        <v>22915074</v>
      </c>
    </row>
    <row r="1679" spans="1:17" x14ac:dyDescent="0.3">
      <c r="A1679">
        <v>3</v>
      </c>
      <c r="B1679">
        <v>18</v>
      </c>
      <c r="C1679">
        <v>38</v>
      </c>
      <c r="D1679" s="27">
        <v>410000</v>
      </c>
      <c r="E1679">
        <v>799473</v>
      </c>
      <c r="F1679">
        <v>925031</v>
      </c>
      <c r="G1679">
        <v>2573844</v>
      </c>
      <c r="H1679">
        <v>0</v>
      </c>
      <c r="I1679">
        <v>1700954</v>
      </c>
      <c r="J1679">
        <v>2024257</v>
      </c>
      <c r="K1679">
        <v>4250938</v>
      </c>
      <c r="L1679">
        <v>1547698</v>
      </c>
      <c r="M1679">
        <v>160946</v>
      </c>
      <c r="N1679">
        <v>3896049</v>
      </c>
      <c r="O1679">
        <v>30.431059999999999</v>
      </c>
      <c r="P1679" s="27">
        <v>5240091</v>
      </c>
      <c r="Q1679" s="27">
        <v>17879190</v>
      </c>
    </row>
    <row r="1680" spans="1:17" x14ac:dyDescent="0.3">
      <c r="A1680">
        <v>4</v>
      </c>
      <c r="B1680">
        <v>7</v>
      </c>
      <c r="C1680">
        <v>52</v>
      </c>
      <c r="D1680" s="27">
        <v>700000</v>
      </c>
      <c r="E1680">
        <v>0</v>
      </c>
      <c r="F1680">
        <v>0</v>
      </c>
      <c r="G1680">
        <v>1189429</v>
      </c>
      <c r="H1680">
        <v>0</v>
      </c>
      <c r="I1680">
        <v>3824451</v>
      </c>
      <c r="J1680">
        <v>1139110</v>
      </c>
      <c r="K1680">
        <v>228392</v>
      </c>
      <c r="L1680">
        <v>108288</v>
      </c>
      <c r="M1680">
        <v>16648761</v>
      </c>
      <c r="N1680">
        <v>9467467</v>
      </c>
      <c r="O1680">
        <v>11.59047</v>
      </c>
      <c r="P1680" s="27">
        <v>9556242</v>
      </c>
      <c r="Q1680" s="27">
        <v>32605898</v>
      </c>
    </row>
    <row r="1681" spans="1:17" x14ac:dyDescent="0.3">
      <c r="A1681">
        <v>3</v>
      </c>
      <c r="B1681">
        <v>16</v>
      </c>
      <c r="C1681">
        <v>35</v>
      </c>
      <c r="D1681" s="27">
        <v>250000</v>
      </c>
      <c r="E1681">
        <v>0</v>
      </c>
      <c r="F1681">
        <v>2973853</v>
      </c>
      <c r="G1681">
        <v>4176311</v>
      </c>
      <c r="H1681">
        <v>1282070</v>
      </c>
      <c r="I1681">
        <v>3256286</v>
      </c>
      <c r="J1681">
        <v>1193666</v>
      </c>
      <c r="K1681">
        <v>305383</v>
      </c>
      <c r="L1681">
        <v>1600762</v>
      </c>
      <c r="M1681">
        <v>1318738</v>
      </c>
      <c r="N1681">
        <v>5502096</v>
      </c>
      <c r="O1681">
        <v>9.2846069999999994</v>
      </c>
      <c r="P1681" s="27">
        <v>6333284</v>
      </c>
      <c r="Q1681" s="27">
        <v>21609165</v>
      </c>
    </row>
    <row r="1682" spans="1:17" x14ac:dyDescent="0.3">
      <c r="A1682">
        <v>1</v>
      </c>
      <c r="B1682">
        <v>16</v>
      </c>
      <c r="C1682">
        <v>35</v>
      </c>
      <c r="D1682" s="27">
        <v>600000</v>
      </c>
      <c r="E1682">
        <v>0</v>
      </c>
      <c r="F1682">
        <v>10664993</v>
      </c>
      <c r="G1682">
        <v>9824442</v>
      </c>
      <c r="H1682">
        <v>903833</v>
      </c>
      <c r="I1682">
        <v>7139201</v>
      </c>
      <c r="J1682">
        <v>0</v>
      </c>
      <c r="K1682">
        <v>2713506</v>
      </c>
      <c r="L1682">
        <v>3705527</v>
      </c>
      <c r="M1682">
        <v>9631707</v>
      </c>
      <c r="N1682">
        <v>11955726</v>
      </c>
      <c r="O1682">
        <v>7.1506299999999996</v>
      </c>
      <c r="P1682" s="27">
        <v>16570614</v>
      </c>
      <c r="Q1682" s="27">
        <v>56538935</v>
      </c>
    </row>
    <row r="1683" spans="1:17" x14ac:dyDescent="0.3">
      <c r="A1683">
        <v>8</v>
      </c>
      <c r="B1683">
        <v>2</v>
      </c>
      <c r="C1683">
        <v>2</v>
      </c>
      <c r="D1683" s="27">
        <v>1500</v>
      </c>
      <c r="E1683">
        <v>2217</v>
      </c>
      <c r="F1683">
        <v>2349</v>
      </c>
      <c r="G1683">
        <v>6282</v>
      </c>
      <c r="H1683">
        <v>96</v>
      </c>
      <c r="I1683">
        <v>2447</v>
      </c>
      <c r="J1683">
        <v>0</v>
      </c>
      <c r="K1683">
        <v>0</v>
      </c>
      <c r="L1683">
        <v>1511</v>
      </c>
      <c r="M1683">
        <v>12107</v>
      </c>
      <c r="N1683">
        <v>2952</v>
      </c>
      <c r="O1683">
        <v>1484.5150000000001</v>
      </c>
      <c r="P1683" s="27">
        <v>8781</v>
      </c>
      <c r="Q1683" s="27">
        <v>29961</v>
      </c>
    </row>
    <row r="1684" spans="1:17" x14ac:dyDescent="0.3">
      <c r="A1684">
        <v>3</v>
      </c>
      <c r="B1684">
        <v>16</v>
      </c>
      <c r="C1684">
        <v>35</v>
      </c>
      <c r="D1684" s="27">
        <v>800000</v>
      </c>
      <c r="E1684">
        <v>0</v>
      </c>
      <c r="F1684">
        <v>20243396</v>
      </c>
      <c r="G1684">
        <v>15054991</v>
      </c>
      <c r="H1684">
        <v>0</v>
      </c>
      <c r="I1684">
        <v>18847661</v>
      </c>
      <c r="J1684">
        <v>0</v>
      </c>
      <c r="K1684">
        <v>10356788</v>
      </c>
      <c r="L1684">
        <v>6808570</v>
      </c>
      <c r="M1684">
        <v>11495590</v>
      </c>
      <c r="N1684">
        <v>22857540</v>
      </c>
      <c r="O1684">
        <v>9.0630930000000003</v>
      </c>
      <c r="P1684" s="27">
        <v>30968504</v>
      </c>
      <c r="Q1684" s="8">
        <v>106000000</v>
      </c>
    </row>
    <row r="1685" spans="1:17" x14ac:dyDescent="0.3">
      <c r="A1685">
        <v>7</v>
      </c>
      <c r="B1685">
        <v>16</v>
      </c>
      <c r="C1685">
        <v>35</v>
      </c>
      <c r="D1685" s="27">
        <v>1400000</v>
      </c>
      <c r="E1685">
        <v>17548</v>
      </c>
      <c r="F1685">
        <v>82385285</v>
      </c>
      <c r="G1685">
        <v>18528262</v>
      </c>
      <c r="H1685">
        <v>0</v>
      </c>
      <c r="I1685">
        <v>16259883</v>
      </c>
      <c r="J1685">
        <v>4802789</v>
      </c>
      <c r="K1685">
        <v>4154682</v>
      </c>
      <c r="L1685">
        <v>6635264</v>
      </c>
      <c r="M1685">
        <v>10442243</v>
      </c>
      <c r="N1685">
        <v>25865169</v>
      </c>
      <c r="O1685">
        <v>2.860252</v>
      </c>
      <c r="P1685" s="27">
        <v>49557774</v>
      </c>
      <c r="Q1685" s="8">
        <v>169000000</v>
      </c>
    </row>
    <row r="1686" spans="1:17" x14ac:dyDescent="0.3">
      <c r="A1686">
        <v>9</v>
      </c>
      <c r="B1686">
        <v>8</v>
      </c>
      <c r="C1686">
        <v>19</v>
      </c>
      <c r="D1686" s="27">
        <v>52000</v>
      </c>
      <c r="E1686">
        <v>46751</v>
      </c>
      <c r="F1686">
        <v>307029</v>
      </c>
      <c r="G1686">
        <v>714391</v>
      </c>
      <c r="H1686">
        <v>0</v>
      </c>
      <c r="I1686">
        <v>272345</v>
      </c>
      <c r="J1686">
        <v>0</v>
      </c>
      <c r="K1686">
        <v>52641</v>
      </c>
      <c r="L1686">
        <v>133923</v>
      </c>
      <c r="M1686">
        <v>632143</v>
      </c>
      <c r="N1686">
        <v>418813</v>
      </c>
      <c r="O1686">
        <v>145.50389999999999</v>
      </c>
      <c r="P1686" s="27">
        <v>755579</v>
      </c>
      <c r="Q1686" s="27">
        <v>2578036</v>
      </c>
    </row>
    <row r="1687" spans="1:17" x14ac:dyDescent="0.3">
      <c r="A1687">
        <v>5</v>
      </c>
      <c r="B1687">
        <v>18</v>
      </c>
      <c r="C1687">
        <v>37</v>
      </c>
      <c r="D1687" s="27">
        <v>98000</v>
      </c>
      <c r="E1687">
        <v>9003</v>
      </c>
      <c r="F1687">
        <v>1990685</v>
      </c>
      <c r="G1687">
        <v>456537</v>
      </c>
      <c r="H1687">
        <v>0</v>
      </c>
      <c r="I1687">
        <v>857665</v>
      </c>
      <c r="J1687">
        <v>0</v>
      </c>
      <c r="K1687">
        <v>950319</v>
      </c>
      <c r="L1687">
        <v>1436534</v>
      </c>
      <c r="M1687">
        <v>150564</v>
      </c>
      <c r="N1687">
        <v>1166761</v>
      </c>
      <c r="O1687">
        <v>385.90780000000001</v>
      </c>
      <c r="P1687" s="27">
        <v>2056878</v>
      </c>
      <c r="Q1687" s="27">
        <v>7018068</v>
      </c>
    </row>
    <row r="1688" spans="1:17" x14ac:dyDescent="0.3">
      <c r="A1688">
        <v>5</v>
      </c>
      <c r="B1688">
        <v>12</v>
      </c>
      <c r="C1688">
        <v>21</v>
      </c>
      <c r="D1688" s="27">
        <v>15000</v>
      </c>
      <c r="E1688">
        <v>3329</v>
      </c>
      <c r="F1688">
        <v>64090</v>
      </c>
      <c r="G1688">
        <v>66121</v>
      </c>
      <c r="H1688">
        <v>2350</v>
      </c>
      <c r="I1688">
        <v>20514</v>
      </c>
      <c r="J1688">
        <v>0</v>
      </c>
      <c r="K1688">
        <v>37591</v>
      </c>
      <c r="L1688">
        <v>13602</v>
      </c>
      <c r="M1688">
        <v>8646</v>
      </c>
      <c r="N1688">
        <v>83815</v>
      </c>
      <c r="O1688">
        <v>1461.857</v>
      </c>
      <c r="P1688" s="27">
        <v>87942</v>
      </c>
      <c r="Q1688" s="27">
        <v>300058</v>
      </c>
    </row>
    <row r="1689" spans="1:17" x14ac:dyDescent="0.3">
      <c r="A1689">
        <v>2</v>
      </c>
      <c r="B1689">
        <v>2</v>
      </c>
      <c r="C1689">
        <v>3</v>
      </c>
      <c r="D1689" s="27">
        <v>500001</v>
      </c>
      <c r="E1689">
        <v>336157</v>
      </c>
      <c r="F1689">
        <v>2582296</v>
      </c>
      <c r="G1689">
        <v>4180771</v>
      </c>
      <c r="H1689">
        <v>24186</v>
      </c>
      <c r="I1689">
        <v>1369480</v>
      </c>
      <c r="J1689">
        <v>190016</v>
      </c>
      <c r="K1689">
        <v>603530</v>
      </c>
      <c r="L1689">
        <v>1071655</v>
      </c>
      <c r="M1689">
        <v>2078139</v>
      </c>
      <c r="N1689">
        <v>2224291</v>
      </c>
      <c r="O1689">
        <v>25.322579999999999</v>
      </c>
      <c r="P1689" s="27">
        <v>4296753</v>
      </c>
      <c r="Q1689" s="27">
        <v>14660521</v>
      </c>
    </row>
    <row r="1690" spans="1:17" x14ac:dyDescent="0.3">
      <c r="A1690">
        <v>5</v>
      </c>
      <c r="B1690">
        <v>5</v>
      </c>
      <c r="C1690">
        <v>10</v>
      </c>
      <c r="D1690" s="27">
        <v>16500</v>
      </c>
      <c r="E1690">
        <v>1644</v>
      </c>
      <c r="F1690">
        <v>12896</v>
      </c>
      <c r="G1690">
        <v>4825</v>
      </c>
      <c r="H1690">
        <v>1725</v>
      </c>
      <c r="I1690">
        <v>24009</v>
      </c>
      <c r="J1690">
        <v>0</v>
      </c>
      <c r="K1690">
        <v>0</v>
      </c>
      <c r="L1690">
        <v>2663</v>
      </c>
      <c r="M1690">
        <v>19198</v>
      </c>
      <c r="N1690">
        <v>41449</v>
      </c>
      <c r="O1690">
        <v>1807.463</v>
      </c>
      <c r="P1690" s="27">
        <v>31773</v>
      </c>
      <c r="Q1690" s="27">
        <v>108409</v>
      </c>
    </row>
    <row r="1691" spans="1:17" x14ac:dyDescent="0.3">
      <c r="A1691">
        <v>3</v>
      </c>
      <c r="B1691">
        <v>12</v>
      </c>
      <c r="C1691">
        <v>21</v>
      </c>
      <c r="D1691" s="27">
        <v>56000</v>
      </c>
      <c r="E1691">
        <v>0</v>
      </c>
      <c r="F1691">
        <v>17032</v>
      </c>
      <c r="G1691">
        <v>141888</v>
      </c>
      <c r="H1691">
        <v>0</v>
      </c>
      <c r="I1691">
        <v>125654</v>
      </c>
      <c r="J1691">
        <v>0</v>
      </c>
      <c r="K1691">
        <v>55403</v>
      </c>
      <c r="L1691">
        <v>20282</v>
      </c>
      <c r="M1691">
        <v>9212</v>
      </c>
      <c r="N1691">
        <v>379402</v>
      </c>
      <c r="O1691">
        <v>178.3937</v>
      </c>
      <c r="P1691" s="27">
        <v>219482</v>
      </c>
      <c r="Q1691" s="27">
        <v>748873</v>
      </c>
    </row>
    <row r="1692" spans="1:17" x14ac:dyDescent="0.3">
      <c r="A1692">
        <v>2</v>
      </c>
      <c r="B1692">
        <v>5</v>
      </c>
      <c r="C1692">
        <v>10</v>
      </c>
      <c r="D1692" s="27">
        <v>11250</v>
      </c>
      <c r="E1692">
        <v>0</v>
      </c>
      <c r="F1692">
        <v>0</v>
      </c>
      <c r="G1692">
        <v>41</v>
      </c>
      <c r="H1692">
        <v>0</v>
      </c>
      <c r="I1692">
        <v>172</v>
      </c>
      <c r="J1692">
        <v>0</v>
      </c>
      <c r="K1692">
        <v>0</v>
      </c>
      <c r="L1692">
        <v>0</v>
      </c>
      <c r="M1692">
        <v>0</v>
      </c>
      <c r="N1692">
        <v>401</v>
      </c>
      <c r="O1692">
        <v>1145.08</v>
      </c>
      <c r="P1692" s="27">
        <v>180</v>
      </c>
      <c r="Q1692" s="27">
        <v>614</v>
      </c>
    </row>
    <row r="1693" spans="1:17" x14ac:dyDescent="0.3">
      <c r="A1693">
        <v>2</v>
      </c>
      <c r="B1693">
        <v>7</v>
      </c>
      <c r="C1693">
        <v>16</v>
      </c>
      <c r="D1693" s="27">
        <v>2550</v>
      </c>
      <c r="E1693">
        <v>0</v>
      </c>
      <c r="F1693">
        <v>0</v>
      </c>
      <c r="G1693">
        <v>117</v>
      </c>
      <c r="H1693">
        <v>1491</v>
      </c>
      <c r="I1693">
        <v>1396</v>
      </c>
      <c r="J1693">
        <v>0</v>
      </c>
      <c r="K1693">
        <v>786</v>
      </c>
      <c r="L1693">
        <v>2493</v>
      </c>
      <c r="M1693">
        <v>0</v>
      </c>
      <c r="N1693">
        <v>5297</v>
      </c>
      <c r="O1693">
        <v>2758.846</v>
      </c>
      <c r="P1693" s="27">
        <v>3394</v>
      </c>
      <c r="Q1693" s="27">
        <v>11580</v>
      </c>
    </row>
    <row r="1694" spans="1:17" x14ac:dyDescent="0.3">
      <c r="A1694">
        <v>5</v>
      </c>
      <c r="B1694">
        <v>25</v>
      </c>
      <c r="C1694">
        <v>41</v>
      </c>
      <c r="D1694" s="27">
        <v>5000</v>
      </c>
      <c r="E1694">
        <v>33185</v>
      </c>
      <c r="F1694">
        <v>192958</v>
      </c>
      <c r="G1694">
        <v>148640</v>
      </c>
      <c r="H1694">
        <v>9041</v>
      </c>
      <c r="I1694">
        <v>260724</v>
      </c>
      <c r="J1694">
        <v>0</v>
      </c>
      <c r="K1694">
        <v>22329</v>
      </c>
      <c r="L1694">
        <v>87300</v>
      </c>
      <c r="M1694">
        <v>145390</v>
      </c>
      <c r="N1694">
        <v>142178</v>
      </c>
      <c r="O1694">
        <v>1807.463</v>
      </c>
      <c r="P1694" s="27">
        <v>305318</v>
      </c>
      <c r="Q1694" s="27">
        <v>1041745</v>
      </c>
    </row>
    <row r="1695" spans="1:17" x14ac:dyDescent="0.3">
      <c r="A1695">
        <v>5</v>
      </c>
      <c r="B1695">
        <v>13</v>
      </c>
      <c r="C1695">
        <v>24</v>
      </c>
      <c r="D1695" s="27">
        <v>29500</v>
      </c>
      <c r="E1695">
        <v>2435</v>
      </c>
      <c r="F1695">
        <v>54707</v>
      </c>
      <c r="G1695">
        <v>21230</v>
      </c>
      <c r="H1695">
        <v>12160</v>
      </c>
      <c r="I1695">
        <v>26522</v>
      </c>
      <c r="J1695">
        <v>0</v>
      </c>
      <c r="K1695">
        <v>2494</v>
      </c>
      <c r="L1695">
        <v>9351</v>
      </c>
      <c r="M1695">
        <v>19262</v>
      </c>
      <c r="N1695">
        <v>128569</v>
      </c>
      <c r="O1695">
        <v>365.05869999999999</v>
      </c>
      <c r="P1695" s="27">
        <v>81105</v>
      </c>
      <c r="Q1695" s="27">
        <v>276730</v>
      </c>
    </row>
    <row r="1696" spans="1:17" x14ac:dyDescent="0.3">
      <c r="A1696">
        <v>7</v>
      </c>
      <c r="B1696">
        <v>25</v>
      </c>
      <c r="C1696">
        <v>42</v>
      </c>
      <c r="D1696" s="27">
        <v>1500</v>
      </c>
      <c r="E1696">
        <v>0</v>
      </c>
      <c r="F1696">
        <v>11208</v>
      </c>
      <c r="G1696">
        <v>5362</v>
      </c>
      <c r="H1696">
        <v>0</v>
      </c>
      <c r="I1696">
        <v>17756</v>
      </c>
      <c r="J1696">
        <v>0</v>
      </c>
      <c r="K1696">
        <v>1103</v>
      </c>
      <c r="L1696">
        <v>717</v>
      </c>
      <c r="M1696">
        <v>3380</v>
      </c>
      <c r="N1696">
        <v>7648</v>
      </c>
      <c r="O1696">
        <v>1729.173</v>
      </c>
      <c r="P1696" s="27">
        <v>13826</v>
      </c>
      <c r="Q1696" s="27">
        <v>47174</v>
      </c>
    </row>
    <row r="1697" spans="1:17" x14ac:dyDescent="0.3">
      <c r="A1697">
        <v>7</v>
      </c>
      <c r="B1697">
        <v>18</v>
      </c>
      <c r="C1697">
        <v>38</v>
      </c>
      <c r="D1697" s="27">
        <v>57000</v>
      </c>
      <c r="E1697">
        <v>7660</v>
      </c>
      <c r="F1697">
        <v>218403</v>
      </c>
      <c r="G1697">
        <v>425911</v>
      </c>
      <c r="H1697">
        <v>0</v>
      </c>
      <c r="I1697">
        <v>297455</v>
      </c>
      <c r="J1697">
        <v>0</v>
      </c>
      <c r="K1697">
        <v>140000</v>
      </c>
      <c r="L1697">
        <v>480445</v>
      </c>
      <c r="M1697">
        <v>24731</v>
      </c>
      <c r="N1697">
        <v>608476</v>
      </c>
      <c r="O1697">
        <v>259.3519</v>
      </c>
      <c r="P1697" s="27">
        <v>645686</v>
      </c>
      <c r="Q1697" s="27">
        <v>2203081</v>
      </c>
    </row>
    <row r="1698" spans="1:17" x14ac:dyDescent="0.3">
      <c r="A1698">
        <v>7</v>
      </c>
      <c r="B1698">
        <v>91</v>
      </c>
      <c r="C1698">
        <v>49</v>
      </c>
      <c r="D1698" s="27">
        <v>86000</v>
      </c>
      <c r="E1698">
        <v>0</v>
      </c>
      <c r="F1698">
        <v>46894</v>
      </c>
      <c r="G1698">
        <v>129759</v>
      </c>
      <c r="H1698">
        <v>0</v>
      </c>
      <c r="I1698">
        <v>310316</v>
      </c>
      <c r="J1698">
        <v>0</v>
      </c>
      <c r="K1698">
        <v>43157</v>
      </c>
      <c r="L1698">
        <v>1861</v>
      </c>
      <c r="M1698">
        <v>20620</v>
      </c>
      <c r="N1698">
        <v>444697</v>
      </c>
      <c r="O1698">
        <v>576.52499999999998</v>
      </c>
      <c r="P1698" s="27">
        <v>292293</v>
      </c>
      <c r="Q1698" s="27">
        <v>997304</v>
      </c>
    </row>
    <row r="1699" spans="1:17" x14ac:dyDescent="0.3">
      <c r="A1699">
        <v>2</v>
      </c>
      <c r="B1699">
        <v>2</v>
      </c>
      <c r="C1699">
        <v>2</v>
      </c>
      <c r="D1699" s="27">
        <v>280000</v>
      </c>
      <c r="E1699">
        <v>1118061</v>
      </c>
      <c r="F1699">
        <v>6126632</v>
      </c>
      <c r="G1699">
        <v>7931120</v>
      </c>
      <c r="H1699">
        <v>0</v>
      </c>
      <c r="I1699">
        <v>3141133</v>
      </c>
      <c r="J1699">
        <v>0</v>
      </c>
      <c r="K1699">
        <v>1968390</v>
      </c>
      <c r="L1699">
        <v>425971</v>
      </c>
      <c r="M1699">
        <v>1962598</v>
      </c>
      <c r="N1699">
        <v>6009803</v>
      </c>
      <c r="O1699">
        <v>177.34460000000001</v>
      </c>
      <c r="P1699" s="27">
        <v>8406714</v>
      </c>
      <c r="Q1699" s="27">
        <v>28683708</v>
      </c>
    </row>
    <row r="1700" spans="1:17" x14ac:dyDescent="0.3">
      <c r="A1700">
        <v>6</v>
      </c>
      <c r="B1700">
        <v>12</v>
      </c>
      <c r="C1700">
        <v>21</v>
      </c>
      <c r="D1700" s="27">
        <v>5200</v>
      </c>
      <c r="E1700">
        <v>2288</v>
      </c>
      <c r="F1700">
        <v>15663</v>
      </c>
      <c r="G1700">
        <v>6767</v>
      </c>
      <c r="H1700">
        <v>811</v>
      </c>
      <c r="I1700">
        <v>12264</v>
      </c>
      <c r="J1700">
        <v>3686</v>
      </c>
      <c r="K1700">
        <v>1620</v>
      </c>
      <c r="L1700">
        <v>303</v>
      </c>
      <c r="M1700">
        <v>291</v>
      </c>
      <c r="N1700">
        <v>24100</v>
      </c>
      <c r="O1700">
        <v>1107.7529999999999</v>
      </c>
      <c r="P1700" s="27">
        <v>19869</v>
      </c>
      <c r="Q1700" s="27">
        <v>67793</v>
      </c>
    </row>
    <row r="1701" spans="1:17" x14ac:dyDescent="0.3">
      <c r="A1701">
        <v>9</v>
      </c>
      <c r="B1701">
        <v>2</v>
      </c>
      <c r="C1701">
        <v>2</v>
      </c>
      <c r="D1701" s="27">
        <v>5800</v>
      </c>
      <c r="E1701">
        <v>55062</v>
      </c>
      <c r="F1701">
        <v>12857</v>
      </c>
      <c r="G1701">
        <v>68330</v>
      </c>
      <c r="H1701">
        <v>1615</v>
      </c>
      <c r="I1701">
        <v>40656</v>
      </c>
      <c r="J1701">
        <v>0</v>
      </c>
      <c r="K1701">
        <v>0</v>
      </c>
      <c r="L1701">
        <v>17531</v>
      </c>
      <c r="M1701">
        <v>87911</v>
      </c>
      <c r="N1701">
        <v>34391</v>
      </c>
      <c r="O1701">
        <v>1667.7550000000001</v>
      </c>
      <c r="P1701" s="27">
        <v>93304</v>
      </c>
      <c r="Q1701" s="27">
        <v>318353</v>
      </c>
    </row>
    <row r="1702" spans="1:17" x14ac:dyDescent="0.3">
      <c r="A1702">
        <v>4</v>
      </c>
      <c r="B1702">
        <v>8</v>
      </c>
      <c r="C1702">
        <v>19</v>
      </c>
      <c r="D1702" s="27">
        <v>78000</v>
      </c>
      <c r="E1702">
        <v>0</v>
      </c>
      <c r="F1702">
        <v>1851933</v>
      </c>
      <c r="G1702">
        <v>1714137</v>
      </c>
      <c r="H1702">
        <v>33567</v>
      </c>
      <c r="I1702">
        <v>3257939</v>
      </c>
      <c r="J1702">
        <v>395568</v>
      </c>
      <c r="K1702">
        <v>200799</v>
      </c>
      <c r="L1702">
        <v>533822</v>
      </c>
      <c r="M1702">
        <v>3451943</v>
      </c>
      <c r="N1702">
        <v>2484118</v>
      </c>
      <c r="O1702">
        <v>545.85810000000004</v>
      </c>
      <c r="P1702" s="27">
        <v>4080840</v>
      </c>
      <c r="Q1702" s="27">
        <v>13923826</v>
      </c>
    </row>
    <row r="1703" spans="1:17" x14ac:dyDescent="0.3">
      <c r="A1703">
        <v>9</v>
      </c>
      <c r="B1703">
        <v>5</v>
      </c>
      <c r="C1703">
        <v>10</v>
      </c>
      <c r="D1703" s="27">
        <v>5500</v>
      </c>
      <c r="E1703">
        <v>0</v>
      </c>
      <c r="F1703">
        <v>8280</v>
      </c>
      <c r="G1703">
        <v>5093</v>
      </c>
      <c r="H1703">
        <v>1663</v>
      </c>
      <c r="I1703">
        <v>43940</v>
      </c>
      <c r="J1703">
        <v>0</v>
      </c>
      <c r="K1703">
        <v>2042</v>
      </c>
      <c r="L1703">
        <v>11440</v>
      </c>
      <c r="M1703">
        <v>30699</v>
      </c>
      <c r="N1703">
        <v>34807</v>
      </c>
      <c r="O1703">
        <v>692.22119999999995</v>
      </c>
      <c r="P1703" s="27">
        <v>40435</v>
      </c>
      <c r="Q1703" s="27">
        <v>137964</v>
      </c>
    </row>
    <row r="1704" spans="1:17" x14ac:dyDescent="0.3">
      <c r="A1704">
        <v>7</v>
      </c>
      <c r="B1704">
        <v>18</v>
      </c>
      <c r="C1704">
        <v>38</v>
      </c>
      <c r="D1704" s="27">
        <v>124000</v>
      </c>
      <c r="E1704">
        <v>52777</v>
      </c>
      <c r="F1704">
        <v>493966</v>
      </c>
      <c r="G1704">
        <v>699651</v>
      </c>
      <c r="H1704">
        <v>0</v>
      </c>
      <c r="I1704">
        <v>1213188</v>
      </c>
      <c r="J1704">
        <v>0</v>
      </c>
      <c r="K1704">
        <v>748061</v>
      </c>
      <c r="L1704">
        <v>772576</v>
      </c>
      <c r="M1704">
        <v>3392</v>
      </c>
      <c r="N1704">
        <v>1523067</v>
      </c>
      <c r="O1704">
        <v>28.039249999999999</v>
      </c>
      <c r="P1704" s="27">
        <v>1613915</v>
      </c>
      <c r="Q1704" s="27">
        <v>5506678</v>
      </c>
    </row>
    <row r="1705" spans="1:17" x14ac:dyDescent="0.3">
      <c r="A1705">
        <v>7</v>
      </c>
      <c r="B1705">
        <v>5</v>
      </c>
      <c r="C1705">
        <v>9</v>
      </c>
      <c r="D1705" s="27">
        <v>310000</v>
      </c>
      <c r="E1705">
        <v>183801</v>
      </c>
      <c r="F1705">
        <v>4314246</v>
      </c>
      <c r="G1705">
        <v>762161</v>
      </c>
      <c r="H1705">
        <v>7074</v>
      </c>
      <c r="I1705">
        <v>5293825</v>
      </c>
      <c r="J1705">
        <v>0</v>
      </c>
      <c r="K1705">
        <v>0</v>
      </c>
      <c r="L1705">
        <v>47830</v>
      </c>
      <c r="M1705">
        <v>55138</v>
      </c>
      <c r="N1705">
        <v>2903296</v>
      </c>
      <c r="O1705">
        <v>19.690259999999999</v>
      </c>
      <c r="P1705" s="27">
        <v>3976369</v>
      </c>
      <c r="Q1705" s="27">
        <v>13567371</v>
      </c>
    </row>
    <row r="1706" spans="1:17" x14ac:dyDescent="0.3">
      <c r="A1706">
        <v>2</v>
      </c>
      <c r="B1706">
        <v>16</v>
      </c>
      <c r="C1706">
        <v>35</v>
      </c>
      <c r="D1706" s="27">
        <v>200000</v>
      </c>
      <c r="E1706">
        <v>147130</v>
      </c>
      <c r="F1706">
        <v>5773970</v>
      </c>
      <c r="G1706">
        <v>3470304</v>
      </c>
      <c r="H1706">
        <v>0</v>
      </c>
      <c r="I1706">
        <v>3577524</v>
      </c>
      <c r="J1706">
        <v>894906</v>
      </c>
      <c r="K1706">
        <v>1561646</v>
      </c>
      <c r="L1706">
        <v>1542990</v>
      </c>
      <c r="M1706">
        <v>1101572</v>
      </c>
      <c r="N1706">
        <v>3976490</v>
      </c>
      <c r="O1706">
        <v>9.2846069999999994</v>
      </c>
      <c r="P1706" s="27">
        <v>6461469</v>
      </c>
      <c r="Q1706" s="27">
        <v>22046532</v>
      </c>
    </row>
    <row r="1707" spans="1:17" x14ac:dyDescent="0.3">
      <c r="A1707">
        <v>1</v>
      </c>
      <c r="B1707">
        <v>2</v>
      </c>
      <c r="C1707">
        <v>2</v>
      </c>
      <c r="D1707" s="27">
        <v>3450</v>
      </c>
      <c r="E1707">
        <v>20657</v>
      </c>
      <c r="F1707">
        <v>5715</v>
      </c>
      <c r="G1707">
        <v>30300</v>
      </c>
      <c r="H1707">
        <v>453</v>
      </c>
      <c r="I1707">
        <v>6473</v>
      </c>
      <c r="J1707">
        <v>0</v>
      </c>
      <c r="K1707">
        <v>2090</v>
      </c>
      <c r="L1707">
        <v>10408</v>
      </c>
      <c r="M1707">
        <v>25660</v>
      </c>
      <c r="N1707">
        <v>15340</v>
      </c>
      <c r="O1707">
        <v>1851.67</v>
      </c>
      <c r="P1707" s="27">
        <v>34319</v>
      </c>
      <c r="Q1707" s="27">
        <v>117096</v>
      </c>
    </row>
    <row r="1708" spans="1:17" x14ac:dyDescent="0.3">
      <c r="A1708">
        <v>5</v>
      </c>
      <c r="B1708">
        <v>5</v>
      </c>
      <c r="C1708">
        <v>10</v>
      </c>
      <c r="D1708" s="27">
        <v>5000</v>
      </c>
      <c r="E1708">
        <v>275</v>
      </c>
      <c r="F1708">
        <v>41123</v>
      </c>
      <c r="G1708">
        <v>3265</v>
      </c>
      <c r="H1708">
        <v>1500</v>
      </c>
      <c r="I1708">
        <v>20633</v>
      </c>
      <c r="J1708">
        <v>0</v>
      </c>
      <c r="K1708">
        <v>4724</v>
      </c>
      <c r="L1708">
        <v>12682</v>
      </c>
      <c r="M1708">
        <v>16132</v>
      </c>
      <c r="N1708">
        <v>27190</v>
      </c>
      <c r="O1708">
        <v>1162.2629999999999</v>
      </c>
      <c r="P1708" s="27">
        <v>37375</v>
      </c>
      <c r="Q1708" s="27">
        <v>127524</v>
      </c>
    </row>
    <row r="1709" spans="1:17" x14ac:dyDescent="0.3">
      <c r="A1709">
        <v>2</v>
      </c>
      <c r="B1709">
        <v>91</v>
      </c>
      <c r="C1709">
        <v>49</v>
      </c>
      <c r="D1709" s="27">
        <v>325000</v>
      </c>
      <c r="E1709">
        <v>0</v>
      </c>
      <c r="F1709">
        <v>16546033</v>
      </c>
      <c r="G1709">
        <v>9754660</v>
      </c>
      <c r="H1709">
        <v>12978</v>
      </c>
      <c r="I1709">
        <v>26363561</v>
      </c>
      <c r="J1709">
        <v>0</v>
      </c>
      <c r="K1709">
        <v>245707</v>
      </c>
      <c r="L1709">
        <v>1303854</v>
      </c>
      <c r="M1709" s="8">
        <v>166000000</v>
      </c>
      <c r="N1709">
        <v>23524647</v>
      </c>
      <c r="O1709">
        <v>25.322579999999999</v>
      </c>
      <c r="P1709" s="27">
        <v>71501351</v>
      </c>
      <c r="Q1709" s="8">
        <v>244000000</v>
      </c>
    </row>
    <row r="1710" spans="1:17" x14ac:dyDescent="0.3">
      <c r="A1710">
        <v>1</v>
      </c>
      <c r="B1710">
        <v>13</v>
      </c>
      <c r="C1710">
        <v>23</v>
      </c>
      <c r="D1710" s="27">
        <v>25000</v>
      </c>
      <c r="E1710">
        <v>0</v>
      </c>
      <c r="F1710">
        <v>218252</v>
      </c>
      <c r="G1710">
        <v>85303</v>
      </c>
      <c r="H1710">
        <v>0</v>
      </c>
      <c r="I1710">
        <v>319582</v>
      </c>
      <c r="J1710">
        <v>68499</v>
      </c>
      <c r="K1710">
        <v>9469</v>
      </c>
      <c r="L1710">
        <v>19621</v>
      </c>
      <c r="M1710">
        <v>49197</v>
      </c>
      <c r="N1710">
        <v>609822</v>
      </c>
      <c r="O1710">
        <v>1831.778</v>
      </c>
      <c r="P1710" s="27">
        <v>404380</v>
      </c>
      <c r="Q1710" s="27">
        <v>1379745</v>
      </c>
    </row>
    <row r="1711" spans="1:17" x14ac:dyDescent="0.3">
      <c r="A1711">
        <v>2</v>
      </c>
      <c r="B1711">
        <v>6</v>
      </c>
      <c r="C1711">
        <v>14</v>
      </c>
      <c r="D1711" s="27">
        <v>39500</v>
      </c>
      <c r="E1711">
        <v>55701</v>
      </c>
      <c r="F1711">
        <v>116856</v>
      </c>
      <c r="G1711">
        <v>302187</v>
      </c>
      <c r="H1711">
        <v>0</v>
      </c>
      <c r="I1711">
        <v>406197</v>
      </c>
      <c r="J1711">
        <v>0</v>
      </c>
      <c r="K1711">
        <v>5467238</v>
      </c>
      <c r="L1711">
        <v>43794</v>
      </c>
      <c r="M1711">
        <v>76054</v>
      </c>
      <c r="N1711">
        <v>349436</v>
      </c>
      <c r="O1711">
        <v>279.45609999999999</v>
      </c>
      <c r="P1711" s="27">
        <v>1998084</v>
      </c>
      <c r="Q1711" s="27">
        <v>6817463</v>
      </c>
    </row>
    <row r="1712" spans="1:17" x14ac:dyDescent="0.3">
      <c r="A1712">
        <v>5</v>
      </c>
      <c r="B1712">
        <v>91</v>
      </c>
      <c r="C1712">
        <v>49</v>
      </c>
      <c r="D1712" s="27">
        <v>44000</v>
      </c>
      <c r="E1712">
        <v>296102</v>
      </c>
      <c r="F1712">
        <v>986142</v>
      </c>
      <c r="G1712">
        <v>2135030</v>
      </c>
      <c r="H1712">
        <v>1825</v>
      </c>
      <c r="I1712">
        <v>4756254</v>
      </c>
      <c r="J1712">
        <v>0</v>
      </c>
      <c r="K1712">
        <v>7825</v>
      </c>
      <c r="L1712">
        <v>11685</v>
      </c>
      <c r="M1712">
        <v>64172</v>
      </c>
      <c r="N1712">
        <v>3995910</v>
      </c>
      <c r="O1712">
        <v>1023.6079999999999</v>
      </c>
      <c r="P1712" s="27">
        <v>3591719</v>
      </c>
      <c r="Q1712" s="27">
        <v>12254945</v>
      </c>
    </row>
    <row r="1713" spans="1:17" x14ac:dyDescent="0.3">
      <c r="A1713">
        <v>8</v>
      </c>
      <c r="B1713">
        <v>2</v>
      </c>
      <c r="C1713">
        <v>3</v>
      </c>
      <c r="D1713" s="27">
        <v>3500</v>
      </c>
      <c r="E1713">
        <v>0</v>
      </c>
      <c r="F1713">
        <v>13371</v>
      </c>
      <c r="G1713">
        <v>21544</v>
      </c>
      <c r="H1713">
        <v>0</v>
      </c>
      <c r="I1713">
        <v>23260</v>
      </c>
      <c r="J1713">
        <v>0</v>
      </c>
      <c r="K1713">
        <v>1125</v>
      </c>
      <c r="L1713">
        <v>10380</v>
      </c>
      <c r="M1713">
        <v>27979</v>
      </c>
      <c r="N1713">
        <v>16739</v>
      </c>
      <c r="O1713">
        <v>918.0299</v>
      </c>
      <c r="P1713" s="27">
        <v>33528</v>
      </c>
      <c r="Q1713" s="27">
        <v>114398</v>
      </c>
    </row>
    <row r="1714" spans="1:17" x14ac:dyDescent="0.3">
      <c r="A1714">
        <v>5</v>
      </c>
      <c r="B1714">
        <v>11</v>
      </c>
      <c r="C1714">
        <v>20</v>
      </c>
      <c r="D1714" s="27">
        <v>20000</v>
      </c>
      <c r="E1714">
        <v>23303</v>
      </c>
      <c r="F1714">
        <v>20710</v>
      </c>
      <c r="G1714">
        <v>2779</v>
      </c>
      <c r="H1714">
        <v>298</v>
      </c>
      <c r="I1714">
        <v>23961</v>
      </c>
      <c r="J1714">
        <v>0</v>
      </c>
      <c r="K1714">
        <v>557852</v>
      </c>
      <c r="L1714">
        <v>6651</v>
      </c>
      <c r="M1714">
        <v>11094</v>
      </c>
      <c r="N1714">
        <v>60595</v>
      </c>
      <c r="O1714">
        <v>1117.742</v>
      </c>
      <c r="P1714" s="27">
        <v>207281</v>
      </c>
      <c r="Q1714" s="27">
        <v>707243</v>
      </c>
    </row>
    <row r="1715" spans="1:17" x14ac:dyDescent="0.3">
      <c r="A1715">
        <v>5</v>
      </c>
      <c r="B1715">
        <v>26</v>
      </c>
      <c r="C1715">
        <v>47</v>
      </c>
      <c r="D1715" s="27">
        <v>11500</v>
      </c>
      <c r="E1715">
        <v>1</v>
      </c>
      <c r="F1715">
        <v>10905</v>
      </c>
      <c r="G1715">
        <v>28321</v>
      </c>
      <c r="H1715">
        <v>311</v>
      </c>
      <c r="I1715">
        <v>95701</v>
      </c>
      <c r="J1715">
        <v>7590</v>
      </c>
      <c r="K1715">
        <v>25933</v>
      </c>
      <c r="L1715">
        <v>4012</v>
      </c>
      <c r="M1715">
        <v>3861</v>
      </c>
      <c r="N1715">
        <v>114955</v>
      </c>
      <c r="O1715">
        <v>1170.3019999999999</v>
      </c>
      <c r="P1715" s="27">
        <v>85460</v>
      </c>
      <c r="Q1715" s="27">
        <v>291590</v>
      </c>
    </row>
    <row r="1716" spans="1:17" x14ac:dyDescent="0.3">
      <c r="A1716">
        <v>4</v>
      </c>
      <c r="B1716">
        <v>7</v>
      </c>
      <c r="C1716">
        <v>52</v>
      </c>
      <c r="D1716" s="27">
        <v>32000</v>
      </c>
      <c r="E1716">
        <v>934</v>
      </c>
      <c r="F1716">
        <v>76525</v>
      </c>
      <c r="G1716">
        <v>32684</v>
      </c>
      <c r="H1716">
        <v>0</v>
      </c>
      <c r="I1716">
        <v>321738</v>
      </c>
      <c r="J1716">
        <v>0</v>
      </c>
      <c r="K1716">
        <v>9491</v>
      </c>
      <c r="L1716">
        <v>58127</v>
      </c>
      <c r="M1716">
        <v>116224</v>
      </c>
      <c r="N1716">
        <v>245363</v>
      </c>
      <c r="O1716">
        <v>308.20569999999998</v>
      </c>
      <c r="P1716" s="27">
        <v>252370</v>
      </c>
      <c r="Q1716" s="27">
        <v>861086</v>
      </c>
    </row>
    <row r="1717" spans="1:17" x14ac:dyDescent="0.3">
      <c r="A1717">
        <v>9</v>
      </c>
      <c r="B1717">
        <v>91</v>
      </c>
      <c r="C1717">
        <v>49</v>
      </c>
      <c r="D1717" s="27">
        <v>57000</v>
      </c>
      <c r="E1717">
        <v>81331</v>
      </c>
      <c r="F1717">
        <v>4162</v>
      </c>
      <c r="G1717">
        <v>131023</v>
      </c>
      <c r="H1717">
        <v>3965</v>
      </c>
      <c r="I1717">
        <v>560946</v>
      </c>
      <c r="J1717">
        <v>0</v>
      </c>
      <c r="K1717">
        <v>8375</v>
      </c>
      <c r="L1717">
        <v>16734</v>
      </c>
      <c r="M1717">
        <v>67071</v>
      </c>
      <c r="N1717">
        <v>898357</v>
      </c>
      <c r="O1717">
        <v>692.22119999999995</v>
      </c>
      <c r="P1717" s="27">
        <v>519333</v>
      </c>
      <c r="Q1717" s="27">
        <v>1771964</v>
      </c>
    </row>
    <row r="1718" spans="1:17" x14ac:dyDescent="0.3">
      <c r="A1718">
        <v>1</v>
      </c>
      <c r="B1718">
        <v>25</v>
      </c>
      <c r="C1718">
        <v>42</v>
      </c>
      <c r="D1718" s="27">
        <v>3450</v>
      </c>
      <c r="O1718">
        <v>1387.077</v>
      </c>
    </row>
    <row r="1719" spans="1:17" x14ac:dyDescent="0.3">
      <c r="A1719">
        <v>2</v>
      </c>
      <c r="B1719">
        <v>5</v>
      </c>
      <c r="C1719">
        <v>9</v>
      </c>
      <c r="D1719" s="27">
        <v>1500000</v>
      </c>
      <c r="E1719">
        <v>761306</v>
      </c>
      <c r="F1719">
        <v>229681</v>
      </c>
      <c r="G1719">
        <v>1393696</v>
      </c>
      <c r="H1719">
        <v>6582</v>
      </c>
      <c r="I1719">
        <v>4023430</v>
      </c>
      <c r="J1719">
        <v>0</v>
      </c>
      <c r="K1719">
        <v>55466</v>
      </c>
      <c r="L1719">
        <v>20066</v>
      </c>
      <c r="M1719">
        <v>97528</v>
      </c>
      <c r="N1719">
        <v>5102804</v>
      </c>
      <c r="O1719">
        <v>33.266399999999997</v>
      </c>
      <c r="P1719" s="27">
        <v>3426307</v>
      </c>
      <c r="Q1719" s="27">
        <v>11690559</v>
      </c>
    </row>
    <row r="1720" spans="1:17" x14ac:dyDescent="0.3">
      <c r="A1720">
        <v>9</v>
      </c>
      <c r="B1720">
        <v>2</v>
      </c>
      <c r="C1720">
        <v>7</v>
      </c>
      <c r="D1720" s="27">
        <v>1400</v>
      </c>
      <c r="E1720">
        <v>75</v>
      </c>
      <c r="F1720">
        <v>2635</v>
      </c>
      <c r="G1720">
        <v>5805</v>
      </c>
      <c r="H1720">
        <v>0</v>
      </c>
      <c r="I1720">
        <v>3638</v>
      </c>
      <c r="J1720">
        <v>0</v>
      </c>
      <c r="K1720">
        <v>1710</v>
      </c>
      <c r="L1720">
        <v>10891</v>
      </c>
      <c r="M1720">
        <v>4801</v>
      </c>
      <c r="N1720">
        <v>5763</v>
      </c>
      <c r="O1720">
        <v>1828.0519999999999</v>
      </c>
      <c r="P1720" s="27">
        <v>10351</v>
      </c>
      <c r="Q1720" s="27">
        <v>35318</v>
      </c>
    </row>
    <row r="1721" spans="1:17" x14ac:dyDescent="0.3">
      <c r="A1721">
        <v>4</v>
      </c>
      <c r="B1721">
        <v>2</v>
      </c>
      <c r="C1721">
        <v>2</v>
      </c>
      <c r="D1721" s="27">
        <v>5700</v>
      </c>
      <c r="E1721">
        <v>0</v>
      </c>
      <c r="F1721">
        <v>5144</v>
      </c>
      <c r="G1721">
        <v>4154</v>
      </c>
      <c r="H1721">
        <v>0</v>
      </c>
      <c r="I1721">
        <v>10506</v>
      </c>
      <c r="J1721">
        <v>0</v>
      </c>
      <c r="K1721">
        <v>895</v>
      </c>
      <c r="L1721">
        <v>9279</v>
      </c>
      <c r="M1721">
        <v>11521</v>
      </c>
      <c r="N1721">
        <v>10473</v>
      </c>
      <c r="O1721">
        <v>1484.5150000000001</v>
      </c>
      <c r="P1721" s="27">
        <v>15232</v>
      </c>
      <c r="Q1721" s="27">
        <v>51972</v>
      </c>
    </row>
    <row r="1722" spans="1:17" x14ac:dyDescent="0.3">
      <c r="A1722">
        <v>5</v>
      </c>
      <c r="B1722">
        <v>25</v>
      </c>
      <c r="C1722">
        <v>42</v>
      </c>
      <c r="D1722" s="27">
        <v>6000</v>
      </c>
      <c r="E1722">
        <v>0</v>
      </c>
      <c r="F1722">
        <v>12909</v>
      </c>
      <c r="G1722">
        <v>11676</v>
      </c>
      <c r="H1722">
        <v>204</v>
      </c>
      <c r="I1722">
        <v>6852</v>
      </c>
      <c r="J1722">
        <v>0</v>
      </c>
      <c r="K1722">
        <v>1142</v>
      </c>
      <c r="L1722">
        <v>4407</v>
      </c>
      <c r="M1722">
        <v>3103</v>
      </c>
      <c r="N1722">
        <v>14125</v>
      </c>
      <c r="O1722">
        <v>1892.4559999999999</v>
      </c>
      <c r="P1722" s="27">
        <v>15949</v>
      </c>
      <c r="Q1722" s="27">
        <v>54418</v>
      </c>
    </row>
    <row r="1723" spans="1:17" x14ac:dyDescent="0.3">
      <c r="A1723">
        <v>7</v>
      </c>
      <c r="B1723">
        <v>14</v>
      </c>
      <c r="C1723">
        <v>28</v>
      </c>
      <c r="D1723" s="27">
        <v>31500</v>
      </c>
      <c r="E1723">
        <v>5557</v>
      </c>
      <c r="F1723">
        <v>694089</v>
      </c>
      <c r="G1723">
        <v>170451</v>
      </c>
      <c r="H1723">
        <v>45247</v>
      </c>
      <c r="I1723">
        <v>209757</v>
      </c>
      <c r="J1723">
        <v>26957</v>
      </c>
      <c r="K1723">
        <v>147569</v>
      </c>
      <c r="L1723">
        <v>146422</v>
      </c>
      <c r="M1723">
        <v>970350</v>
      </c>
      <c r="N1723">
        <v>118256</v>
      </c>
      <c r="O1723">
        <v>311.1345</v>
      </c>
      <c r="P1723" s="27">
        <v>742865</v>
      </c>
      <c r="Q1723" s="27">
        <v>2534655</v>
      </c>
    </row>
    <row r="1724" spans="1:17" x14ac:dyDescent="0.3">
      <c r="A1724">
        <v>8</v>
      </c>
      <c r="B1724">
        <v>15</v>
      </c>
      <c r="C1724">
        <v>33</v>
      </c>
      <c r="D1724" s="27">
        <v>5200</v>
      </c>
      <c r="E1724">
        <v>0</v>
      </c>
      <c r="F1724">
        <v>0</v>
      </c>
      <c r="G1724">
        <v>9509</v>
      </c>
      <c r="H1724">
        <v>0</v>
      </c>
      <c r="I1724">
        <v>6056</v>
      </c>
      <c r="J1724">
        <v>0</v>
      </c>
      <c r="K1724">
        <v>105132</v>
      </c>
      <c r="L1724">
        <v>1363</v>
      </c>
      <c r="M1724">
        <v>0</v>
      </c>
      <c r="N1724">
        <v>27925</v>
      </c>
      <c r="O1724">
        <v>789.9366</v>
      </c>
      <c r="P1724" s="27">
        <v>43958</v>
      </c>
      <c r="Q1724" s="27">
        <v>149985</v>
      </c>
    </row>
    <row r="1725" spans="1:17" x14ac:dyDescent="0.3">
      <c r="A1725">
        <v>1</v>
      </c>
      <c r="B1725">
        <v>13</v>
      </c>
      <c r="C1725">
        <v>26</v>
      </c>
      <c r="D1725" s="27">
        <v>184000</v>
      </c>
      <c r="E1725">
        <v>0</v>
      </c>
      <c r="F1725">
        <v>0</v>
      </c>
      <c r="G1725">
        <v>1588594</v>
      </c>
      <c r="H1725">
        <v>0</v>
      </c>
      <c r="I1725">
        <v>2050172</v>
      </c>
      <c r="J1725">
        <v>0</v>
      </c>
      <c r="K1725">
        <v>4043874</v>
      </c>
      <c r="L1725">
        <v>393909</v>
      </c>
      <c r="M1725">
        <v>841836</v>
      </c>
      <c r="N1725">
        <v>3711819</v>
      </c>
      <c r="O1725">
        <v>19.690259999999999</v>
      </c>
      <c r="P1725" s="27">
        <v>3701701</v>
      </c>
      <c r="Q1725" s="27">
        <v>12630204</v>
      </c>
    </row>
    <row r="1726" spans="1:17" x14ac:dyDescent="0.3">
      <c r="A1726">
        <v>5</v>
      </c>
      <c r="B1726">
        <v>12</v>
      </c>
      <c r="C1726">
        <v>21</v>
      </c>
      <c r="D1726" s="27">
        <v>6000</v>
      </c>
      <c r="E1726">
        <v>2142</v>
      </c>
      <c r="F1726">
        <v>13823</v>
      </c>
      <c r="G1726">
        <v>7592</v>
      </c>
      <c r="H1726">
        <v>0</v>
      </c>
      <c r="I1726">
        <v>9896</v>
      </c>
      <c r="J1726">
        <v>0</v>
      </c>
      <c r="K1726">
        <v>54545</v>
      </c>
      <c r="L1726">
        <v>6817</v>
      </c>
      <c r="M1726">
        <v>3252</v>
      </c>
      <c r="N1726">
        <v>24263</v>
      </c>
      <c r="O1726">
        <v>1522.982</v>
      </c>
      <c r="P1726" s="27">
        <v>35853</v>
      </c>
      <c r="Q1726" s="27">
        <v>122330</v>
      </c>
    </row>
    <row r="1727" spans="1:17" x14ac:dyDescent="0.3">
      <c r="A1727">
        <v>2</v>
      </c>
      <c r="B1727">
        <v>1</v>
      </c>
      <c r="C1727">
        <v>1</v>
      </c>
      <c r="D1727" s="27">
        <v>7000</v>
      </c>
      <c r="E1727">
        <v>0</v>
      </c>
      <c r="F1727">
        <v>5609</v>
      </c>
      <c r="G1727">
        <v>581</v>
      </c>
      <c r="H1727">
        <v>0</v>
      </c>
      <c r="I1727">
        <v>0</v>
      </c>
      <c r="J1727">
        <v>0</v>
      </c>
      <c r="K1727">
        <v>0</v>
      </c>
      <c r="L1727">
        <v>0</v>
      </c>
      <c r="M1727">
        <v>0</v>
      </c>
      <c r="N1727">
        <v>53704</v>
      </c>
      <c r="O1727">
        <v>1145.08</v>
      </c>
      <c r="P1727" s="27">
        <v>17554</v>
      </c>
      <c r="Q1727" s="27">
        <v>59894</v>
      </c>
    </row>
    <row r="1728" spans="1:17" x14ac:dyDescent="0.3">
      <c r="A1728">
        <v>3</v>
      </c>
      <c r="B1728">
        <v>5</v>
      </c>
      <c r="C1728">
        <v>10</v>
      </c>
      <c r="D1728" s="27">
        <v>17250</v>
      </c>
      <c r="E1728">
        <v>0</v>
      </c>
      <c r="F1728">
        <v>37997</v>
      </c>
      <c r="G1728">
        <v>26664</v>
      </c>
      <c r="H1728">
        <v>0</v>
      </c>
      <c r="I1728">
        <v>79468</v>
      </c>
      <c r="J1728">
        <v>0</v>
      </c>
      <c r="K1728">
        <v>4173</v>
      </c>
      <c r="L1728">
        <v>14032</v>
      </c>
      <c r="M1728">
        <v>69403</v>
      </c>
      <c r="N1728">
        <v>134159</v>
      </c>
      <c r="O1728">
        <v>653.84310000000005</v>
      </c>
      <c r="P1728" s="27">
        <v>107238</v>
      </c>
      <c r="Q1728" s="27">
        <v>365896</v>
      </c>
    </row>
    <row r="1729" spans="1:17" x14ac:dyDescent="0.3">
      <c r="A1729">
        <v>7</v>
      </c>
      <c r="B1729">
        <v>2</v>
      </c>
      <c r="C1729">
        <v>2</v>
      </c>
      <c r="D1729" s="27">
        <v>60000</v>
      </c>
      <c r="E1729">
        <v>19931</v>
      </c>
      <c r="F1729">
        <v>2068681</v>
      </c>
      <c r="G1729">
        <v>1255306</v>
      </c>
      <c r="H1729">
        <v>10510</v>
      </c>
      <c r="I1729">
        <v>837023</v>
      </c>
      <c r="J1729">
        <v>0</v>
      </c>
      <c r="K1729">
        <v>0</v>
      </c>
      <c r="L1729">
        <v>181076</v>
      </c>
      <c r="M1729">
        <v>757119</v>
      </c>
      <c r="N1729">
        <v>683989</v>
      </c>
      <c r="O1729">
        <v>19.690259999999999</v>
      </c>
      <c r="P1729" s="27">
        <v>1703879</v>
      </c>
      <c r="Q1729" s="27">
        <v>5813635</v>
      </c>
    </row>
    <row r="1730" spans="1:17" x14ac:dyDescent="0.3">
      <c r="A1730">
        <v>5</v>
      </c>
      <c r="B1730">
        <v>5</v>
      </c>
      <c r="C1730">
        <v>10</v>
      </c>
      <c r="D1730" s="27">
        <v>80000</v>
      </c>
      <c r="E1730">
        <v>10405</v>
      </c>
      <c r="F1730">
        <v>76027</v>
      </c>
      <c r="G1730">
        <v>179762</v>
      </c>
      <c r="H1730">
        <v>27162</v>
      </c>
      <c r="I1730">
        <v>2481111</v>
      </c>
      <c r="J1730">
        <v>0</v>
      </c>
      <c r="K1730">
        <v>0</v>
      </c>
      <c r="L1730">
        <v>86167</v>
      </c>
      <c r="M1730">
        <v>148188</v>
      </c>
      <c r="N1730">
        <v>983201</v>
      </c>
      <c r="O1730">
        <v>1117.742</v>
      </c>
      <c r="P1730" s="27">
        <v>1169995</v>
      </c>
      <c r="Q1730" s="27">
        <v>3992023</v>
      </c>
    </row>
    <row r="1731" spans="1:17" x14ac:dyDescent="0.3">
      <c r="A1731">
        <v>5</v>
      </c>
      <c r="B1731">
        <v>13</v>
      </c>
      <c r="C1731">
        <v>26</v>
      </c>
      <c r="D1731" s="27">
        <v>1400000</v>
      </c>
      <c r="E1731">
        <v>523390</v>
      </c>
      <c r="F1731" s="8">
        <v>119000000</v>
      </c>
      <c r="G1731">
        <v>15512216</v>
      </c>
      <c r="H1731">
        <v>19933</v>
      </c>
      <c r="I1731">
        <v>22959767</v>
      </c>
      <c r="J1731">
        <v>5094492</v>
      </c>
      <c r="K1731">
        <v>2432006</v>
      </c>
      <c r="L1731">
        <v>168274</v>
      </c>
      <c r="M1731">
        <v>267891</v>
      </c>
      <c r="N1731">
        <v>41565685</v>
      </c>
      <c r="O1731">
        <v>4.6524979999999996</v>
      </c>
      <c r="P1731" s="27">
        <v>60793270</v>
      </c>
      <c r="Q1731" s="8">
        <v>207000000</v>
      </c>
    </row>
    <row r="1732" spans="1:17" x14ac:dyDescent="0.3">
      <c r="A1732">
        <v>1</v>
      </c>
      <c r="B1732">
        <v>5</v>
      </c>
      <c r="C1732">
        <v>10</v>
      </c>
      <c r="D1732" s="27">
        <v>385000</v>
      </c>
      <c r="E1732">
        <v>128869</v>
      </c>
      <c r="F1732">
        <v>286661</v>
      </c>
      <c r="G1732">
        <v>932513</v>
      </c>
      <c r="H1732">
        <v>0</v>
      </c>
      <c r="I1732">
        <v>2667408</v>
      </c>
      <c r="J1732">
        <v>0</v>
      </c>
      <c r="K1732">
        <v>73954</v>
      </c>
      <c r="L1732">
        <v>77770</v>
      </c>
      <c r="M1732">
        <v>267812</v>
      </c>
      <c r="N1732">
        <v>6472256</v>
      </c>
      <c r="O1732">
        <v>175.75630000000001</v>
      </c>
      <c r="P1732" s="27">
        <v>3196730</v>
      </c>
      <c r="Q1732" s="27">
        <v>10907243</v>
      </c>
    </row>
    <row r="1733" spans="1:17" x14ac:dyDescent="0.3">
      <c r="A1733">
        <v>5</v>
      </c>
      <c r="B1733">
        <v>26</v>
      </c>
      <c r="C1733">
        <v>46</v>
      </c>
      <c r="D1733" s="27">
        <v>1800</v>
      </c>
      <c r="E1733">
        <v>2933</v>
      </c>
      <c r="F1733">
        <v>0</v>
      </c>
      <c r="G1733">
        <v>4331</v>
      </c>
      <c r="H1733">
        <v>460</v>
      </c>
      <c r="I1733">
        <v>44584</v>
      </c>
      <c r="J1733">
        <v>0</v>
      </c>
      <c r="K1733">
        <v>22312</v>
      </c>
      <c r="L1733">
        <v>9817</v>
      </c>
      <c r="M1733">
        <v>1716</v>
      </c>
      <c r="N1733">
        <v>30677</v>
      </c>
      <c r="O1733">
        <v>1807.463</v>
      </c>
      <c r="P1733" s="27">
        <v>34241</v>
      </c>
      <c r="Q1733" s="27">
        <v>116830</v>
      </c>
    </row>
    <row r="1734" spans="1:17" x14ac:dyDescent="0.3">
      <c r="A1734">
        <v>9</v>
      </c>
      <c r="B1734">
        <v>13</v>
      </c>
      <c r="C1734">
        <v>22</v>
      </c>
      <c r="D1734" s="27">
        <v>1500</v>
      </c>
      <c r="E1734">
        <v>0</v>
      </c>
      <c r="F1734">
        <v>20715</v>
      </c>
      <c r="G1734">
        <v>4980</v>
      </c>
      <c r="H1734">
        <v>287</v>
      </c>
      <c r="I1734">
        <v>6794</v>
      </c>
      <c r="J1734">
        <v>0</v>
      </c>
      <c r="K1734">
        <v>3100</v>
      </c>
      <c r="L1734">
        <v>4674</v>
      </c>
      <c r="M1734">
        <v>11798</v>
      </c>
      <c r="N1734">
        <v>15264</v>
      </c>
      <c r="O1734">
        <v>1667.7550000000001</v>
      </c>
      <c r="P1734" s="27">
        <v>19816</v>
      </c>
      <c r="Q1734" s="27">
        <v>67612</v>
      </c>
    </row>
    <row r="1735" spans="1:17" x14ac:dyDescent="0.3">
      <c r="A1735">
        <v>3</v>
      </c>
      <c r="B1735">
        <v>14</v>
      </c>
      <c r="C1735">
        <v>28</v>
      </c>
      <c r="D1735" s="27">
        <v>75000</v>
      </c>
      <c r="E1735">
        <v>42127</v>
      </c>
      <c r="F1735">
        <v>96128</v>
      </c>
      <c r="G1735">
        <v>159598</v>
      </c>
      <c r="H1735">
        <v>0</v>
      </c>
      <c r="I1735">
        <v>135056</v>
      </c>
      <c r="J1735">
        <v>14726</v>
      </c>
      <c r="K1735">
        <v>4242</v>
      </c>
      <c r="L1735">
        <v>55869</v>
      </c>
      <c r="M1735">
        <v>114824</v>
      </c>
      <c r="N1735">
        <v>88934</v>
      </c>
      <c r="O1735">
        <v>271.01510000000002</v>
      </c>
      <c r="P1735" s="27">
        <v>208530</v>
      </c>
      <c r="Q1735" s="27">
        <v>711504</v>
      </c>
    </row>
    <row r="1736" spans="1:17" x14ac:dyDescent="0.3">
      <c r="A1736">
        <v>8</v>
      </c>
      <c r="B1736">
        <v>8</v>
      </c>
      <c r="C1736">
        <v>19</v>
      </c>
      <c r="D1736" s="27">
        <v>45000</v>
      </c>
      <c r="E1736">
        <v>55774</v>
      </c>
      <c r="F1736">
        <v>119087</v>
      </c>
      <c r="G1736">
        <v>848171</v>
      </c>
      <c r="H1736">
        <v>2712</v>
      </c>
      <c r="I1736">
        <v>465069</v>
      </c>
      <c r="J1736">
        <v>0</v>
      </c>
      <c r="K1736">
        <v>34288</v>
      </c>
      <c r="L1736">
        <v>55367</v>
      </c>
      <c r="M1736">
        <v>146151</v>
      </c>
      <c r="N1736">
        <v>327333</v>
      </c>
      <c r="O1736">
        <v>203.0727</v>
      </c>
      <c r="P1736" s="27">
        <v>601979</v>
      </c>
      <c r="Q1736" s="27">
        <v>2053952</v>
      </c>
    </row>
    <row r="1737" spans="1:17" x14ac:dyDescent="0.3">
      <c r="A1737">
        <v>9</v>
      </c>
      <c r="B1737">
        <v>15</v>
      </c>
      <c r="C1737">
        <v>33</v>
      </c>
      <c r="D1737" s="27">
        <v>80000</v>
      </c>
      <c r="E1737">
        <v>0</v>
      </c>
      <c r="F1737">
        <v>920098</v>
      </c>
      <c r="G1737">
        <v>955939</v>
      </c>
      <c r="H1737">
        <v>0</v>
      </c>
      <c r="I1737">
        <v>442658</v>
      </c>
      <c r="J1737">
        <v>0</v>
      </c>
      <c r="K1737">
        <v>5165530</v>
      </c>
      <c r="L1737">
        <v>640</v>
      </c>
      <c r="M1737">
        <v>0</v>
      </c>
      <c r="N1737">
        <v>694620</v>
      </c>
      <c r="O1737">
        <v>48.84104</v>
      </c>
      <c r="P1737" s="27">
        <v>2397270</v>
      </c>
      <c r="Q1737" s="27">
        <v>8179485</v>
      </c>
    </row>
    <row r="1738" spans="1:17" x14ac:dyDescent="0.3">
      <c r="A1738">
        <v>8</v>
      </c>
      <c r="B1738">
        <v>23</v>
      </c>
      <c r="C1738">
        <v>50</v>
      </c>
      <c r="D1738" s="27">
        <v>99000</v>
      </c>
      <c r="E1738">
        <v>286475</v>
      </c>
      <c r="F1738">
        <v>277471</v>
      </c>
      <c r="G1738">
        <v>1635417</v>
      </c>
      <c r="H1738">
        <v>85352</v>
      </c>
      <c r="I1738">
        <v>1145498</v>
      </c>
      <c r="J1738">
        <v>150246</v>
      </c>
      <c r="K1738">
        <v>5692909</v>
      </c>
      <c r="L1738">
        <v>56261</v>
      </c>
      <c r="M1738">
        <v>219895</v>
      </c>
      <c r="N1738">
        <v>825532</v>
      </c>
      <c r="O1738">
        <v>48.84104</v>
      </c>
      <c r="P1738" s="27">
        <v>3040755</v>
      </c>
      <c r="Q1738" s="27">
        <v>10375056</v>
      </c>
    </row>
    <row r="1739" spans="1:17" x14ac:dyDescent="0.3">
      <c r="A1739">
        <v>2</v>
      </c>
      <c r="B1739">
        <v>14</v>
      </c>
      <c r="C1739">
        <v>28</v>
      </c>
      <c r="D1739" s="27">
        <v>128000</v>
      </c>
      <c r="E1739">
        <v>178873</v>
      </c>
      <c r="F1739">
        <v>329557</v>
      </c>
      <c r="G1739">
        <v>236869</v>
      </c>
      <c r="H1739">
        <v>0</v>
      </c>
      <c r="I1739">
        <v>744926</v>
      </c>
      <c r="J1739">
        <v>134557</v>
      </c>
      <c r="K1739">
        <v>690886</v>
      </c>
      <c r="L1739">
        <v>119885</v>
      </c>
      <c r="M1739">
        <v>311858</v>
      </c>
      <c r="N1739">
        <v>297789</v>
      </c>
      <c r="O1739">
        <v>84.055760000000006</v>
      </c>
      <c r="P1739" s="27">
        <v>892497</v>
      </c>
      <c r="Q1739" s="27">
        <v>3045200</v>
      </c>
    </row>
    <row r="1740" spans="1:17" x14ac:dyDescent="0.3">
      <c r="A1740">
        <v>5</v>
      </c>
      <c r="B1740">
        <v>5</v>
      </c>
      <c r="C1740">
        <v>9</v>
      </c>
      <c r="D1740" s="27">
        <v>20000</v>
      </c>
      <c r="E1740">
        <v>13278</v>
      </c>
      <c r="F1740">
        <v>76754</v>
      </c>
      <c r="G1740">
        <v>29924</v>
      </c>
      <c r="H1740">
        <v>0</v>
      </c>
      <c r="I1740">
        <v>147923</v>
      </c>
      <c r="J1740">
        <v>0</v>
      </c>
      <c r="K1740">
        <v>2936</v>
      </c>
      <c r="L1740">
        <v>13369</v>
      </c>
      <c r="M1740">
        <v>37509</v>
      </c>
      <c r="N1740">
        <v>106407</v>
      </c>
      <c r="O1740">
        <v>1117.742</v>
      </c>
      <c r="P1740" s="27">
        <v>125469</v>
      </c>
      <c r="Q1740" s="27">
        <v>428100</v>
      </c>
    </row>
    <row r="1741" spans="1:17" x14ac:dyDescent="0.3">
      <c r="A1741">
        <v>4</v>
      </c>
      <c r="B1741">
        <v>8</v>
      </c>
      <c r="C1741">
        <v>18</v>
      </c>
      <c r="D1741" s="27">
        <v>3500</v>
      </c>
      <c r="E1741">
        <v>0</v>
      </c>
      <c r="F1741">
        <v>2541</v>
      </c>
      <c r="G1741">
        <v>8494</v>
      </c>
      <c r="H1741">
        <v>0</v>
      </c>
      <c r="I1741">
        <v>5554</v>
      </c>
      <c r="J1741">
        <v>0</v>
      </c>
      <c r="K1741">
        <v>0</v>
      </c>
      <c r="L1741">
        <v>1083</v>
      </c>
      <c r="M1741">
        <v>2491</v>
      </c>
      <c r="N1741">
        <v>11176</v>
      </c>
      <c r="O1741">
        <v>1729.173</v>
      </c>
      <c r="P1741" s="27">
        <v>9185</v>
      </c>
      <c r="Q1741" s="27">
        <v>31339</v>
      </c>
    </row>
    <row r="1742" spans="1:17" x14ac:dyDescent="0.3">
      <c r="A1742">
        <v>1</v>
      </c>
      <c r="B1742">
        <v>2</v>
      </c>
      <c r="C1742">
        <v>6</v>
      </c>
      <c r="D1742" s="27">
        <v>114000</v>
      </c>
      <c r="E1742">
        <v>37200</v>
      </c>
      <c r="F1742">
        <v>34664</v>
      </c>
      <c r="G1742">
        <v>219046</v>
      </c>
      <c r="H1742">
        <v>0</v>
      </c>
      <c r="I1742">
        <v>55769</v>
      </c>
      <c r="J1742">
        <v>0</v>
      </c>
      <c r="K1742">
        <v>9397</v>
      </c>
      <c r="L1742">
        <v>9876</v>
      </c>
      <c r="M1742">
        <v>28117</v>
      </c>
      <c r="N1742">
        <v>144911</v>
      </c>
      <c r="O1742">
        <v>75.928079999999994</v>
      </c>
      <c r="P1742" s="27">
        <v>157966</v>
      </c>
      <c r="Q1742" s="27">
        <v>538980</v>
      </c>
    </row>
    <row r="1743" spans="1:17" x14ac:dyDescent="0.3">
      <c r="A1743">
        <v>2</v>
      </c>
      <c r="B1743">
        <v>8</v>
      </c>
      <c r="C1743">
        <v>18</v>
      </c>
      <c r="D1743" s="27">
        <v>3500</v>
      </c>
      <c r="E1743">
        <v>2229</v>
      </c>
      <c r="F1743">
        <v>5325</v>
      </c>
      <c r="G1743">
        <v>27678</v>
      </c>
      <c r="H1743">
        <v>213</v>
      </c>
      <c r="I1743">
        <v>5185</v>
      </c>
      <c r="J1743">
        <v>0</v>
      </c>
      <c r="K1743">
        <v>1477</v>
      </c>
      <c r="L1743">
        <v>764</v>
      </c>
      <c r="M1743">
        <v>15097</v>
      </c>
      <c r="N1743">
        <v>13155</v>
      </c>
      <c r="O1743">
        <v>1851.67</v>
      </c>
      <c r="P1743" s="27">
        <v>20845</v>
      </c>
      <c r="Q1743" s="27">
        <v>71123</v>
      </c>
    </row>
    <row r="1744" spans="1:17" x14ac:dyDescent="0.3">
      <c r="A1744">
        <v>1</v>
      </c>
      <c r="B1744">
        <v>18</v>
      </c>
      <c r="C1744">
        <v>37</v>
      </c>
      <c r="D1744" s="27">
        <v>51000</v>
      </c>
      <c r="E1744">
        <v>0</v>
      </c>
      <c r="F1744">
        <v>110566</v>
      </c>
      <c r="G1744">
        <v>142565</v>
      </c>
      <c r="H1744">
        <v>0</v>
      </c>
      <c r="I1744">
        <v>283263</v>
      </c>
      <c r="J1744">
        <v>333106</v>
      </c>
      <c r="K1744">
        <v>183317</v>
      </c>
      <c r="L1744">
        <v>63361</v>
      </c>
      <c r="M1744">
        <v>310569</v>
      </c>
      <c r="N1744">
        <v>641522</v>
      </c>
      <c r="O1744">
        <v>308.20569999999998</v>
      </c>
      <c r="P1744" s="27">
        <v>606175</v>
      </c>
      <c r="Q1744" s="27">
        <v>2068269</v>
      </c>
    </row>
    <row r="1745" spans="1:17" x14ac:dyDescent="0.3">
      <c r="A1745">
        <v>6</v>
      </c>
      <c r="B1745">
        <v>25</v>
      </c>
      <c r="C1745">
        <v>42</v>
      </c>
      <c r="D1745" s="27">
        <v>94000</v>
      </c>
      <c r="E1745">
        <v>178641</v>
      </c>
      <c r="F1745">
        <v>1221079</v>
      </c>
      <c r="G1745">
        <v>1212597</v>
      </c>
      <c r="H1745">
        <v>12984</v>
      </c>
      <c r="I1745">
        <v>1642099</v>
      </c>
      <c r="J1745">
        <v>0</v>
      </c>
      <c r="K1745">
        <v>58232</v>
      </c>
      <c r="L1745">
        <v>48453</v>
      </c>
      <c r="M1745">
        <v>196617</v>
      </c>
      <c r="N1745">
        <v>979960</v>
      </c>
      <c r="O1745">
        <v>485.404</v>
      </c>
      <c r="P1745" s="27">
        <v>1626806</v>
      </c>
      <c r="Q1745" s="27">
        <v>5550662</v>
      </c>
    </row>
    <row r="1746" spans="1:17" x14ac:dyDescent="0.3">
      <c r="A1746">
        <v>5</v>
      </c>
      <c r="B1746">
        <v>12</v>
      </c>
      <c r="C1746">
        <v>21</v>
      </c>
      <c r="D1746" s="27">
        <v>60000</v>
      </c>
      <c r="E1746">
        <v>35066</v>
      </c>
      <c r="F1746">
        <v>254156</v>
      </c>
      <c r="G1746">
        <v>231957</v>
      </c>
      <c r="H1746">
        <v>2317</v>
      </c>
      <c r="I1746">
        <v>136407</v>
      </c>
      <c r="J1746">
        <v>0</v>
      </c>
      <c r="K1746">
        <v>124179</v>
      </c>
      <c r="L1746">
        <v>27303</v>
      </c>
      <c r="M1746">
        <v>70604</v>
      </c>
      <c r="N1746">
        <v>340169</v>
      </c>
      <c r="O1746">
        <v>159.5608</v>
      </c>
      <c r="P1746" s="27">
        <v>358194</v>
      </c>
      <c r="Q1746" s="27">
        <v>1222158</v>
      </c>
    </row>
    <row r="1747" spans="1:17" x14ac:dyDescent="0.3">
      <c r="A1747">
        <v>9</v>
      </c>
      <c r="B1747">
        <v>2</v>
      </c>
      <c r="C1747">
        <v>2</v>
      </c>
      <c r="D1747" s="27">
        <v>210000</v>
      </c>
      <c r="E1747">
        <v>0</v>
      </c>
      <c r="F1747">
        <v>792967</v>
      </c>
      <c r="G1747">
        <v>949634</v>
      </c>
      <c r="H1747">
        <v>14968</v>
      </c>
      <c r="I1747">
        <v>942416</v>
      </c>
      <c r="J1747">
        <v>0</v>
      </c>
      <c r="K1747">
        <v>0</v>
      </c>
      <c r="L1747">
        <v>153828</v>
      </c>
      <c r="M1747">
        <v>1071183</v>
      </c>
      <c r="N1747">
        <v>1163129</v>
      </c>
      <c r="O1747">
        <v>51.110779999999998</v>
      </c>
      <c r="P1747" s="27">
        <v>1491244</v>
      </c>
      <c r="Q1747" s="27">
        <v>5088125</v>
      </c>
    </row>
    <row r="1748" spans="1:17" x14ac:dyDescent="0.3">
      <c r="A1748">
        <v>5</v>
      </c>
      <c r="B1748">
        <v>5</v>
      </c>
      <c r="C1748">
        <v>10</v>
      </c>
      <c r="D1748" s="27">
        <v>4500</v>
      </c>
      <c r="E1748">
        <v>3137</v>
      </c>
      <c r="F1748">
        <v>11824</v>
      </c>
      <c r="G1748">
        <v>2912</v>
      </c>
      <c r="H1748">
        <v>451</v>
      </c>
      <c r="I1748">
        <v>9359</v>
      </c>
      <c r="J1748">
        <v>0</v>
      </c>
      <c r="K1748">
        <v>3302</v>
      </c>
      <c r="L1748">
        <v>346</v>
      </c>
      <c r="M1748">
        <v>4486</v>
      </c>
      <c r="N1748">
        <v>25019</v>
      </c>
      <c r="O1748">
        <v>1807.463</v>
      </c>
      <c r="P1748" s="27">
        <v>17830</v>
      </c>
      <c r="Q1748" s="27">
        <v>60836</v>
      </c>
    </row>
    <row r="1749" spans="1:17" x14ac:dyDescent="0.3">
      <c r="A1749">
        <v>9</v>
      </c>
      <c r="B1749">
        <v>15</v>
      </c>
      <c r="C1749">
        <v>32</v>
      </c>
      <c r="D1749" s="27">
        <v>4000</v>
      </c>
      <c r="E1749">
        <v>18859</v>
      </c>
      <c r="F1749">
        <v>6559</v>
      </c>
      <c r="G1749">
        <v>51377</v>
      </c>
      <c r="H1749">
        <v>8983</v>
      </c>
      <c r="I1749">
        <v>24462</v>
      </c>
      <c r="J1749">
        <v>264924</v>
      </c>
      <c r="K1749">
        <v>187291</v>
      </c>
      <c r="L1749">
        <v>3353</v>
      </c>
      <c r="M1749">
        <v>10800</v>
      </c>
      <c r="N1749">
        <v>36931</v>
      </c>
      <c r="O1749">
        <v>19.690259999999999</v>
      </c>
      <c r="P1749" s="27">
        <v>179818</v>
      </c>
      <c r="Q1749" s="27">
        <v>613539</v>
      </c>
    </row>
    <row r="1750" spans="1:17" x14ac:dyDescent="0.3">
      <c r="A1750">
        <v>3</v>
      </c>
      <c r="B1750">
        <v>15</v>
      </c>
      <c r="C1750">
        <v>32</v>
      </c>
      <c r="D1750" s="27">
        <v>3700</v>
      </c>
      <c r="E1750">
        <v>0</v>
      </c>
      <c r="F1750">
        <v>110099</v>
      </c>
      <c r="G1750">
        <v>182046</v>
      </c>
      <c r="H1750">
        <v>0</v>
      </c>
      <c r="I1750">
        <v>160151</v>
      </c>
      <c r="J1750">
        <v>0</v>
      </c>
      <c r="K1750">
        <v>556144</v>
      </c>
      <c r="L1750">
        <v>29602</v>
      </c>
      <c r="M1750">
        <v>8123</v>
      </c>
      <c r="N1750">
        <v>120084</v>
      </c>
      <c r="O1750">
        <v>1276.539</v>
      </c>
      <c r="P1750" s="27">
        <v>341808</v>
      </c>
      <c r="Q1750" s="27">
        <v>1166249</v>
      </c>
    </row>
    <row r="1751" spans="1:17" x14ac:dyDescent="0.3">
      <c r="A1751">
        <v>2</v>
      </c>
      <c r="B1751">
        <v>14</v>
      </c>
      <c r="C1751">
        <v>28</v>
      </c>
      <c r="D1751" s="27">
        <v>87000</v>
      </c>
      <c r="E1751">
        <v>0</v>
      </c>
      <c r="F1751">
        <v>250424</v>
      </c>
      <c r="G1751">
        <v>118280</v>
      </c>
      <c r="H1751">
        <v>0</v>
      </c>
      <c r="I1751">
        <v>476853</v>
      </c>
      <c r="J1751">
        <v>58198</v>
      </c>
      <c r="K1751">
        <v>116490</v>
      </c>
      <c r="L1751">
        <v>71664</v>
      </c>
      <c r="M1751">
        <v>498451</v>
      </c>
      <c r="N1751">
        <v>317044</v>
      </c>
      <c r="O1751">
        <v>84.055760000000006</v>
      </c>
      <c r="P1751" s="27">
        <v>559028</v>
      </c>
      <c r="Q1751" s="27">
        <v>1907404</v>
      </c>
    </row>
    <row r="1752" spans="1:17" x14ac:dyDescent="0.3">
      <c r="A1752">
        <v>7</v>
      </c>
      <c r="B1752">
        <v>16</v>
      </c>
      <c r="C1752">
        <v>35</v>
      </c>
      <c r="D1752" s="27">
        <v>1400000</v>
      </c>
      <c r="E1752">
        <v>564984</v>
      </c>
      <c r="F1752">
        <v>33857680</v>
      </c>
      <c r="G1752">
        <v>19814398</v>
      </c>
      <c r="H1752">
        <v>0</v>
      </c>
      <c r="I1752">
        <v>31516902</v>
      </c>
      <c r="J1752">
        <v>6200433</v>
      </c>
      <c r="K1752">
        <v>10001718</v>
      </c>
      <c r="L1752">
        <v>8187464</v>
      </c>
      <c r="M1752">
        <v>3029821</v>
      </c>
      <c r="N1752">
        <v>30746265</v>
      </c>
      <c r="O1752">
        <v>4.2903779999999996</v>
      </c>
      <c r="P1752" s="27">
        <v>42180441</v>
      </c>
      <c r="Q1752" s="8">
        <v>144000000</v>
      </c>
    </row>
    <row r="1753" spans="1:17" x14ac:dyDescent="0.3">
      <c r="A1753">
        <v>3</v>
      </c>
      <c r="B1753">
        <v>5</v>
      </c>
      <c r="C1753">
        <v>10</v>
      </c>
      <c r="D1753" s="27">
        <v>2200</v>
      </c>
      <c r="E1753">
        <v>0</v>
      </c>
      <c r="F1753">
        <v>5354</v>
      </c>
      <c r="G1753">
        <v>935</v>
      </c>
      <c r="H1753">
        <v>277</v>
      </c>
      <c r="I1753">
        <v>10096</v>
      </c>
      <c r="J1753">
        <v>0</v>
      </c>
      <c r="K1753">
        <v>2168</v>
      </c>
      <c r="L1753">
        <v>1850</v>
      </c>
      <c r="M1753">
        <v>390</v>
      </c>
      <c r="N1753">
        <v>8031</v>
      </c>
      <c r="O1753">
        <v>1559.829</v>
      </c>
      <c r="P1753" s="27">
        <v>8529</v>
      </c>
      <c r="Q1753" s="27">
        <v>29101</v>
      </c>
    </row>
    <row r="1754" spans="1:17" x14ac:dyDescent="0.3">
      <c r="A1754">
        <v>8</v>
      </c>
      <c r="B1754">
        <v>2</v>
      </c>
      <c r="C1754">
        <v>2</v>
      </c>
      <c r="D1754" s="27">
        <v>4100</v>
      </c>
      <c r="E1754">
        <v>9433</v>
      </c>
      <c r="F1754">
        <v>21442</v>
      </c>
      <c r="G1754">
        <v>10885</v>
      </c>
      <c r="H1754">
        <v>226</v>
      </c>
      <c r="I1754">
        <v>16060</v>
      </c>
      <c r="J1754">
        <v>0</v>
      </c>
      <c r="K1754">
        <v>1630</v>
      </c>
      <c r="L1754">
        <v>3279</v>
      </c>
      <c r="M1754">
        <v>20757</v>
      </c>
      <c r="N1754">
        <v>13448</v>
      </c>
      <c r="O1754">
        <v>1484.5150000000001</v>
      </c>
      <c r="P1754" s="27">
        <v>28476</v>
      </c>
      <c r="Q1754" s="27">
        <v>97160</v>
      </c>
    </row>
    <row r="1755" spans="1:17" x14ac:dyDescent="0.3">
      <c r="A1755">
        <v>2</v>
      </c>
      <c r="B1755">
        <v>14</v>
      </c>
      <c r="C1755">
        <v>28</v>
      </c>
      <c r="D1755" s="27">
        <v>88000</v>
      </c>
      <c r="E1755">
        <v>0</v>
      </c>
      <c r="F1755">
        <v>244049</v>
      </c>
      <c r="G1755">
        <v>298207</v>
      </c>
      <c r="H1755">
        <v>151336</v>
      </c>
      <c r="I1755">
        <v>915747</v>
      </c>
      <c r="J1755">
        <v>78853</v>
      </c>
      <c r="K1755">
        <v>534750</v>
      </c>
      <c r="L1755">
        <v>469975</v>
      </c>
      <c r="M1755">
        <v>288748</v>
      </c>
      <c r="N1755">
        <v>349805</v>
      </c>
      <c r="O1755">
        <v>160.42580000000001</v>
      </c>
      <c r="P1755" s="27">
        <v>976398</v>
      </c>
      <c r="Q1755" s="27">
        <v>3331470</v>
      </c>
    </row>
    <row r="1756" spans="1:17" x14ac:dyDescent="0.3">
      <c r="A1756">
        <v>5</v>
      </c>
      <c r="B1756">
        <v>26</v>
      </c>
      <c r="C1756">
        <v>48</v>
      </c>
      <c r="D1756" s="27">
        <v>1500</v>
      </c>
      <c r="E1756">
        <v>0</v>
      </c>
      <c r="F1756">
        <v>0</v>
      </c>
      <c r="G1756">
        <v>0</v>
      </c>
      <c r="H1756">
        <v>0</v>
      </c>
      <c r="I1756">
        <v>122207</v>
      </c>
      <c r="J1756">
        <v>0</v>
      </c>
      <c r="K1756">
        <v>0</v>
      </c>
      <c r="L1756">
        <v>23383</v>
      </c>
      <c r="M1756">
        <v>52850</v>
      </c>
      <c r="N1756">
        <v>276933</v>
      </c>
      <c r="O1756">
        <v>1879.4559999999999</v>
      </c>
      <c r="P1756" s="27">
        <v>139324</v>
      </c>
      <c r="Q1756" s="27">
        <v>475373</v>
      </c>
    </row>
    <row r="1757" spans="1:17" x14ac:dyDescent="0.3">
      <c r="A1757">
        <v>9</v>
      </c>
      <c r="B1757">
        <v>1</v>
      </c>
      <c r="C1757">
        <v>1</v>
      </c>
      <c r="D1757" s="27">
        <v>90000</v>
      </c>
      <c r="E1757">
        <v>105059</v>
      </c>
      <c r="F1757">
        <v>0</v>
      </c>
      <c r="G1757">
        <v>1139</v>
      </c>
      <c r="H1757">
        <v>0</v>
      </c>
      <c r="I1757">
        <v>0</v>
      </c>
      <c r="J1757">
        <v>0</v>
      </c>
      <c r="K1757">
        <v>0</v>
      </c>
      <c r="L1757">
        <v>0</v>
      </c>
      <c r="M1757">
        <v>0</v>
      </c>
      <c r="N1757">
        <v>559524</v>
      </c>
      <c r="O1757">
        <v>209.1</v>
      </c>
      <c r="P1757" s="27">
        <v>195112</v>
      </c>
      <c r="Q1757" s="27">
        <v>665722</v>
      </c>
    </row>
    <row r="1758" spans="1:17" x14ac:dyDescent="0.3">
      <c r="A1758">
        <v>6</v>
      </c>
      <c r="B1758">
        <v>15</v>
      </c>
      <c r="C1758">
        <v>33</v>
      </c>
      <c r="D1758" s="27">
        <v>2250</v>
      </c>
      <c r="E1758">
        <v>0</v>
      </c>
      <c r="F1758">
        <v>21577</v>
      </c>
      <c r="G1758">
        <v>10794</v>
      </c>
      <c r="H1758">
        <v>0</v>
      </c>
      <c r="I1758">
        <v>8869</v>
      </c>
      <c r="J1758">
        <v>0</v>
      </c>
      <c r="K1758">
        <v>74795</v>
      </c>
      <c r="L1758">
        <v>3683</v>
      </c>
      <c r="M1758">
        <v>8242</v>
      </c>
      <c r="N1758">
        <v>14778</v>
      </c>
      <c r="O1758">
        <v>723.04480000000001</v>
      </c>
      <c r="P1758" s="27">
        <v>41834</v>
      </c>
      <c r="Q1758" s="27">
        <v>142738</v>
      </c>
    </row>
    <row r="1759" spans="1:17" x14ac:dyDescent="0.3">
      <c r="A1759">
        <v>2</v>
      </c>
      <c r="B1759">
        <v>2</v>
      </c>
      <c r="C1759">
        <v>2</v>
      </c>
      <c r="D1759" s="27">
        <v>200000</v>
      </c>
      <c r="E1759">
        <v>53321</v>
      </c>
      <c r="F1759">
        <v>1149231</v>
      </c>
      <c r="G1759">
        <v>6149798</v>
      </c>
      <c r="H1759">
        <v>5467</v>
      </c>
      <c r="I1759">
        <v>3813918</v>
      </c>
      <c r="J1759">
        <v>0</v>
      </c>
      <c r="K1759">
        <v>100199</v>
      </c>
      <c r="L1759">
        <v>197349</v>
      </c>
      <c r="M1759">
        <v>492768</v>
      </c>
      <c r="N1759">
        <v>3920901</v>
      </c>
      <c r="O1759">
        <v>64.600639999999999</v>
      </c>
      <c r="P1759" s="27">
        <v>4655027</v>
      </c>
      <c r="Q1759" s="27">
        <v>15882952</v>
      </c>
    </row>
    <row r="1760" spans="1:17" x14ac:dyDescent="0.3">
      <c r="A1760">
        <v>1</v>
      </c>
      <c r="B1760">
        <v>1</v>
      </c>
      <c r="C1760">
        <v>1</v>
      </c>
      <c r="D1760" s="27">
        <v>31500</v>
      </c>
      <c r="E1760">
        <v>0</v>
      </c>
      <c r="F1760">
        <v>25488</v>
      </c>
      <c r="G1760">
        <v>116073</v>
      </c>
      <c r="H1760">
        <v>0</v>
      </c>
      <c r="I1760">
        <v>78282</v>
      </c>
      <c r="J1760">
        <v>0</v>
      </c>
      <c r="K1760">
        <v>2138</v>
      </c>
      <c r="L1760">
        <v>9322</v>
      </c>
      <c r="M1760">
        <v>26818</v>
      </c>
      <c r="N1760">
        <v>128288</v>
      </c>
      <c r="O1760">
        <v>647.98720000000003</v>
      </c>
      <c r="P1760" s="27">
        <v>113250</v>
      </c>
      <c r="Q1760" s="27">
        <v>386409</v>
      </c>
    </row>
    <row r="1761" spans="1:17" x14ac:dyDescent="0.3">
      <c r="A1761">
        <v>1</v>
      </c>
      <c r="B1761">
        <v>8</v>
      </c>
      <c r="C1761">
        <v>19</v>
      </c>
      <c r="D1761" s="27">
        <v>73000</v>
      </c>
      <c r="E1761">
        <v>22859</v>
      </c>
      <c r="F1761">
        <v>140407</v>
      </c>
      <c r="G1761">
        <v>923654</v>
      </c>
      <c r="H1761">
        <v>793</v>
      </c>
      <c r="I1761">
        <v>356526</v>
      </c>
      <c r="J1761">
        <v>0</v>
      </c>
      <c r="K1761">
        <v>94684</v>
      </c>
      <c r="L1761">
        <v>10799</v>
      </c>
      <c r="M1761">
        <v>95249</v>
      </c>
      <c r="N1761">
        <v>326568</v>
      </c>
      <c r="O1761">
        <v>209.2997</v>
      </c>
      <c r="P1761" s="27">
        <v>577825</v>
      </c>
      <c r="Q1761" s="27">
        <v>1971539</v>
      </c>
    </row>
    <row r="1762" spans="1:17" x14ac:dyDescent="0.3">
      <c r="A1762">
        <v>5</v>
      </c>
      <c r="B1762">
        <v>18</v>
      </c>
      <c r="C1762">
        <v>38</v>
      </c>
      <c r="D1762" s="27">
        <v>430000</v>
      </c>
      <c r="E1762">
        <v>995</v>
      </c>
      <c r="F1762">
        <v>2057698</v>
      </c>
      <c r="G1762">
        <v>1350639</v>
      </c>
      <c r="H1762">
        <v>0</v>
      </c>
      <c r="I1762">
        <v>996603</v>
      </c>
      <c r="J1762">
        <v>1794242</v>
      </c>
      <c r="K1762">
        <v>1632368</v>
      </c>
      <c r="L1762">
        <v>838259</v>
      </c>
      <c r="M1762">
        <v>89422</v>
      </c>
      <c r="N1762">
        <v>3664988</v>
      </c>
      <c r="O1762">
        <v>17.19126</v>
      </c>
      <c r="P1762" s="27">
        <v>3641622</v>
      </c>
      <c r="Q1762" s="27">
        <v>12425214</v>
      </c>
    </row>
    <row r="1763" spans="1:17" x14ac:dyDescent="0.3">
      <c r="A1763">
        <v>9</v>
      </c>
      <c r="B1763">
        <v>15</v>
      </c>
      <c r="C1763">
        <v>33</v>
      </c>
      <c r="D1763" s="27">
        <v>2000</v>
      </c>
      <c r="E1763">
        <v>907</v>
      </c>
      <c r="F1763">
        <v>1578</v>
      </c>
      <c r="G1763">
        <v>8678</v>
      </c>
      <c r="H1763">
        <v>0</v>
      </c>
      <c r="I1763">
        <v>13285</v>
      </c>
      <c r="J1763">
        <v>45321</v>
      </c>
      <c r="K1763">
        <v>45607</v>
      </c>
      <c r="L1763">
        <v>3129</v>
      </c>
      <c r="M1763">
        <v>7622</v>
      </c>
      <c r="N1763">
        <v>9865</v>
      </c>
      <c r="O1763">
        <v>1667.7550000000001</v>
      </c>
      <c r="P1763" s="27">
        <v>39857</v>
      </c>
      <c r="Q1763" s="27">
        <v>135992</v>
      </c>
    </row>
    <row r="1764" spans="1:17" x14ac:dyDescent="0.3">
      <c r="A1764">
        <v>5</v>
      </c>
      <c r="B1764">
        <v>14</v>
      </c>
      <c r="C1764">
        <v>29</v>
      </c>
      <c r="D1764" s="27">
        <v>24000</v>
      </c>
      <c r="E1764">
        <v>17293</v>
      </c>
      <c r="F1764">
        <v>233423</v>
      </c>
      <c r="G1764">
        <v>54427</v>
      </c>
      <c r="H1764">
        <v>15555</v>
      </c>
      <c r="I1764">
        <v>120870</v>
      </c>
      <c r="J1764">
        <v>0</v>
      </c>
      <c r="K1764">
        <v>0</v>
      </c>
      <c r="L1764">
        <v>26052</v>
      </c>
      <c r="M1764">
        <v>75457</v>
      </c>
      <c r="N1764">
        <v>124044</v>
      </c>
      <c r="O1764">
        <v>751.72649999999999</v>
      </c>
      <c r="P1764" s="27">
        <v>195522</v>
      </c>
      <c r="Q1764" s="27">
        <v>667121</v>
      </c>
    </row>
    <row r="1765" spans="1:17" x14ac:dyDescent="0.3">
      <c r="A1765">
        <v>5</v>
      </c>
      <c r="B1765">
        <v>17</v>
      </c>
      <c r="C1765">
        <v>36</v>
      </c>
      <c r="D1765" s="27">
        <v>11000</v>
      </c>
      <c r="E1765">
        <v>0</v>
      </c>
      <c r="F1765">
        <v>12184</v>
      </c>
      <c r="G1765">
        <v>14848</v>
      </c>
      <c r="H1765">
        <v>0</v>
      </c>
      <c r="I1765">
        <v>18591</v>
      </c>
      <c r="J1765">
        <v>2551</v>
      </c>
      <c r="K1765">
        <v>1689</v>
      </c>
      <c r="L1765">
        <v>1453</v>
      </c>
      <c r="M1765">
        <v>209</v>
      </c>
      <c r="N1765">
        <v>10942</v>
      </c>
      <c r="O1765">
        <v>583.35119999999995</v>
      </c>
      <c r="P1765" s="27">
        <v>18308</v>
      </c>
      <c r="Q1765" s="27">
        <v>62467</v>
      </c>
    </row>
    <row r="1766" spans="1:17" x14ac:dyDescent="0.3">
      <c r="A1766">
        <v>5</v>
      </c>
      <c r="B1766">
        <v>2</v>
      </c>
      <c r="C1766">
        <v>6</v>
      </c>
      <c r="D1766" s="27">
        <v>4200</v>
      </c>
      <c r="E1766">
        <v>3709</v>
      </c>
      <c r="F1766">
        <v>5875</v>
      </c>
      <c r="G1766">
        <v>9942</v>
      </c>
      <c r="H1766">
        <v>0</v>
      </c>
      <c r="I1766">
        <v>2708</v>
      </c>
      <c r="J1766">
        <v>0</v>
      </c>
      <c r="K1766">
        <v>0</v>
      </c>
      <c r="L1766">
        <v>5085</v>
      </c>
      <c r="M1766">
        <v>12654</v>
      </c>
      <c r="N1766">
        <v>5335</v>
      </c>
      <c r="O1766">
        <v>1807.463</v>
      </c>
      <c r="P1766" s="27">
        <v>13279</v>
      </c>
      <c r="Q1766" s="27">
        <v>45308</v>
      </c>
    </row>
    <row r="1767" spans="1:17" x14ac:dyDescent="0.3">
      <c r="A1767">
        <v>3</v>
      </c>
      <c r="B1767">
        <v>25</v>
      </c>
      <c r="C1767">
        <v>42</v>
      </c>
      <c r="D1767" s="27">
        <v>16000</v>
      </c>
      <c r="E1767">
        <v>5797</v>
      </c>
      <c r="F1767">
        <v>39279</v>
      </c>
      <c r="G1767">
        <v>138129</v>
      </c>
      <c r="H1767">
        <v>820</v>
      </c>
      <c r="I1767">
        <v>124124</v>
      </c>
      <c r="J1767">
        <v>0</v>
      </c>
      <c r="K1767">
        <v>33634</v>
      </c>
      <c r="L1767">
        <v>17814</v>
      </c>
      <c r="M1767">
        <v>29994</v>
      </c>
      <c r="N1767">
        <v>95589</v>
      </c>
      <c r="O1767">
        <v>1559.829</v>
      </c>
      <c r="P1767" s="27">
        <v>142198</v>
      </c>
      <c r="Q1767" s="27">
        <v>485180</v>
      </c>
    </row>
    <row r="1768" spans="1:17" x14ac:dyDescent="0.3">
      <c r="A1768">
        <v>8</v>
      </c>
      <c r="B1768">
        <v>2</v>
      </c>
      <c r="C1768">
        <v>4</v>
      </c>
      <c r="D1768" s="27">
        <v>400000</v>
      </c>
      <c r="E1768">
        <v>31660</v>
      </c>
      <c r="F1768">
        <v>1134714</v>
      </c>
      <c r="G1768">
        <v>3188231</v>
      </c>
      <c r="H1768">
        <v>21541</v>
      </c>
      <c r="I1768">
        <v>3912237</v>
      </c>
      <c r="J1768">
        <v>0</v>
      </c>
      <c r="K1768">
        <v>849981</v>
      </c>
      <c r="L1768">
        <v>333948</v>
      </c>
      <c r="M1768">
        <v>1861494</v>
      </c>
      <c r="N1768">
        <v>1867884</v>
      </c>
      <c r="O1768">
        <v>9.0929190000000002</v>
      </c>
      <c r="P1768" s="27">
        <v>3869194</v>
      </c>
      <c r="Q1768" s="27">
        <v>13201690</v>
      </c>
    </row>
    <row r="1769" spans="1:17" x14ac:dyDescent="0.3">
      <c r="A1769">
        <v>9</v>
      </c>
      <c r="B1769">
        <v>14</v>
      </c>
      <c r="C1769">
        <v>28</v>
      </c>
      <c r="D1769" s="27">
        <v>5700</v>
      </c>
      <c r="E1769">
        <v>0</v>
      </c>
      <c r="F1769">
        <v>11146</v>
      </c>
      <c r="G1769">
        <v>6085</v>
      </c>
      <c r="H1769">
        <v>4539</v>
      </c>
      <c r="I1769">
        <v>8005</v>
      </c>
      <c r="J1769">
        <v>0</v>
      </c>
      <c r="K1769">
        <v>103042</v>
      </c>
      <c r="L1769">
        <v>633</v>
      </c>
      <c r="M1769">
        <v>1636</v>
      </c>
      <c r="N1769">
        <v>5181</v>
      </c>
      <c r="O1769">
        <v>667.82950000000005</v>
      </c>
      <c r="P1769" s="27">
        <v>41110</v>
      </c>
      <c r="Q1769" s="27">
        <v>140267</v>
      </c>
    </row>
    <row r="1770" spans="1:17" x14ac:dyDescent="0.3">
      <c r="A1770">
        <v>3</v>
      </c>
      <c r="B1770">
        <v>1</v>
      </c>
      <c r="C1770">
        <v>1</v>
      </c>
      <c r="D1770" s="27">
        <v>90000</v>
      </c>
      <c r="E1770">
        <v>204464</v>
      </c>
      <c r="F1770">
        <v>687337</v>
      </c>
      <c r="G1770">
        <v>1834966</v>
      </c>
      <c r="H1770">
        <v>3811</v>
      </c>
      <c r="I1770">
        <v>999558</v>
      </c>
      <c r="J1770">
        <v>0</v>
      </c>
      <c r="K1770">
        <v>16594</v>
      </c>
      <c r="L1770">
        <v>48842</v>
      </c>
      <c r="M1770">
        <v>215169</v>
      </c>
      <c r="N1770">
        <v>2660780</v>
      </c>
      <c r="O1770">
        <v>279.45609999999999</v>
      </c>
      <c r="P1770" s="27">
        <v>1955311</v>
      </c>
      <c r="Q1770" s="27">
        <v>6671521</v>
      </c>
    </row>
    <row r="1771" spans="1:17" x14ac:dyDescent="0.3">
      <c r="A1771">
        <v>5</v>
      </c>
      <c r="B1771">
        <v>13</v>
      </c>
      <c r="C1771">
        <v>22</v>
      </c>
      <c r="D1771" s="27">
        <v>435000</v>
      </c>
      <c r="E1771">
        <v>0</v>
      </c>
      <c r="F1771">
        <v>13551811</v>
      </c>
      <c r="G1771">
        <v>2105503</v>
      </c>
      <c r="H1771">
        <v>0</v>
      </c>
      <c r="I1771">
        <v>2898421</v>
      </c>
      <c r="J1771">
        <v>482353</v>
      </c>
      <c r="K1771">
        <v>519396</v>
      </c>
      <c r="L1771">
        <v>1193690</v>
      </c>
      <c r="M1771">
        <v>2032733</v>
      </c>
      <c r="N1771">
        <v>4460183</v>
      </c>
      <c r="O1771">
        <v>62.584969999999998</v>
      </c>
      <c r="P1771" s="27">
        <v>7984786</v>
      </c>
      <c r="Q1771" s="27">
        <v>27244090</v>
      </c>
    </row>
    <row r="1772" spans="1:17" x14ac:dyDescent="0.3">
      <c r="A1772">
        <v>5</v>
      </c>
      <c r="B1772">
        <v>23</v>
      </c>
      <c r="C1772">
        <v>50</v>
      </c>
      <c r="D1772" s="27">
        <v>67000</v>
      </c>
      <c r="E1772">
        <v>4561</v>
      </c>
      <c r="F1772">
        <v>987338</v>
      </c>
      <c r="G1772">
        <v>721786</v>
      </c>
      <c r="H1772">
        <v>52952</v>
      </c>
      <c r="I1772">
        <v>626499</v>
      </c>
      <c r="J1772">
        <v>61000</v>
      </c>
      <c r="K1772">
        <v>648638</v>
      </c>
      <c r="L1772">
        <v>68130</v>
      </c>
      <c r="M1772">
        <v>154193</v>
      </c>
      <c r="N1772">
        <v>430096</v>
      </c>
      <c r="O1772">
        <v>48.84104</v>
      </c>
      <c r="P1772" s="27">
        <v>1100584</v>
      </c>
      <c r="Q1772" s="27">
        <v>3755193</v>
      </c>
    </row>
    <row r="1773" spans="1:17" x14ac:dyDescent="0.3">
      <c r="A1773">
        <v>8</v>
      </c>
      <c r="B1773">
        <v>5</v>
      </c>
      <c r="C1773">
        <v>10</v>
      </c>
      <c r="D1773" s="27">
        <v>45000</v>
      </c>
      <c r="E1773">
        <v>1272</v>
      </c>
      <c r="F1773">
        <v>29719</v>
      </c>
      <c r="G1773">
        <v>26973</v>
      </c>
      <c r="H1773">
        <v>470</v>
      </c>
      <c r="I1773">
        <v>114758</v>
      </c>
      <c r="J1773">
        <v>0</v>
      </c>
      <c r="K1773">
        <v>5039</v>
      </c>
      <c r="L1773">
        <v>6023</v>
      </c>
      <c r="M1773">
        <v>12391</v>
      </c>
      <c r="N1773">
        <v>90478</v>
      </c>
      <c r="O1773">
        <v>583.62670000000003</v>
      </c>
      <c r="P1773" s="27">
        <v>84151</v>
      </c>
      <c r="Q1773" s="27">
        <v>287123</v>
      </c>
    </row>
    <row r="1774" spans="1:17" x14ac:dyDescent="0.3">
      <c r="A1774">
        <v>2</v>
      </c>
      <c r="B1774">
        <v>12</v>
      </c>
      <c r="C1774">
        <v>21</v>
      </c>
      <c r="D1774" s="27">
        <v>4000</v>
      </c>
      <c r="E1774">
        <v>10769</v>
      </c>
      <c r="F1774">
        <v>3435</v>
      </c>
      <c r="G1774">
        <v>1531</v>
      </c>
      <c r="H1774">
        <v>312</v>
      </c>
      <c r="I1774">
        <v>4981</v>
      </c>
      <c r="J1774">
        <v>0</v>
      </c>
      <c r="K1774">
        <v>589</v>
      </c>
      <c r="L1774">
        <v>0</v>
      </c>
      <c r="M1774">
        <v>0</v>
      </c>
      <c r="N1774">
        <v>12288</v>
      </c>
      <c r="O1774">
        <v>1868.403</v>
      </c>
      <c r="P1774" s="27">
        <v>9937</v>
      </c>
      <c r="Q1774" s="27">
        <v>33905</v>
      </c>
    </row>
    <row r="1775" spans="1:17" x14ac:dyDescent="0.3">
      <c r="A1775">
        <v>5</v>
      </c>
      <c r="B1775">
        <v>14</v>
      </c>
      <c r="C1775">
        <v>28</v>
      </c>
      <c r="D1775" s="27">
        <v>55000</v>
      </c>
      <c r="E1775">
        <v>0</v>
      </c>
      <c r="F1775">
        <v>625137</v>
      </c>
      <c r="G1775">
        <v>206847</v>
      </c>
      <c r="H1775">
        <v>0</v>
      </c>
      <c r="I1775">
        <v>577293</v>
      </c>
      <c r="J1775">
        <v>55514</v>
      </c>
      <c r="K1775">
        <v>273652</v>
      </c>
      <c r="L1775">
        <v>208334</v>
      </c>
      <c r="M1775">
        <v>564347</v>
      </c>
      <c r="N1775">
        <v>362520</v>
      </c>
      <c r="O1775">
        <v>239.3854</v>
      </c>
      <c r="P1775" s="27">
        <v>842217</v>
      </c>
      <c r="Q1775" s="27">
        <v>2873644</v>
      </c>
    </row>
    <row r="1776" spans="1:17" x14ac:dyDescent="0.3">
      <c r="A1776">
        <v>8</v>
      </c>
      <c r="B1776">
        <v>1</v>
      </c>
      <c r="C1776">
        <v>1</v>
      </c>
      <c r="D1776" s="27">
        <v>495000</v>
      </c>
      <c r="E1776">
        <v>0</v>
      </c>
      <c r="F1776">
        <v>754972</v>
      </c>
      <c r="G1776">
        <v>14886310</v>
      </c>
      <c r="H1776">
        <v>0</v>
      </c>
      <c r="I1776">
        <v>2896415</v>
      </c>
      <c r="J1776">
        <v>0</v>
      </c>
      <c r="K1776">
        <v>5726</v>
      </c>
      <c r="L1776">
        <v>12427</v>
      </c>
      <c r="M1776">
        <v>167356</v>
      </c>
      <c r="N1776">
        <v>16203674</v>
      </c>
      <c r="O1776">
        <v>90.622</v>
      </c>
      <c r="P1776" s="27">
        <v>10236483</v>
      </c>
      <c r="Q1776" s="27">
        <v>34926880</v>
      </c>
    </row>
    <row r="1777" spans="1:17" x14ac:dyDescent="0.3">
      <c r="A1777">
        <v>3</v>
      </c>
      <c r="B1777">
        <v>18</v>
      </c>
      <c r="C1777">
        <v>38</v>
      </c>
      <c r="D1777" s="27">
        <v>104000</v>
      </c>
      <c r="E1777">
        <v>391509</v>
      </c>
      <c r="F1777">
        <v>1163351</v>
      </c>
      <c r="G1777">
        <v>1931256</v>
      </c>
      <c r="H1777">
        <v>0</v>
      </c>
      <c r="I1777">
        <v>1510596</v>
      </c>
      <c r="J1777">
        <v>0</v>
      </c>
      <c r="K1777">
        <v>562708</v>
      </c>
      <c r="L1777">
        <v>1821402</v>
      </c>
      <c r="M1777">
        <v>241487</v>
      </c>
      <c r="N1777">
        <v>2644106</v>
      </c>
      <c r="O1777">
        <v>15.94562</v>
      </c>
      <c r="P1777" s="27">
        <v>3008914</v>
      </c>
      <c r="Q1777" s="27">
        <v>10266415</v>
      </c>
    </row>
    <row r="1778" spans="1:17" x14ac:dyDescent="0.3">
      <c r="A1778">
        <v>1</v>
      </c>
      <c r="B1778">
        <v>13</v>
      </c>
      <c r="C1778">
        <v>25</v>
      </c>
      <c r="D1778" s="27">
        <v>19750</v>
      </c>
      <c r="E1778">
        <v>57555</v>
      </c>
      <c r="F1778">
        <v>101656</v>
      </c>
      <c r="G1778">
        <v>25459</v>
      </c>
      <c r="H1778">
        <v>807</v>
      </c>
      <c r="I1778">
        <v>72304</v>
      </c>
      <c r="J1778">
        <v>0</v>
      </c>
      <c r="K1778">
        <v>117406</v>
      </c>
      <c r="L1778">
        <v>15264</v>
      </c>
      <c r="M1778">
        <v>107023</v>
      </c>
      <c r="N1778">
        <v>172360</v>
      </c>
      <c r="O1778">
        <v>1145.08</v>
      </c>
      <c r="P1778" s="27">
        <v>196317</v>
      </c>
      <c r="Q1778" s="27">
        <v>669834</v>
      </c>
    </row>
    <row r="1779" spans="1:17" x14ac:dyDescent="0.3">
      <c r="A1779">
        <v>6</v>
      </c>
      <c r="B1779">
        <v>2</v>
      </c>
      <c r="C1779">
        <v>2</v>
      </c>
      <c r="D1779" s="27">
        <v>210000</v>
      </c>
      <c r="E1779">
        <v>520522</v>
      </c>
      <c r="F1779">
        <v>6443763</v>
      </c>
      <c r="G1779">
        <v>2291109</v>
      </c>
      <c r="H1779">
        <v>30451</v>
      </c>
      <c r="I1779">
        <v>2055855</v>
      </c>
      <c r="J1779">
        <v>120924</v>
      </c>
      <c r="K1779">
        <v>367798</v>
      </c>
      <c r="L1779">
        <v>441298</v>
      </c>
      <c r="M1779">
        <v>3276370</v>
      </c>
      <c r="N1779">
        <v>1961421</v>
      </c>
      <c r="O1779">
        <v>48.84104</v>
      </c>
      <c r="P1779" s="27">
        <v>5131744</v>
      </c>
      <c r="Q1779" s="27">
        <v>17509511</v>
      </c>
    </row>
    <row r="1780" spans="1:17" x14ac:dyDescent="0.3">
      <c r="A1780">
        <v>5</v>
      </c>
      <c r="B1780">
        <v>17</v>
      </c>
      <c r="C1780">
        <v>36</v>
      </c>
      <c r="D1780" s="27">
        <v>56000</v>
      </c>
      <c r="E1780">
        <v>1183</v>
      </c>
      <c r="F1780">
        <v>305080</v>
      </c>
      <c r="G1780">
        <v>77430</v>
      </c>
      <c r="H1780">
        <v>0</v>
      </c>
      <c r="I1780">
        <v>116167</v>
      </c>
      <c r="J1780">
        <v>0</v>
      </c>
      <c r="K1780">
        <v>23028</v>
      </c>
      <c r="L1780">
        <v>69344</v>
      </c>
      <c r="M1780">
        <v>12838</v>
      </c>
      <c r="N1780">
        <v>76535</v>
      </c>
      <c r="O1780">
        <v>90.622</v>
      </c>
      <c r="P1780" s="27">
        <v>199767</v>
      </c>
      <c r="Q1780" s="27">
        <v>681605</v>
      </c>
    </row>
    <row r="1781" spans="1:17" x14ac:dyDescent="0.3">
      <c r="A1781">
        <v>5</v>
      </c>
      <c r="B1781">
        <v>2</v>
      </c>
      <c r="C1781">
        <v>2</v>
      </c>
      <c r="D1781" s="27">
        <v>5000</v>
      </c>
      <c r="E1781">
        <v>3865</v>
      </c>
      <c r="F1781">
        <v>158991</v>
      </c>
      <c r="G1781">
        <v>91814</v>
      </c>
      <c r="H1781">
        <v>528</v>
      </c>
      <c r="I1781">
        <v>102473</v>
      </c>
      <c r="J1781">
        <v>0</v>
      </c>
      <c r="K1781">
        <v>9294</v>
      </c>
      <c r="L1781">
        <v>24087</v>
      </c>
      <c r="M1781">
        <v>36213</v>
      </c>
      <c r="N1781">
        <v>94048</v>
      </c>
      <c r="O1781">
        <v>23.717549999999999</v>
      </c>
      <c r="P1781" s="27">
        <v>152788</v>
      </c>
      <c r="Q1781" s="27">
        <v>521313</v>
      </c>
    </row>
    <row r="1782" spans="1:17" x14ac:dyDescent="0.3">
      <c r="A1782">
        <v>3</v>
      </c>
      <c r="B1782">
        <v>2</v>
      </c>
      <c r="C1782">
        <v>6</v>
      </c>
      <c r="D1782" s="27">
        <v>66000</v>
      </c>
      <c r="E1782">
        <v>91217</v>
      </c>
      <c r="F1782">
        <v>523085</v>
      </c>
      <c r="G1782">
        <v>986461</v>
      </c>
      <c r="H1782">
        <v>14860</v>
      </c>
      <c r="I1782">
        <v>518240</v>
      </c>
      <c r="J1782">
        <v>0</v>
      </c>
      <c r="K1782">
        <v>45371</v>
      </c>
      <c r="L1782">
        <v>113826</v>
      </c>
      <c r="M1782">
        <v>698376</v>
      </c>
      <c r="N1782">
        <v>713007</v>
      </c>
      <c r="O1782">
        <v>7.5774330000000001</v>
      </c>
      <c r="P1782" s="27">
        <v>1085710</v>
      </c>
      <c r="Q1782" s="27">
        <v>3704443</v>
      </c>
    </row>
    <row r="1783" spans="1:17" x14ac:dyDescent="0.3">
      <c r="A1783">
        <v>9</v>
      </c>
      <c r="B1783">
        <v>5</v>
      </c>
      <c r="C1783">
        <v>10</v>
      </c>
      <c r="D1783" s="27">
        <v>7500</v>
      </c>
      <c r="E1783">
        <v>0</v>
      </c>
      <c r="F1783">
        <v>23878</v>
      </c>
      <c r="G1783">
        <v>6989</v>
      </c>
      <c r="H1783">
        <v>0</v>
      </c>
      <c r="I1783">
        <v>96319</v>
      </c>
      <c r="J1783">
        <v>0</v>
      </c>
      <c r="K1783">
        <v>4527</v>
      </c>
      <c r="L1783">
        <v>17995</v>
      </c>
      <c r="M1783">
        <v>35090</v>
      </c>
      <c r="N1783">
        <v>68881</v>
      </c>
      <c r="O1783">
        <v>1130.4749999999999</v>
      </c>
      <c r="P1783" s="27">
        <v>74349</v>
      </c>
      <c r="Q1783" s="27">
        <v>253679</v>
      </c>
    </row>
    <row r="1784" spans="1:17" x14ac:dyDescent="0.3">
      <c r="A1784">
        <v>6</v>
      </c>
      <c r="B1784">
        <v>2</v>
      </c>
      <c r="C1784">
        <v>4</v>
      </c>
      <c r="D1784" s="27">
        <v>29000</v>
      </c>
      <c r="E1784">
        <v>0</v>
      </c>
      <c r="F1784">
        <v>164914</v>
      </c>
      <c r="G1784">
        <v>631806</v>
      </c>
      <c r="H1784">
        <v>0</v>
      </c>
      <c r="I1784">
        <v>437796</v>
      </c>
      <c r="J1784">
        <v>21823</v>
      </c>
      <c r="K1784">
        <v>20410</v>
      </c>
      <c r="L1784">
        <v>68437</v>
      </c>
      <c r="M1784">
        <v>44506</v>
      </c>
      <c r="N1784">
        <v>255465</v>
      </c>
      <c r="O1784">
        <v>499.12040000000002</v>
      </c>
      <c r="P1784" s="27">
        <v>482168</v>
      </c>
      <c r="Q1784" s="27">
        <v>1645157</v>
      </c>
    </row>
    <row r="1785" spans="1:17" x14ac:dyDescent="0.3">
      <c r="A1785">
        <v>5</v>
      </c>
      <c r="B1785">
        <v>5</v>
      </c>
      <c r="C1785">
        <v>9</v>
      </c>
      <c r="D1785" s="27">
        <v>700000</v>
      </c>
      <c r="E1785">
        <v>179468</v>
      </c>
      <c r="F1785">
        <v>617674</v>
      </c>
      <c r="G1785">
        <v>1193825</v>
      </c>
      <c r="H1785">
        <v>10041</v>
      </c>
      <c r="I1785">
        <v>3696890</v>
      </c>
      <c r="J1785">
        <v>0</v>
      </c>
      <c r="K1785">
        <v>58449</v>
      </c>
      <c r="L1785">
        <v>29194</v>
      </c>
      <c r="M1785">
        <v>114702</v>
      </c>
      <c r="N1785">
        <v>3208033</v>
      </c>
      <c r="O1785">
        <v>74.84496</v>
      </c>
      <c r="P1785" s="27">
        <v>2669483</v>
      </c>
      <c r="Q1785" s="27">
        <v>9108276</v>
      </c>
    </row>
    <row r="1786" spans="1:17" x14ac:dyDescent="0.3">
      <c r="A1786">
        <v>5</v>
      </c>
      <c r="B1786">
        <v>2</v>
      </c>
      <c r="C1786">
        <v>2</v>
      </c>
      <c r="D1786" s="27">
        <v>1000000</v>
      </c>
      <c r="E1786">
        <v>0</v>
      </c>
      <c r="F1786">
        <v>17498191</v>
      </c>
      <c r="G1786">
        <v>11457220</v>
      </c>
      <c r="H1786">
        <v>153544</v>
      </c>
      <c r="I1786">
        <v>5931400</v>
      </c>
      <c r="J1786">
        <v>0</v>
      </c>
      <c r="K1786">
        <v>1964870</v>
      </c>
      <c r="L1786">
        <v>2864744</v>
      </c>
      <c r="M1786">
        <v>8220723</v>
      </c>
      <c r="N1786">
        <v>5803687</v>
      </c>
      <c r="O1786">
        <v>23.717549999999999</v>
      </c>
      <c r="P1786" s="27">
        <v>15795539</v>
      </c>
      <c r="Q1786" s="27">
        <v>53894379</v>
      </c>
    </row>
    <row r="1787" spans="1:17" x14ac:dyDescent="0.3">
      <c r="A1787">
        <v>3</v>
      </c>
      <c r="B1787">
        <v>16</v>
      </c>
      <c r="C1787">
        <v>35</v>
      </c>
      <c r="D1787" s="27">
        <v>300000</v>
      </c>
      <c r="E1787">
        <v>0</v>
      </c>
      <c r="F1787">
        <v>5780004</v>
      </c>
      <c r="G1787">
        <v>5169414</v>
      </c>
      <c r="H1787">
        <v>0</v>
      </c>
      <c r="I1787">
        <v>5287692</v>
      </c>
      <c r="J1787">
        <v>1537162</v>
      </c>
      <c r="K1787">
        <v>2920788</v>
      </c>
      <c r="L1787">
        <v>1780854</v>
      </c>
      <c r="M1787">
        <v>5004518</v>
      </c>
      <c r="N1787">
        <v>6941179</v>
      </c>
      <c r="O1787">
        <v>26.585529999999999</v>
      </c>
      <c r="P1787" s="27">
        <v>10088397</v>
      </c>
      <c r="Q1787" s="27">
        <v>34421611</v>
      </c>
    </row>
    <row r="1788" spans="1:17" x14ac:dyDescent="0.3">
      <c r="A1788">
        <v>3</v>
      </c>
      <c r="B1788">
        <v>13</v>
      </c>
      <c r="C1788">
        <v>22</v>
      </c>
      <c r="D1788" s="27">
        <v>1800</v>
      </c>
      <c r="E1788">
        <v>0</v>
      </c>
      <c r="F1788">
        <v>0</v>
      </c>
      <c r="G1788">
        <v>3655</v>
      </c>
      <c r="H1788">
        <v>0</v>
      </c>
      <c r="I1788">
        <v>423</v>
      </c>
      <c r="J1788">
        <v>0</v>
      </c>
      <c r="K1788">
        <v>0</v>
      </c>
      <c r="L1788">
        <v>0</v>
      </c>
      <c r="M1788">
        <v>0</v>
      </c>
      <c r="N1788">
        <v>23877</v>
      </c>
      <c r="O1788">
        <v>1559.829</v>
      </c>
      <c r="P1788" s="27">
        <v>8193</v>
      </c>
      <c r="Q1788" s="27">
        <v>27955</v>
      </c>
    </row>
    <row r="1789" spans="1:17" x14ac:dyDescent="0.3">
      <c r="A1789">
        <v>7</v>
      </c>
      <c r="B1789">
        <v>18</v>
      </c>
      <c r="C1789">
        <v>38</v>
      </c>
      <c r="D1789" s="27">
        <v>186000</v>
      </c>
      <c r="E1789">
        <v>77859</v>
      </c>
      <c r="F1789">
        <v>1660326</v>
      </c>
      <c r="G1789">
        <v>2968934</v>
      </c>
      <c r="H1789">
        <v>0</v>
      </c>
      <c r="I1789">
        <v>1356931</v>
      </c>
      <c r="J1789">
        <v>1229313</v>
      </c>
      <c r="K1789">
        <v>2214876</v>
      </c>
      <c r="L1789">
        <v>1551164</v>
      </c>
      <c r="M1789">
        <v>158786</v>
      </c>
      <c r="N1789">
        <v>2381122</v>
      </c>
      <c r="O1789">
        <v>17.19126</v>
      </c>
      <c r="P1789" s="27">
        <v>3985730</v>
      </c>
      <c r="Q1789" s="27">
        <v>13599311</v>
      </c>
    </row>
    <row r="1790" spans="1:17" x14ac:dyDescent="0.3">
      <c r="A1790">
        <v>9</v>
      </c>
      <c r="B1790">
        <v>15</v>
      </c>
      <c r="C1790">
        <v>33</v>
      </c>
      <c r="D1790" s="27">
        <v>1300</v>
      </c>
      <c r="E1790">
        <v>9798</v>
      </c>
      <c r="F1790">
        <v>13989</v>
      </c>
      <c r="G1790">
        <v>16598</v>
      </c>
      <c r="H1790">
        <v>0</v>
      </c>
      <c r="I1790">
        <v>6100</v>
      </c>
      <c r="J1790">
        <v>41275</v>
      </c>
      <c r="K1790">
        <v>63725</v>
      </c>
      <c r="L1790">
        <v>4146</v>
      </c>
      <c r="M1790">
        <v>0</v>
      </c>
      <c r="N1790">
        <v>10022</v>
      </c>
      <c r="O1790">
        <v>887.44190000000003</v>
      </c>
      <c r="P1790" s="27">
        <v>48550</v>
      </c>
      <c r="Q1790" s="27">
        <v>165653</v>
      </c>
    </row>
    <row r="1791" spans="1:17" x14ac:dyDescent="0.3">
      <c r="A1791">
        <v>7</v>
      </c>
      <c r="B1791">
        <v>5</v>
      </c>
      <c r="C1791">
        <v>9</v>
      </c>
      <c r="D1791" s="27">
        <v>114000</v>
      </c>
      <c r="E1791">
        <v>217</v>
      </c>
      <c r="F1791">
        <v>85390</v>
      </c>
      <c r="G1791">
        <v>115209</v>
      </c>
      <c r="H1791">
        <v>0</v>
      </c>
      <c r="I1791">
        <v>407898</v>
      </c>
      <c r="J1791">
        <v>0</v>
      </c>
      <c r="K1791">
        <v>0</v>
      </c>
      <c r="L1791">
        <v>907</v>
      </c>
      <c r="M1791">
        <v>19260</v>
      </c>
      <c r="N1791">
        <v>390082</v>
      </c>
      <c r="O1791">
        <v>123.879</v>
      </c>
      <c r="P1791" s="27">
        <v>298641</v>
      </c>
      <c r="Q1791" s="27">
        <v>1018963</v>
      </c>
    </row>
    <row r="1792" spans="1:17" x14ac:dyDescent="0.3">
      <c r="A1792">
        <v>6</v>
      </c>
      <c r="B1792">
        <v>2</v>
      </c>
      <c r="C1792">
        <v>6</v>
      </c>
      <c r="D1792" s="27">
        <v>148000</v>
      </c>
      <c r="E1792">
        <v>71971</v>
      </c>
      <c r="F1792">
        <v>1825979</v>
      </c>
      <c r="G1792">
        <v>3593869</v>
      </c>
      <c r="H1792">
        <v>9263</v>
      </c>
      <c r="I1792">
        <v>2703716</v>
      </c>
      <c r="J1792">
        <v>0</v>
      </c>
      <c r="K1792">
        <v>162576</v>
      </c>
      <c r="L1792">
        <v>169949</v>
      </c>
      <c r="M1792">
        <v>1237829</v>
      </c>
      <c r="N1792">
        <v>1752471</v>
      </c>
      <c r="O1792">
        <v>64.600639999999999</v>
      </c>
      <c r="P1792" s="27">
        <v>3378553</v>
      </c>
      <c r="Q1792" s="27">
        <v>11527623</v>
      </c>
    </row>
    <row r="1793" spans="1:17" x14ac:dyDescent="0.3">
      <c r="A1793">
        <v>8</v>
      </c>
      <c r="B1793">
        <v>2</v>
      </c>
      <c r="C1793">
        <v>2</v>
      </c>
      <c r="D1793" s="27">
        <v>1800</v>
      </c>
      <c r="E1793">
        <v>33037</v>
      </c>
      <c r="F1793">
        <v>7846</v>
      </c>
      <c r="G1793">
        <v>10368</v>
      </c>
      <c r="H1793">
        <v>1056</v>
      </c>
      <c r="I1793">
        <v>14142</v>
      </c>
      <c r="J1793">
        <v>0</v>
      </c>
      <c r="K1793">
        <v>6335</v>
      </c>
      <c r="L1793">
        <v>25463</v>
      </c>
      <c r="M1793">
        <v>76710</v>
      </c>
      <c r="N1793">
        <v>12085</v>
      </c>
      <c r="O1793">
        <v>1828.0519999999999</v>
      </c>
      <c r="P1793" s="27">
        <v>54819</v>
      </c>
      <c r="Q1793" s="27">
        <v>187042</v>
      </c>
    </row>
    <row r="1794" spans="1:17" x14ac:dyDescent="0.3">
      <c r="A1794">
        <v>5</v>
      </c>
      <c r="B1794">
        <v>2</v>
      </c>
      <c r="C1794">
        <v>3</v>
      </c>
      <c r="D1794" s="27">
        <v>2400</v>
      </c>
      <c r="E1794">
        <v>0</v>
      </c>
      <c r="F1794">
        <v>28464</v>
      </c>
      <c r="G1794">
        <v>54877</v>
      </c>
      <c r="H1794">
        <v>1154</v>
      </c>
      <c r="I1794">
        <v>48721</v>
      </c>
      <c r="J1794">
        <v>0</v>
      </c>
      <c r="K1794">
        <v>5389</v>
      </c>
      <c r="L1794">
        <v>16375</v>
      </c>
      <c r="M1794">
        <v>89139</v>
      </c>
      <c r="N1794">
        <v>27411</v>
      </c>
      <c r="O1794">
        <v>1522.982</v>
      </c>
      <c r="P1794" s="27">
        <v>79581</v>
      </c>
      <c r="Q1794" s="27">
        <v>271530</v>
      </c>
    </row>
    <row r="1795" spans="1:17" x14ac:dyDescent="0.3">
      <c r="A1795">
        <v>2</v>
      </c>
      <c r="B1795">
        <v>15</v>
      </c>
      <c r="C1795">
        <v>34</v>
      </c>
      <c r="D1795" s="27">
        <v>9500</v>
      </c>
      <c r="E1795">
        <v>97294</v>
      </c>
      <c r="F1795">
        <v>186150</v>
      </c>
      <c r="G1795">
        <v>397869</v>
      </c>
      <c r="H1795">
        <v>15977</v>
      </c>
      <c r="I1795">
        <v>222389</v>
      </c>
      <c r="J1795">
        <v>1104439</v>
      </c>
      <c r="K1795">
        <v>780797</v>
      </c>
      <c r="L1795">
        <v>41954</v>
      </c>
      <c r="M1795">
        <v>22173</v>
      </c>
      <c r="N1795">
        <v>185128</v>
      </c>
      <c r="O1795">
        <v>2249.1350000000002</v>
      </c>
      <c r="P1795" s="27">
        <v>895126</v>
      </c>
      <c r="Q1795" s="27">
        <v>3054170</v>
      </c>
    </row>
    <row r="1796" spans="1:17" x14ac:dyDescent="0.3">
      <c r="A1796">
        <v>5</v>
      </c>
      <c r="B1796">
        <v>2</v>
      </c>
      <c r="C1796">
        <v>6</v>
      </c>
      <c r="D1796" s="27">
        <v>104000</v>
      </c>
      <c r="E1796">
        <v>183511</v>
      </c>
      <c r="F1796">
        <v>1649037</v>
      </c>
      <c r="G1796">
        <v>1473156</v>
      </c>
      <c r="H1796">
        <v>0</v>
      </c>
      <c r="I1796">
        <v>1300137</v>
      </c>
      <c r="J1796">
        <v>0</v>
      </c>
      <c r="K1796">
        <v>151935</v>
      </c>
      <c r="L1796">
        <v>29490</v>
      </c>
      <c r="M1796">
        <v>4009518</v>
      </c>
      <c r="N1796">
        <v>860125</v>
      </c>
      <c r="O1796">
        <v>24.43533</v>
      </c>
      <c r="P1796" s="27">
        <v>2830278</v>
      </c>
      <c r="Q1796" s="27">
        <v>9656909</v>
      </c>
    </row>
    <row r="1797" spans="1:17" x14ac:dyDescent="0.3">
      <c r="A1797">
        <v>5</v>
      </c>
      <c r="B1797">
        <v>2</v>
      </c>
      <c r="C1797">
        <v>2</v>
      </c>
      <c r="D1797" s="27">
        <v>210000</v>
      </c>
      <c r="E1797">
        <v>20559</v>
      </c>
      <c r="F1797">
        <v>2672389</v>
      </c>
      <c r="G1797">
        <v>1883562</v>
      </c>
      <c r="H1797">
        <v>0</v>
      </c>
      <c r="I1797">
        <v>915502</v>
      </c>
      <c r="J1797">
        <v>0</v>
      </c>
      <c r="K1797">
        <v>50611</v>
      </c>
      <c r="L1797">
        <v>740443</v>
      </c>
      <c r="M1797">
        <v>5419980</v>
      </c>
      <c r="N1797">
        <v>942710</v>
      </c>
      <c r="O1797">
        <v>3.31027</v>
      </c>
      <c r="P1797" s="27">
        <v>3706259</v>
      </c>
      <c r="Q1797" s="27">
        <v>12645756</v>
      </c>
    </row>
    <row r="1798" spans="1:17" x14ac:dyDescent="0.3">
      <c r="A1798">
        <v>9</v>
      </c>
      <c r="B1798">
        <v>13</v>
      </c>
      <c r="C1798">
        <v>24</v>
      </c>
      <c r="D1798" s="27">
        <v>75000</v>
      </c>
      <c r="E1798">
        <v>118081</v>
      </c>
      <c r="F1798">
        <v>665948</v>
      </c>
      <c r="G1798">
        <v>521147</v>
      </c>
      <c r="H1798">
        <v>0</v>
      </c>
      <c r="I1798">
        <v>382213</v>
      </c>
      <c r="J1798">
        <v>95236</v>
      </c>
      <c r="K1798">
        <v>354490</v>
      </c>
      <c r="L1798">
        <v>62886</v>
      </c>
      <c r="M1798">
        <v>47992</v>
      </c>
      <c r="N1798">
        <v>922891</v>
      </c>
      <c r="O1798">
        <v>19.690259999999999</v>
      </c>
      <c r="P1798" s="27">
        <v>929333</v>
      </c>
      <c r="Q1798" s="27">
        <v>3170884</v>
      </c>
    </row>
    <row r="1799" spans="1:17" x14ac:dyDescent="0.3">
      <c r="A1799">
        <v>4</v>
      </c>
      <c r="B1799">
        <v>17</v>
      </c>
      <c r="C1799">
        <v>36</v>
      </c>
      <c r="D1799" s="27">
        <v>33500</v>
      </c>
      <c r="E1799">
        <v>236674</v>
      </c>
      <c r="F1799">
        <v>216590</v>
      </c>
      <c r="G1799">
        <v>307619</v>
      </c>
      <c r="H1799">
        <v>0</v>
      </c>
      <c r="I1799">
        <v>247337</v>
      </c>
      <c r="J1799">
        <v>67538</v>
      </c>
      <c r="K1799">
        <v>178550</v>
      </c>
      <c r="L1799">
        <v>59349</v>
      </c>
      <c r="M1799">
        <v>12020</v>
      </c>
      <c r="N1799">
        <v>289612</v>
      </c>
      <c r="O1799">
        <v>242.08690000000001</v>
      </c>
      <c r="P1799" s="27">
        <v>473414</v>
      </c>
      <c r="Q1799" s="27">
        <v>1615289</v>
      </c>
    </row>
    <row r="1800" spans="1:17" x14ac:dyDescent="0.3">
      <c r="A1800">
        <v>5</v>
      </c>
      <c r="B1800">
        <v>2</v>
      </c>
      <c r="C1800">
        <v>6</v>
      </c>
      <c r="D1800" s="27">
        <v>700000</v>
      </c>
      <c r="E1800">
        <v>373957</v>
      </c>
      <c r="F1800">
        <v>3082923</v>
      </c>
      <c r="G1800">
        <v>3440896</v>
      </c>
      <c r="H1800">
        <v>124308</v>
      </c>
      <c r="I1800">
        <v>3907674</v>
      </c>
      <c r="J1800">
        <v>0</v>
      </c>
      <c r="K1800">
        <v>588178</v>
      </c>
      <c r="L1800">
        <v>576499</v>
      </c>
      <c r="M1800">
        <v>944462</v>
      </c>
      <c r="N1800">
        <v>2724055</v>
      </c>
      <c r="O1800">
        <v>48.84104</v>
      </c>
      <c r="P1800" s="27">
        <v>4619857</v>
      </c>
      <c r="Q1800" s="27">
        <v>15762952</v>
      </c>
    </row>
    <row r="1801" spans="1:17" x14ac:dyDescent="0.3">
      <c r="A1801">
        <v>7</v>
      </c>
      <c r="B1801">
        <v>26</v>
      </c>
      <c r="C1801">
        <v>45</v>
      </c>
      <c r="D1801" s="27">
        <v>12000</v>
      </c>
      <c r="E1801">
        <v>2728</v>
      </c>
      <c r="F1801">
        <v>97847</v>
      </c>
      <c r="G1801">
        <v>81160</v>
      </c>
      <c r="H1801">
        <v>721</v>
      </c>
      <c r="I1801">
        <v>144800</v>
      </c>
      <c r="J1801">
        <v>0</v>
      </c>
      <c r="K1801">
        <v>49700</v>
      </c>
      <c r="L1801">
        <v>5960</v>
      </c>
      <c r="M1801">
        <v>26259</v>
      </c>
      <c r="N1801">
        <v>156726</v>
      </c>
      <c r="O1801">
        <v>576.52499999999998</v>
      </c>
      <c r="P1801" s="27">
        <v>165856</v>
      </c>
      <c r="Q1801" s="27">
        <v>565901</v>
      </c>
    </row>
    <row r="1802" spans="1:17" x14ac:dyDescent="0.3">
      <c r="A1802">
        <v>7</v>
      </c>
      <c r="B1802">
        <v>16</v>
      </c>
      <c r="C1802">
        <v>35</v>
      </c>
      <c r="D1802" s="27">
        <v>1400000</v>
      </c>
      <c r="E1802">
        <v>328640</v>
      </c>
      <c r="F1802">
        <v>71470142</v>
      </c>
      <c r="G1802">
        <v>23453360</v>
      </c>
      <c r="H1802">
        <v>0</v>
      </c>
      <c r="I1802">
        <v>27272225</v>
      </c>
      <c r="J1802">
        <v>5418007</v>
      </c>
      <c r="K1802">
        <v>3636065</v>
      </c>
      <c r="L1802">
        <v>13255184</v>
      </c>
      <c r="M1802">
        <v>15244893</v>
      </c>
      <c r="N1802">
        <v>27879604</v>
      </c>
      <c r="O1802">
        <v>3.6570819999999999</v>
      </c>
      <c r="P1802" s="27">
        <v>55087374</v>
      </c>
      <c r="Q1802" s="8">
        <v>188000000</v>
      </c>
    </row>
    <row r="1803" spans="1:17" x14ac:dyDescent="0.3">
      <c r="A1803">
        <v>2</v>
      </c>
      <c r="B1803">
        <v>14</v>
      </c>
      <c r="C1803">
        <v>28</v>
      </c>
      <c r="D1803" s="27">
        <v>55000</v>
      </c>
      <c r="E1803">
        <v>16426</v>
      </c>
      <c r="F1803">
        <v>48977</v>
      </c>
      <c r="G1803">
        <v>112482</v>
      </c>
      <c r="H1803">
        <v>0</v>
      </c>
      <c r="I1803">
        <v>224019</v>
      </c>
      <c r="J1803">
        <v>23833</v>
      </c>
      <c r="K1803">
        <v>9369</v>
      </c>
      <c r="L1803">
        <v>41824</v>
      </c>
      <c r="M1803">
        <v>491536</v>
      </c>
      <c r="N1803">
        <v>122555</v>
      </c>
      <c r="O1803">
        <v>239.3854</v>
      </c>
      <c r="P1803" s="27">
        <v>319760</v>
      </c>
      <c r="Q1803" s="27">
        <v>1091021</v>
      </c>
    </row>
    <row r="1804" spans="1:17" x14ac:dyDescent="0.3">
      <c r="A1804">
        <v>5</v>
      </c>
      <c r="B1804">
        <v>14</v>
      </c>
      <c r="C1804">
        <v>28</v>
      </c>
      <c r="D1804" s="27">
        <v>1100</v>
      </c>
      <c r="E1804">
        <v>0</v>
      </c>
      <c r="F1804">
        <v>0</v>
      </c>
      <c r="G1804">
        <v>1571</v>
      </c>
      <c r="H1804">
        <v>3014</v>
      </c>
      <c r="I1804">
        <v>5059</v>
      </c>
      <c r="J1804">
        <v>0</v>
      </c>
      <c r="K1804">
        <v>0</v>
      </c>
      <c r="L1804">
        <v>221</v>
      </c>
      <c r="M1804">
        <v>6419</v>
      </c>
      <c r="N1804">
        <v>4249</v>
      </c>
      <c r="O1804">
        <v>366.15589999999997</v>
      </c>
      <c r="P1804" s="27">
        <v>6018</v>
      </c>
      <c r="Q1804" s="27">
        <v>20533</v>
      </c>
    </row>
    <row r="1805" spans="1:17" x14ac:dyDescent="0.3">
      <c r="A1805">
        <v>2</v>
      </c>
      <c r="B1805">
        <v>2</v>
      </c>
      <c r="C1805">
        <v>6</v>
      </c>
      <c r="D1805" s="27">
        <v>215000</v>
      </c>
      <c r="E1805">
        <v>1451045</v>
      </c>
      <c r="F1805">
        <v>3013748</v>
      </c>
      <c r="G1805">
        <v>4127281</v>
      </c>
      <c r="H1805">
        <v>75300</v>
      </c>
      <c r="I1805">
        <v>2797128</v>
      </c>
      <c r="J1805">
        <v>231724</v>
      </c>
      <c r="K1805">
        <v>322520</v>
      </c>
      <c r="L1805">
        <v>324525</v>
      </c>
      <c r="M1805">
        <v>3545886</v>
      </c>
      <c r="N1805">
        <v>2712501</v>
      </c>
      <c r="O1805">
        <v>62.141440000000003</v>
      </c>
      <c r="P1805" s="27">
        <v>5451834</v>
      </c>
      <c r="Q1805" s="27">
        <v>18601658</v>
      </c>
    </row>
    <row r="1806" spans="1:17" x14ac:dyDescent="0.3">
      <c r="A1806">
        <v>2</v>
      </c>
      <c r="B1806">
        <v>16</v>
      </c>
      <c r="C1806">
        <v>35</v>
      </c>
      <c r="D1806" s="27">
        <v>1000000</v>
      </c>
      <c r="E1806">
        <v>0</v>
      </c>
      <c r="F1806">
        <v>12532229</v>
      </c>
      <c r="G1806">
        <v>16270087</v>
      </c>
      <c r="H1806">
        <v>0</v>
      </c>
      <c r="I1806">
        <v>24220164</v>
      </c>
      <c r="J1806">
        <v>0</v>
      </c>
      <c r="K1806">
        <v>3212733</v>
      </c>
      <c r="L1806">
        <v>7701847</v>
      </c>
      <c r="M1806">
        <v>11538268</v>
      </c>
      <c r="N1806">
        <v>22034456</v>
      </c>
      <c r="O1806">
        <v>3.0309729999999999</v>
      </c>
      <c r="P1806" s="27">
        <v>28578483</v>
      </c>
      <c r="Q1806" s="27">
        <v>97509784</v>
      </c>
    </row>
    <row r="1807" spans="1:17" x14ac:dyDescent="0.3">
      <c r="A1807">
        <v>9</v>
      </c>
      <c r="B1807">
        <v>16</v>
      </c>
      <c r="C1807">
        <v>35</v>
      </c>
      <c r="D1807" s="27">
        <v>56000</v>
      </c>
      <c r="E1807">
        <v>0</v>
      </c>
      <c r="F1807">
        <v>0</v>
      </c>
      <c r="G1807">
        <v>770641</v>
      </c>
      <c r="H1807">
        <v>0</v>
      </c>
      <c r="I1807">
        <v>850629</v>
      </c>
      <c r="J1807">
        <v>178309</v>
      </c>
      <c r="K1807">
        <v>240489</v>
      </c>
      <c r="L1807">
        <v>277087</v>
      </c>
      <c r="M1807">
        <v>85850</v>
      </c>
      <c r="N1807">
        <v>766289</v>
      </c>
      <c r="O1807">
        <v>157.11179999999999</v>
      </c>
      <c r="P1807" s="27">
        <v>928867</v>
      </c>
      <c r="Q1807" s="27">
        <v>3169294</v>
      </c>
    </row>
    <row r="1808" spans="1:17" x14ac:dyDescent="0.3">
      <c r="A1808">
        <v>2</v>
      </c>
      <c r="B1808">
        <v>16</v>
      </c>
      <c r="C1808">
        <v>35</v>
      </c>
      <c r="D1808" s="27">
        <v>800000</v>
      </c>
      <c r="E1808">
        <v>414122</v>
      </c>
      <c r="F1808">
        <v>3384330</v>
      </c>
      <c r="G1808">
        <v>12209489</v>
      </c>
      <c r="H1808">
        <v>0</v>
      </c>
      <c r="I1808">
        <v>11242628</v>
      </c>
      <c r="J1808">
        <v>3527129</v>
      </c>
      <c r="K1808">
        <v>2868999</v>
      </c>
      <c r="L1808">
        <v>2273139</v>
      </c>
      <c r="M1808">
        <v>4157769</v>
      </c>
      <c r="N1808">
        <v>15406735</v>
      </c>
      <c r="O1808">
        <v>4.2903779999999996</v>
      </c>
      <c r="P1808" s="27">
        <v>16261530</v>
      </c>
      <c r="Q1808" s="27">
        <v>55484340</v>
      </c>
    </row>
    <row r="1809" spans="1:17" x14ac:dyDescent="0.3">
      <c r="A1809">
        <v>7</v>
      </c>
      <c r="B1809">
        <v>2</v>
      </c>
      <c r="C1809">
        <v>2</v>
      </c>
      <c r="D1809" s="27">
        <v>2350</v>
      </c>
      <c r="E1809">
        <v>549</v>
      </c>
      <c r="F1809">
        <v>4298</v>
      </c>
      <c r="G1809">
        <v>23974</v>
      </c>
      <c r="H1809">
        <v>0</v>
      </c>
      <c r="I1809">
        <v>12465</v>
      </c>
      <c r="J1809">
        <v>0</v>
      </c>
      <c r="K1809">
        <v>3326</v>
      </c>
      <c r="L1809">
        <v>7024</v>
      </c>
      <c r="M1809">
        <v>13213</v>
      </c>
      <c r="N1809">
        <v>5947</v>
      </c>
      <c r="O1809">
        <v>3782.18</v>
      </c>
      <c r="P1809" s="27">
        <v>20749</v>
      </c>
      <c r="Q1809" s="27">
        <v>70796</v>
      </c>
    </row>
    <row r="1810" spans="1:17" x14ac:dyDescent="0.3">
      <c r="A1810">
        <v>3</v>
      </c>
      <c r="B1810">
        <v>23</v>
      </c>
      <c r="C1810">
        <v>50</v>
      </c>
      <c r="D1810" s="27">
        <v>124000</v>
      </c>
      <c r="E1810">
        <v>0</v>
      </c>
      <c r="F1810">
        <v>574262</v>
      </c>
      <c r="G1810">
        <v>1624743</v>
      </c>
      <c r="H1810">
        <v>149023</v>
      </c>
      <c r="I1810">
        <v>1931372</v>
      </c>
      <c r="J1810">
        <v>0</v>
      </c>
      <c r="K1810">
        <v>5942242</v>
      </c>
      <c r="L1810">
        <v>191511</v>
      </c>
      <c r="M1810">
        <v>282265</v>
      </c>
      <c r="N1810">
        <v>1103595</v>
      </c>
      <c r="O1810">
        <v>178.3937</v>
      </c>
      <c r="P1810" s="27">
        <v>3458093</v>
      </c>
      <c r="Q1810" s="27">
        <v>11799013</v>
      </c>
    </row>
    <row r="1811" spans="1:17" x14ac:dyDescent="0.3">
      <c r="A1811">
        <v>6</v>
      </c>
      <c r="B1811">
        <v>8</v>
      </c>
      <c r="C1811">
        <v>19</v>
      </c>
      <c r="D1811" s="27">
        <v>46500</v>
      </c>
      <c r="E1811">
        <v>35602</v>
      </c>
      <c r="F1811">
        <v>289381</v>
      </c>
      <c r="G1811">
        <v>907854</v>
      </c>
      <c r="H1811">
        <v>0</v>
      </c>
      <c r="I1811">
        <v>498214</v>
      </c>
      <c r="J1811">
        <v>0</v>
      </c>
      <c r="K1811">
        <v>32029</v>
      </c>
      <c r="L1811">
        <v>78057</v>
      </c>
      <c r="M1811">
        <v>145779</v>
      </c>
      <c r="N1811">
        <v>477217</v>
      </c>
      <c r="O1811">
        <v>953.18780000000004</v>
      </c>
      <c r="P1811" s="27">
        <v>722196</v>
      </c>
      <c r="Q1811" s="27">
        <v>2464133</v>
      </c>
    </row>
    <row r="1812" spans="1:17" x14ac:dyDescent="0.3">
      <c r="A1812">
        <v>2</v>
      </c>
      <c r="B1812">
        <v>25</v>
      </c>
      <c r="C1812">
        <v>43</v>
      </c>
      <c r="D1812" s="27">
        <v>4000</v>
      </c>
      <c r="E1812">
        <v>12874</v>
      </c>
      <c r="F1812">
        <v>20046</v>
      </c>
      <c r="G1812">
        <v>4904</v>
      </c>
      <c r="H1812">
        <v>0</v>
      </c>
      <c r="I1812">
        <v>11775</v>
      </c>
      <c r="J1812">
        <v>0</v>
      </c>
      <c r="K1812">
        <v>0</v>
      </c>
      <c r="L1812">
        <v>682</v>
      </c>
      <c r="M1812">
        <v>9253</v>
      </c>
      <c r="N1812">
        <v>26510</v>
      </c>
      <c r="O1812">
        <v>1851.67</v>
      </c>
      <c r="P1812" s="27">
        <v>25218</v>
      </c>
      <c r="Q1812" s="27">
        <v>86044</v>
      </c>
    </row>
    <row r="1813" spans="1:17" x14ac:dyDescent="0.3">
      <c r="A1813">
        <v>5</v>
      </c>
      <c r="B1813">
        <v>2</v>
      </c>
      <c r="C1813">
        <v>2</v>
      </c>
      <c r="D1813" s="27">
        <v>4000</v>
      </c>
      <c r="E1813">
        <v>0</v>
      </c>
      <c r="F1813">
        <v>10061</v>
      </c>
      <c r="G1813">
        <v>16111</v>
      </c>
      <c r="H1813">
        <v>131</v>
      </c>
      <c r="I1813">
        <v>22943</v>
      </c>
      <c r="J1813">
        <v>0</v>
      </c>
      <c r="K1813">
        <v>1591</v>
      </c>
      <c r="L1813">
        <v>9696</v>
      </c>
      <c r="M1813">
        <v>18634</v>
      </c>
      <c r="N1813">
        <v>20330</v>
      </c>
      <c r="O1813">
        <v>1807.463</v>
      </c>
      <c r="P1813" s="27">
        <v>29161</v>
      </c>
      <c r="Q1813" s="27">
        <v>99497</v>
      </c>
    </row>
    <row r="1814" spans="1:17" x14ac:dyDescent="0.3">
      <c r="A1814">
        <v>3</v>
      </c>
      <c r="B1814">
        <v>14</v>
      </c>
      <c r="C1814">
        <v>28</v>
      </c>
      <c r="D1814" s="27">
        <v>48000</v>
      </c>
      <c r="E1814">
        <v>0</v>
      </c>
      <c r="F1814">
        <v>14095</v>
      </c>
      <c r="G1814">
        <v>76893</v>
      </c>
      <c r="H1814">
        <v>0</v>
      </c>
      <c r="I1814">
        <v>104591</v>
      </c>
      <c r="J1814">
        <v>0</v>
      </c>
      <c r="K1814">
        <v>48707</v>
      </c>
      <c r="L1814">
        <v>57172</v>
      </c>
      <c r="M1814">
        <v>197291</v>
      </c>
      <c r="N1814">
        <v>55865</v>
      </c>
      <c r="O1814">
        <v>84.055760000000006</v>
      </c>
      <c r="P1814" s="27">
        <v>162548</v>
      </c>
      <c r="Q1814" s="27">
        <v>554614</v>
      </c>
    </row>
    <row r="1815" spans="1:17" x14ac:dyDescent="0.3">
      <c r="A1815">
        <v>9</v>
      </c>
      <c r="B1815">
        <v>5</v>
      </c>
      <c r="C1815">
        <v>10</v>
      </c>
      <c r="D1815" s="27">
        <v>4800</v>
      </c>
      <c r="E1815">
        <v>12097</v>
      </c>
      <c r="F1815">
        <v>9094</v>
      </c>
      <c r="G1815">
        <v>105</v>
      </c>
      <c r="H1815">
        <v>0</v>
      </c>
      <c r="I1815">
        <v>0</v>
      </c>
      <c r="J1815">
        <v>0</v>
      </c>
      <c r="K1815">
        <v>0</v>
      </c>
      <c r="L1815">
        <v>0</v>
      </c>
      <c r="M1815">
        <v>0</v>
      </c>
      <c r="N1815">
        <v>12739</v>
      </c>
      <c r="O1815">
        <v>1729.173</v>
      </c>
      <c r="P1815" s="27">
        <v>9975</v>
      </c>
      <c r="Q1815" s="27">
        <v>34035</v>
      </c>
    </row>
    <row r="1816" spans="1:17" x14ac:dyDescent="0.3">
      <c r="A1816">
        <v>9</v>
      </c>
      <c r="B1816">
        <v>2</v>
      </c>
      <c r="C1816">
        <v>2</v>
      </c>
      <c r="D1816" s="27">
        <v>5200</v>
      </c>
      <c r="E1816">
        <v>91</v>
      </c>
      <c r="F1816">
        <v>12354</v>
      </c>
      <c r="G1816">
        <v>17667</v>
      </c>
      <c r="H1816">
        <v>865</v>
      </c>
      <c r="I1816">
        <v>29270</v>
      </c>
      <c r="J1816">
        <v>0</v>
      </c>
      <c r="K1816">
        <v>4149</v>
      </c>
      <c r="L1816">
        <v>8705</v>
      </c>
      <c r="M1816">
        <v>42110</v>
      </c>
      <c r="N1816">
        <v>21829</v>
      </c>
      <c r="O1816">
        <v>1828.0519999999999</v>
      </c>
      <c r="P1816" s="27">
        <v>40164</v>
      </c>
      <c r="Q1816" s="27">
        <v>137040</v>
      </c>
    </row>
    <row r="1817" spans="1:17" x14ac:dyDescent="0.3">
      <c r="A1817">
        <v>7</v>
      </c>
      <c r="B1817">
        <v>26</v>
      </c>
      <c r="C1817">
        <v>46</v>
      </c>
      <c r="D1817" s="27">
        <v>2000</v>
      </c>
      <c r="E1817">
        <v>1247</v>
      </c>
      <c r="F1817">
        <v>0</v>
      </c>
      <c r="G1817">
        <v>295</v>
      </c>
      <c r="H1817">
        <v>0</v>
      </c>
      <c r="I1817">
        <v>4365</v>
      </c>
      <c r="J1817">
        <v>0</v>
      </c>
      <c r="K1817">
        <v>4585</v>
      </c>
      <c r="L1817">
        <v>0</v>
      </c>
      <c r="M1817">
        <v>0</v>
      </c>
      <c r="N1817">
        <v>9072</v>
      </c>
      <c r="O1817">
        <v>1868.403</v>
      </c>
      <c r="P1817" s="27">
        <v>5734</v>
      </c>
      <c r="Q1817" s="27">
        <v>19564</v>
      </c>
    </row>
    <row r="1818" spans="1:17" x14ac:dyDescent="0.3">
      <c r="A1818">
        <v>9</v>
      </c>
      <c r="B1818">
        <v>2</v>
      </c>
      <c r="C1818">
        <v>2</v>
      </c>
      <c r="D1818" s="27">
        <v>60000</v>
      </c>
      <c r="E1818">
        <v>9430</v>
      </c>
      <c r="F1818">
        <v>1273236</v>
      </c>
      <c r="G1818">
        <v>1994350</v>
      </c>
      <c r="H1818">
        <v>10815</v>
      </c>
      <c r="I1818">
        <v>1221865</v>
      </c>
      <c r="J1818">
        <v>0</v>
      </c>
      <c r="K1818">
        <v>127957</v>
      </c>
      <c r="L1818">
        <v>166359</v>
      </c>
      <c r="M1818">
        <v>2843595</v>
      </c>
      <c r="N1818">
        <v>1307102</v>
      </c>
      <c r="O1818">
        <v>249.4453</v>
      </c>
      <c r="P1818" s="27">
        <v>2624475</v>
      </c>
      <c r="Q1818" s="27">
        <v>8954709</v>
      </c>
    </row>
    <row r="1819" spans="1:17" x14ac:dyDescent="0.3">
      <c r="A1819">
        <v>5</v>
      </c>
      <c r="B1819">
        <v>14</v>
      </c>
      <c r="C1819">
        <v>30</v>
      </c>
      <c r="D1819" s="27">
        <v>5000</v>
      </c>
      <c r="E1819">
        <v>7633</v>
      </c>
      <c r="F1819">
        <v>49588</v>
      </c>
      <c r="G1819">
        <v>11579</v>
      </c>
      <c r="H1819">
        <v>8934</v>
      </c>
      <c r="I1819">
        <v>29645</v>
      </c>
      <c r="J1819">
        <v>2947</v>
      </c>
      <c r="K1819">
        <v>2244</v>
      </c>
      <c r="L1819">
        <v>6405</v>
      </c>
      <c r="M1819">
        <v>15384</v>
      </c>
      <c r="N1819">
        <v>16796</v>
      </c>
      <c r="O1819">
        <v>1807.463</v>
      </c>
      <c r="P1819" s="27">
        <v>44301</v>
      </c>
      <c r="Q1819" s="27">
        <v>151155</v>
      </c>
    </row>
    <row r="1820" spans="1:17" x14ac:dyDescent="0.3">
      <c r="A1820">
        <v>7</v>
      </c>
      <c r="B1820">
        <v>25</v>
      </c>
      <c r="C1820">
        <v>41</v>
      </c>
      <c r="D1820" s="27">
        <v>1500</v>
      </c>
      <c r="E1820">
        <v>3426</v>
      </c>
      <c r="F1820">
        <v>5653</v>
      </c>
      <c r="G1820">
        <v>2919</v>
      </c>
      <c r="H1820">
        <v>136</v>
      </c>
      <c r="I1820">
        <v>8189</v>
      </c>
      <c r="J1820">
        <v>0</v>
      </c>
      <c r="K1820">
        <v>1082</v>
      </c>
      <c r="L1820">
        <v>3822</v>
      </c>
      <c r="M1820">
        <v>4183</v>
      </c>
      <c r="N1820">
        <v>3929</v>
      </c>
      <c r="O1820">
        <v>1879.4559999999999</v>
      </c>
      <c r="P1820" s="27">
        <v>9771</v>
      </c>
      <c r="Q1820" s="27">
        <v>33339</v>
      </c>
    </row>
    <row r="1821" spans="1:17" x14ac:dyDescent="0.3">
      <c r="A1821">
        <v>7</v>
      </c>
      <c r="B1821">
        <v>14</v>
      </c>
      <c r="C1821">
        <v>31</v>
      </c>
      <c r="D1821" s="27">
        <v>16750</v>
      </c>
      <c r="E1821">
        <v>14147</v>
      </c>
      <c r="F1821">
        <v>158031</v>
      </c>
      <c r="G1821">
        <v>80989</v>
      </c>
      <c r="H1821">
        <v>0</v>
      </c>
      <c r="I1821">
        <v>58454</v>
      </c>
      <c r="J1821">
        <v>0</v>
      </c>
      <c r="K1821">
        <v>156943</v>
      </c>
      <c r="L1821">
        <v>33050</v>
      </c>
      <c r="M1821">
        <v>12644</v>
      </c>
      <c r="N1821">
        <v>49916</v>
      </c>
      <c r="O1821">
        <v>1162.2629999999999</v>
      </c>
      <c r="P1821" s="27">
        <v>165350</v>
      </c>
      <c r="Q1821" s="27">
        <v>564174</v>
      </c>
    </row>
    <row r="1822" spans="1:17" x14ac:dyDescent="0.3">
      <c r="A1822">
        <v>8</v>
      </c>
      <c r="B1822">
        <v>2</v>
      </c>
      <c r="C1822">
        <v>2</v>
      </c>
      <c r="D1822" s="27">
        <v>14500</v>
      </c>
      <c r="E1822">
        <v>7890</v>
      </c>
      <c r="F1822">
        <v>14119</v>
      </c>
      <c r="G1822">
        <v>156862</v>
      </c>
      <c r="H1822">
        <v>0</v>
      </c>
      <c r="I1822">
        <v>98451</v>
      </c>
      <c r="J1822">
        <v>0</v>
      </c>
      <c r="K1822">
        <v>0</v>
      </c>
      <c r="L1822">
        <v>20680</v>
      </c>
      <c r="M1822">
        <v>20517</v>
      </c>
      <c r="N1822">
        <v>63427</v>
      </c>
      <c r="O1822">
        <v>1031.346</v>
      </c>
      <c r="P1822" s="27">
        <v>111942</v>
      </c>
      <c r="Q1822" s="27">
        <v>381946</v>
      </c>
    </row>
    <row r="1823" spans="1:17" x14ac:dyDescent="0.3">
      <c r="A1823">
        <v>6</v>
      </c>
      <c r="B1823">
        <v>26</v>
      </c>
      <c r="C1823">
        <v>46</v>
      </c>
      <c r="D1823" s="27">
        <v>5600</v>
      </c>
      <c r="E1823">
        <v>620</v>
      </c>
      <c r="F1823">
        <v>2458</v>
      </c>
      <c r="G1823">
        <v>2506</v>
      </c>
      <c r="H1823">
        <v>0</v>
      </c>
      <c r="I1823">
        <v>3241</v>
      </c>
      <c r="J1823">
        <v>0</v>
      </c>
      <c r="K1823">
        <v>6119</v>
      </c>
      <c r="L1823">
        <v>746</v>
      </c>
      <c r="M1823">
        <v>565</v>
      </c>
      <c r="N1823">
        <v>12877</v>
      </c>
      <c r="O1823">
        <v>1807.463</v>
      </c>
      <c r="P1823" s="27">
        <v>8538</v>
      </c>
      <c r="Q1823" s="27">
        <v>29132</v>
      </c>
    </row>
    <row r="1824" spans="1:17" x14ac:dyDescent="0.3">
      <c r="A1824">
        <v>6</v>
      </c>
      <c r="B1824">
        <v>8</v>
      </c>
      <c r="C1824">
        <v>19</v>
      </c>
      <c r="D1824" s="27">
        <v>6000</v>
      </c>
      <c r="E1824">
        <v>3534</v>
      </c>
      <c r="F1824">
        <v>44294</v>
      </c>
      <c r="G1824">
        <v>53676</v>
      </c>
      <c r="H1824">
        <v>0</v>
      </c>
      <c r="I1824">
        <v>38443</v>
      </c>
      <c r="J1824">
        <v>0</v>
      </c>
      <c r="K1824">
        <v>12536</v>
      </c>
      <c r="L1824">
        <v>10334</v>
      </c>
      <c r="M1824">
        <v>38692</v>
      </c>
      <c r="N1824">
        <v>59011</v>
      </c>
      <c r="O1824">
        <v>156.2835</v>
      </c>
      <c r="P1824" s="27">
        <v>76354</v>
      </c>
      <c r="Q1824" s="27">
        <v>260520</v>
      </c>
    </row>
    <row r="1825" spans="1:17" x14ac:dyDescent="0.3">
      <c r="A1825">
        <v>7</v>
      </c>
      <c r="B1825">
        <v>6</v>
      </c>
      <c r="C1825">
        <v>14</v>
      </c>
      <c r="D1825" s="27">
        <v>3000</v>
      </c>
      <c r="E1825">
        <v>0</v>
      </c>
      <c r="F1825">
        <v>9994</v>
      </c>
      <c r="G1825">
        <v>4289</v>
      </c>
      <c r="H1825">
        <v>0</v>
      </c>
      <c r="I1825">
        <v>5420</v>
      </c>
      <c r="J1825">
        <v>0</v>
      </c>
      <c r="K1825">
        <v>94182</v>
      </c>
      <c r="L1825">
        <v>95</v>
      </c>
      <c r="M1825">
        <v>81</v>
      </c>
      <c r="N1825">
        <v>6905</v>
      </c>
      <c r="O1825">
        <v>226.40190000000001</v>
      </c>
      <c r="P1825" s="27">
        <v>35453</v>
      </c>
      <c r="Q1825" s="27">
        <v>120966</v>
      </c>
    </row>
    <row r="1826" spans="1:17" x14ac:dyDescent="0.3">
      <c r="A1826">
        <v>3</v>
      </c>
      <c r="B1826">
        <v>16</v>
      </c>
      <c r="C1826">
        <v>35</v>
      </c>
      <c r="D1826" s="27">
        <v>350000</v>
      </c>
      <c r="E1826">
        <v>0</v>
      </c>
      <c r="F1826">
        <v>4281687</v>
      </c>
      <c r="G1826">
        <v>8221298</v>
      </c>
      <c r="H1826">
        <v>0</v>
      </c>
      <c r="I1826">
        <v>7254933</v>
      </c>
      <c r="J1826">
        <v>1561536</v>
      </c>
      <c r="K1826">
        <v>1214063</v>
      </c>
      <c r="L1826">
        <v>1099109</v>
      </c>
      <c r="M1826">
        <v>417060</v>
      </c>
      <c r="N1826">
        <v>7199959</v>
      </c>
      <c r="O1826">
        <v>19.690259999999999</v>
      </c>
      <c r="P1826" s="27">
        <v>9158747</v>
      </c>
      <c r="Q1826" s="27">
        <v>31249645</v>
      </c>
    </row>
    <row r="1827" spans="1:17" x14ac:dyDescent="0.3">
      <c r="A1827">
        <v>2</v>
      </c>
      <c r="B1827">
        <v>5</v>
      </c>
      <c r="C1827">
        <v>9</v>
      </c>
      <c r="D1827" s="27">
        <v>24000</v>
      </c>
      <c r="E1827">
        <v>11224</v>
      </c>
      <c r="F1827">
        <v>113747</v>
      </c>
      <c r="G1827">
        <v>53889</v>
      </c>
      <c r="H1827">
        <v>1976</v>
      </c>
      <c r="I1827">
        <v>246086</v>
      </c>
      <c r="J1827">
        <v>0</v>
      </c>
      <c r="K1827">
        <v>45246</v>
      </c>
      <c r="L1827">
        <v>56170</v>
      </c>
      <c r="M1827">
        <v>158902</v>
      </c>
      <c r="N1827">
        <v>198792</v>
      </c>
      <c r="O1827">
        <v>1145.08</v>
      </c>
      <c r="P1827" s="27">
        <v>259681</v>
      </c>
      <c r="Q1827" s="27">
        <v>886032</v>
      </c>
    </row>
    <row r="1828" spans="1:17" x14ac:dyDescent="0.3">
      <c r="A1828">
        <v>2</v>
      </c>
      <c r="B1828">
        <v>12</v>
      </c>
      <c r="C1828">
        <v>21</v>
      </c>
      <c r="D1828" s="27">
        <v>13250</v>
      </c>
      <c r="E1828">
        <v>0</v>
      </c>
      <c r="F1828">
        <v>31799</v>
      </c>
      <c r="G1828">
        <v>17309</v>
      </c>
      <c r="H1828">
        <v>1004</v>
      </c>
      <c r="I1828">
        <v>24579</v>
      </c>
      <c r="J1828">
        <v>0</v>
      </c>
      <c r="K1828">
        <v>4158</v>
      </c>
      <c r="L1828">
        <v>1979</v>
      </c>
      <c r="M1828">
        <v>1759</v>
      </c>
      <c r="N1828">
        <v>67732</v>
      </c>
      <c r="O1828">
        <v>1145.08</v>
      </c>
      <c r="P1828" s="27">
        <v>44056</v>
      </c>
      <c r="Q1828" s="27">
        <v>150319</v>
      </c>
    </row>
    <row r="1829" spans="1:17" x14ac:dyDescent="0.3">
      <c r="A1829">
        <v>7</v>
      </c>
      <c r="B1829">
        <v>91</v>
      </c>
      <c r="C1829">
        <v>49</v>
      </c>
      <c r="D1829" s="27">
        <v>2000</v>
      </c>
      <c r="E1829">
        <v>0</v>
      </c>
      <c r="F1829">
        <v>15470</v>
      </c>
      <c r="G1829">
        <v>1124</v>
      </c>
      <c r="H1829">
        <v>47</v>
      </c>
      <c r="I1829">
        <v>5630</v>
      </c>
      <c r="J1829">
        <v>0</v>
      </c>
      <c r="K1829">
        <v>0</v>
      </c>
      <c r="L1829">
        <v>1297</v>
      </c>
      <c r="M1829">
        <v>3731</v>
      </c>
      <c r="N1829">
        <v>6357</v>
      </c>
      <c r="O1829">
        <v>1868.403</v>
      </c>
      <c r="P1829" s="27">
        <v>9864</v>
      </c>
      <c r="Q1829" s="27">
        <v>33656</v>
      </c>
    </row>
    <row r="1830" spans="1:17" x14ac:dyDescent="0.3">
      <c r="A1830">
        <v>7</v>
      </c>
      <c r="B1830">
        <v>16</v>
      </c>
      <c r="C1830">
        <v>35</v>
      </c>
      <c r="D1830" s="27">
        <v>166000</v>
      </c>
      <c r="E1830">
        <v>118725</v>
      </c>
      <c r="F1830">
        <v>16998853</v>
      </c>
      <c r="G1830">
        <v>6937491</v>
      </c>
      <c r="H1830">
        <v>745782</v>
      </c>
      <c r="I1830">
        <v>5835147</v>
      </c>
      <c r="J1830">
        <v>1470304</v>
      </c>
      <c r="K1830">
        <v>863495</v>
      </c>
      <c r="L1830">
        <v>1916898</v>
      </c>
      <c r="M1830">
        <v>712530</v>
      </c>
      <c r="N1830">
        <v>8059349</v>
      </c>
      <c r="O1830">
        <v>4.8572639999999998</v>
      </c>
      <c r="P1830" s="27">
        <v>12795596</v>
      </c>
      <c r="Q1830" s="27">
        <v>43658574</v>
      </c>
    </row>
    <row r="1831" spans="1:17" x14ac:dyDescent="0.3">
      <c r="A1831">
        <v>9</v>
      </c>
      <c r="B1831">
        <v>16</v>
      </c>
      <c r="C1831">
        <v>35</v>
      </c>
      <c r="D1831" s="27">
        <v>480000</v>
      </c>
      <c r="E1831">
        <v>0</v>
      </c>
      <c r="F1831">
        <v>2414184</v>
      </c>
      <c r="G1831">
        <v>17195511</v>
      </c>
      <c r="H1831">
        <v>0</v>
      </c>
      <c r="I1831">
        <v>11071039</v>
      </c>
      <c r="J1831">
        <v>3006587</v>
      </c>
      <c r="K1831">
        <v>6802404</v>
      </c>
      <c r="L1831">
        <v>3858134</v>
      </c>
      <c r="M1831">
        <v>4816055</v>
      </c>
      <c r="N1831">
        <v>13085436</v>
      </c>
      <c r="O1831">
        <v>10.54607</v>
      </c>
      <c r="P1831" s="27">
        <v>18244241</v>
      </c>
      <c r="Q1831" s="27">
        <v>62249350</v>
      </c>
    </row>
    <row r="1832" spans="1:17" x14ac:dyDescent="0.3">
      <c r="A1832">
        <v>7</v>
      </c>
      <c r="B1832">
        <v>17</v>
      </c>
      <c r="C1832">
        <v>36</v>
      </c>
      <c r="D1832" s="27">
        <v>40000</v>
      </c>
      <c r="E1832">
        <v>116500</v>
      </c>
      <c r="F1832">
        <v>640200</v>
      </c>
      <c r="G1832">
        <v>404313</v>
      </c>
      <c r="H1832">
        <v>0</v>
      </c>
      <c r="I1832">
        <v>566121</v>
      </c>
      <c r="J1832">
        <v>112239</v>
      </c>
      <c r="K1832">
        <v>167037</v>
      </c>
      <c r="L1832">
        <v>197424</v>
      </c>
      <c r="M1832">
        <v>39184</v>
      </c>
      <c r="N1832">
        <v>481297</v>
      </c>
      <c r="O1832">
        <v>503.86329999999998</v>
      </c>
      <c r="P1832" s="27">
        <v>798451</v>
      </c>
      <c r="Q1832" s="27">
        <v>2724315</v>
      </c>
    </row>
    <row r="1833" spans="1:17" x14ac:dyDescent="0.3">
      <c r="A1833">
        <v>6</v>
      </c>
      <c r="B1833">
        <v>13</v>
      </c>
      <c r="C1833">
        <v>26</v>
      </c>
      <c r="D1833" s="27">
        <v>14000</v>
      </c>
      <c r="E1833">
        <v>78483</v>
      </c>
      <c r="F1833">
        <v>145508</v>
      </c>
      <c r="G1833">
        <v>31046</v>
      </c>
      <c r="H1833">
        <v>2050</v>
      </c>
      <c r="I1833">
        <v>53662</v>
      </c>
      <c r="J1833">
        <v>0</v>
      </c>
      <c r="K1833">
        <v>10391</v>
      </c>
      <c r="L1833">
        <v>29999</v>
      </c>
      <c r="M1833">
        <v>16274</v>
      </c>
      <c r="N1833">
        <v>84080</v>
      </c>
      <c r="O1833">
        <v>1117.742</v>
      </c>
      <c r="P1833" s="27">
        <v>132325</v>
      </c>
      <c r="Q1833" s="27">
        <v>451493</v>
      </c>
    </row>
    <row r="1834" spans="1:17" x14ac:dyDescent="0.3">
      <c r="A1834">
        <v>4</v>
      </c>
      <c r="B1834">
        <v>5</v>
      </c>
      <c r="C1834">
        <v>10</v>
      </c>
      <c r="D1834" s="27">
        <v>3700</v>
      </c>
      <c r="E1834">
        <v>0</v>
      </c>
      <c r="F1834">
        <v>0</v>
      </c>
      <c r="G1834">
        <v>1493</v>
      </c>
      <c r="H1834">
        <v>0</v>
      </c>
      <c r="I1834">
        <v>14192</v>
      </c>
      <c r="J1834">
        <v>0</v>
      </c>
      <c r="K1834">
        <v>0</v>
      </c>
      <c r="L1834">
        <v>23</v>
      </c>
      <c r="M1834">
        <v>0</v>
      </c>
      <c r="N1834">
        <v>17429</v>
      </c>
      <c r="O1834">
        <v>1559.829</v>
      </c>
      <c r="P1834" s="27">
        <v>9712</v>
      </c>
      <c r="Q1834" s="27">
        <v>33137</v>
      </c>
    </row>
    <row r="1835" spans="1:17" x14ac:dyDescent="0.3">
      <c r="A1835">
        <v>3</v>
      </c>
      <c r="B1835">
        <v>5</v>
      </c>
      <c r="C1835">
        <v>10</v>
      </c>
      <c r="D1835" s="27">
        <v>7500</v>
      </c>
      <c r="E1835">
        <v>0</v>
      </c>
      <c r="F1835">
        <v>0</v>
      </c>
      <c r="G1835">
        <v>0</v>
      </c>
      <c r="H1835">
        <v>0</v>
      </c>
      <c r="I1835">
        <v>9964</v>
      </c>
      <c r="J1835">
        <v>0</v>
      </c>
      <c r="K1835">
        <v>0</v>
      </c>
      <c r="L1835">
        <v>0</v>
      </c>
      <c r="M1835">
        <v>0</v>
      </c>
      <c r="N1835">
        <v>9443</v>
      </c>
      <c r="O1835">
        <v>1551.9390000000001</v>
      </c>
      <c r="P1835" s="27">
        <v>5688</v>
      </c>
      <c r="Q1835" s="27">
        <v>19407</v>
      </c>
    </row>
    <row r="1836" spans="1:17" x14ac:dyDescent="0.3">
      <c r="A1836">
        <v>5</v>
      </c>
      <c r="B1836">
        <v>18</v>
      </c>
      <c r="C1836">
        <v>38</v>
      </c>
      <c r="D1836" s="27">
        <v>106000</v>
      </c>
      <c r="E1836">
        <v>17501</v>
      </c>
      <c r="F1836">
        <v>192461</v>
      </c>
      <c r="G1836">
        <v>221305</v>
      </c>
      <c r="H1836">
        <v>64651</v>
      </c>
      <c r="I1836">
        <v>78174</v>
      </c>
      <c r="J1836">
        <v>0</v>
      </c>
      <c r="K1836">
        <v>33083</v>
      </c>
      <c r="L1836">
        <v>212457</v>
      </c>
      <c r="M1836">
        <v>0</v>
      </c>
      <c r="N1836">
        <v>565582</v>
      </c>
      <c r="O1836">
        <v>239.3854</v>
      </c>
      <c r="P1836" s="27">
        <v>405983</v>
      </c>
      <c r="Q1836" s="27">
        <v>1385214</v>
      </c>
    </row>
    <row r="1837" spans="1:17" x14ac:dyDescent="0.3">
      <c r="A1837">
        <v>3</v>
      </c>
      <c r="B1837">
        <v>14</v>
      </c>
      <c r="C1837">
        <v>28</v>
      </c>
      <c r="D1837" s="27">
        <v>52000</v>
      </c>
      <c r="E1837">
        <v>0</v>
      </c>
      <c r="F1837">
        <v>21373</v>
      </c>
      <c r="G1837">
        <v>48295</v>
      </c>
      <c r="H1837">
        <v>0</v>
      </c>
      <c r="I1837">
        <v>114226</v>
      </c>
      <c r="J1837">
        <v>0</v>
      </c>
      <c r="K1837">
        <v>20827</v>
      </c>
      <c r="L1837">
        <v>77055</v>
      </c>
      <c r="M1837">
        <v>291180</v>
      </c>
      <c r="N1837">
        <v>101129</v>
      </c>
      <c r="O1837">
        <v>125.6504</v>
      </c>
      <c r="P1837" s="27">
        <v>197563</v>
      </c>
      <c r="Q1837" s="27">
        <v>674085</v>
      </c>
    </row>
    <row r="1838" spans="1:17" x14ac:dyDescent="0.3">
      <c r="A1838">
        <v>4</v>
      </c>
      <c r="B1838">
        <v>15</v>
      </c>
      <c r="C1838">
        <v>33</v>
      </c>
      <c r="D1838" s="27">
        <v>1500</v>
      </c>
      <c r="E1838">
        <v>0</v>
      </c>
      <c r="F1838">
        <v>23032</v>
      </c>
      <c r="G1838">
        <v>17710</v>
      </c>
      <c r="H1838">
        <v>0</v>
      </c>
      <c r="I1838">
        <v>4693</v>
      </c>
      <c r="J1838">
        <v>54032</v>
      </c>
      <c r="K1838">
        <v>83423</v>
      </c>
      <c r="L1838">
        <v>6483</v>
      </c>
      <c r="M1838">
        <v>3001</v>
      </c>
      <c r="N1838">
        <v>13731</v>
      </c>
      <c r="O1838">
        <v>789.9366</v>
      </c>
      <c r="P1838" s="27">
        <v>60406</v>
      </c>
      <c r="Q1838" s="27">
        <v>206105</v>
      </c>
    </row>
    <row r="1839" spans="1:17" x14ac:dyDescent="0.3">
      <c r="A1839">
        <v>6</v>
      </c>
      <c r="B1839">
        <v>18</v>
      </c>
      <c r="C1839">
        <v>38</v>
      </c>
      <c r="D1839" s="27">
        <v>49500</v>
      </c>
      <c r="E1839">
        <v>123369</v>
      </c>
      <c r="F1839">
        <v>227716</v>
      </c>
      <c r="G1839">
        <v>178698</v>
      </c>
      <c r="H1839">
        <v>0</v>
      </c>
      <c r="I1839">
        <v>270962</v>
      </c>
      <c r="J1839">
        <v>0</v>
      </c>
      <c r="K1839">
        <v>127846</v>
      </c>
      <c r="L1839">
        <v>357771</v>
      </c>
      <c r="M1839">
        <v>53612</v>
      </c>
      <c r="N1839">
        <v>380575</v>
      </c>
      <c r="O1839">
        <v>308.20569999999998</v>
      </c>
      <c r="P1839" s="27">
        <v>504264</v>
      </c>
      <c r="Q1839" s="27">
        <v>1720549</v>
      </c>
    </row>
    <row r="1840" spans="1:17" x14ac:dyDescent="0.3">
      <c r="A1840">
        <v>2</v>
      </c>
      <c r="B1840">
        <v>6</v>
      </c>
      <c r="C1840">
        <v>14</v>
      </c>
      <c r="D1840" s="27">
        <v>61000</v>
      </c>
      <c r="E1840">
        <v>0</v>
      </c>
      <c r="F1840">
        <v>242709</v>
      </c>
      <c r="G1840">
        <v>730814</v>
      </c>
      <c r="H1840">
        <v>0</v>
      </c>
      <c r="I1840">
        <v>718858</v>
      </c>
      <c r="J1840">
        <v>968146</v>
      </c>
      <c r="K1840">
        <v>7479919</v>
      </c>
      <c r="L1840">
        <v>45614</v>
      </c>
      <c r="M1840">
        <v>81217</v>
      </c>
      <c r="N1840">
        <v>553175</v>
      </c>
      <c r="O1840">
        <v>647.98720000000003</v>
      </c>
      <c r="P1840" s="27">
        <v>3171293</v>
      </c>
      <c r="Q1840" s="27">
        <v>10820452</v>
      </c>
    </row>
    <row r="1841" spans="1:17" x14ac:dyDescent="0.3">
      <c r="A1841">
        <v>3</v>
      </c>
      <c r="B1841">
        <v>14</v>
      </c>
      <c r="C1841">
        <v>28</v>
      </c>
      <c r="D1841" s="27">
        <v>106000</v>
      </c>
      <c r="E1841">
        <v>0</v>
      </c>
      <c r="F1841">
        <v>309690</v>
      </c>
      <c r="G1841">
        <v>621551</v>
      </c>
      <c r="H1841">
        <v>0</v>
      </c>
      <c r="I1841">
        <v>431458</v>
      </c>
      <c r="J1841">
        <v>65571</v>
      </c>
      <c r="K1841">
        <v>231109</v>
      </c>
      <c r="L1841">
        <v>118652</v>
      </c>
      <c r="M1841">
        <v>316232</v>
      </c>
      <c r="N1841">
        <v>385234</v>
      </c>
      <c r="O1841">
        <v>125.6504</v>
      </c>
      <c r="P1841" s="27">
        <v>726699</v>
      </c>
      <c r="Q1841" s="27">
        <v>2479497</v>
      </c>
    </row>
    <row r="1842" spans="1:17" x14ac:dyDescent="0.3">
      <c r="A1842">
        <v>7</v>
      </c>
      <c r="B1842">
        <v>2</v>
      </c>
      <c r="C1842">
        <v>2</v>
      </c>
      <c r="D1842" s="27">
        <v>2500</v>
      </c>
      <c r="E1842">
        <v>13739</v>
      </c>
      <c r="F1842">
        <v>114413</v>
      </c>
      <c r="G1842">
        <v>49442</v>
      </c>
      <c r="H1842">
        <v>700</v>
      </c>
      <c r="I1842">
        <v>70908</v>
      </c>
      <c r="J1842">
        <v>0</v>
      </c>
      <c r="K1842">
        <v>8342</v>
      </c>
      <c r="L1842">
        <v>16373</v>
      </c>
      <c r="M1842">
        <v>42336</v>
      </c>
      <c r="N1842">
        <v>45399</v>
      </c>
      <c r="O1842">
        <v>48.84104</v>
      </c>
      <c r="P1842" s="27">
        <v>105994</v>
      </c>
      <c r="Q1842" s="27">
        <v>361652</v>
      </c>
    </row>
    <row r="1843" spans="1:17" x14ac:dyDescent="0.3">
      <c r="A1843">
        <v>1</v>
      </c>
      <c r="B1843">
        <v>15</v>
      </c>
      <c r="C1843">
        <v>53</v>
      </c>
      <c r="D1843" s="27">
        <v>8000</v>
      </c>
      <c r="E1843">
        <v>0</v>
      </c>
      <c r="F1843">
        <v>0</v>
      </c>
      <c r="G1843">
        <v>0</v>
      </c>
      <c r="H1843">
        <v>0</v>
      </c>
      <c r="I1843">
        <v>36460</v>
      </c>
      <c r="J1843">
        <v>0</v>
      </c>
      <c r="K1843">
        <v>185532</v>
      </c>
      <c r="L1843">
        <v>9458</v>
      </c>
      <c r="M1843">
        <v>3754</v>
      </c>
      <c r="N1843">
        <v>35682</v>
      </c>
      <c r="O1843">
        <v>1276.539</v>
      </c>
      <c r="P1843" s="27">
        <v>79392</v>
      </c>
      <c r="Q1843" s="27">
        <v>270886</v>
      </c>
    </row>
    <row r="1844" spans="1:17" x14ac:dyDescent="0.3">
      <c r="A1844">
        <v>5</v>
      </c>
      <c r="B1844">
        <v>12</v>
      </c>
      <c r="C1844">
        <v>21</v>
      </c>
      <c r="D1844" s="27">
        <v>110000</v>
      </c>
      <c r="E1844">
        <v>67426</v>
      </c>
      <c r="F1844">
        <v>427441</v>
      </c>
      <c r="G1844">
        <v>543101</v>
      </c>
      <c r="H1844">
        <v>5496</v>
      </c>
      <c r="I1844">
        <v>243473</v>
      </c>
      <c r="J1844">
        <v>0</v>
      </c>
      <c r="K1844">
        <v>62001</v>
      </c>
      <c r="L1844">
        <v>72841</v>
      </c>
      <c r="M1844">
        <v>43416</v>
      </c>
      <c r="N1844">
        <v>796470</v>
      </c>
      <c r="O1844">
        <v>19.690259999999999</v>
      </c>
      <c r="P1844" s="27">
        <v>662856</v>
      </c>
      <c r="Q1844" s="27">
        <v>2261665</v>
      </c>
    </row>
    <row r="1845" spans="1:17" x14ac:dyDescent="0.3">
      <c r="A1845">
        <v>6</v>
      </c>
      <c r="B1845">
        <v>13</v>
      </c>
      <c r="C1845">
        <v>25</v>
      </c>
      <c r="D1845" s="27">
        <v>11500</v>
      </c>
      <c r="E1845">
        <v>999</v>
      </c>
      <c r="F1845">
        <v>5168</v>
      </c>
      <c r="G1845">
        <v>661</v>
      </c>
      <c r="H1845">
        <v>0</v>
      </c>
      <c r="I1845">
        <v>809</v>
      </c>
      <c r="J1845">
        <v>0</v>
      </c>
      <c r="K1845">
        <v>382</v>
      </c>
      <c r="L1845">
        <v>203</v>
      </c>
      <c r="M1845">
        <v>476</v>
      </c>
      <c r="N1845">
        <v>3060</v>
      </c>
      <c r="O1845">
        <v>1729.173</v>
      </c>
      <c r="P1845" s="27">
        <v>3446</v>
      </c>
      <c r="Q1845" s="27">
        <v>11758</v>
      </c>
    </row>
    <row r="1846" spans="1:17" x14ac:dyDescent="0.3">
      <c r="A1846">
        <v>2</v>
      </c>
      <c r="B1846">
        <v>16</v>
      </c>
      <c r="C1846">
        <v>35</v>
      </c>
      <c r="D1846" s="27">
        <v>800000</v>
      </c>
      <c r="E1846">
        <v>0</v>
      </c>
      <c r="F1846">
        <v>34211220</v>
      </c>
      <c r="G1846">
        <v>19727323</v>
      </c>
      <c r="H1846">
        <v>0</v>
      </c>
      <c r="I1846">
        <v>11206013</v>
      </c>
      <c r="J1846">
        <v>0</v>
      </c>
      <c r="K1846">
        <v>8925802</v>
      </c>
      <c r="L1846">
        <v>14471399</v>
      </c>
      <c r="M1846">
        <v>38894556</v>
      </c>
      <c r="N1846">
        <v>28069606</v>
      </c>
      <c r="O1846">
        <v>3.979117</v>
      </c>
      <c r="P1846" s="27">
        <v>45576178</v>
      </c>
      <c r="Q1846" s="8">
        <v>156000000</v>
      </c>
    </row>
    <row r="1847" spans="1:17" x14ac:dyDescent="0.3">
      <c r="A1847">
        <v>5</v>
      </c>
      <c r="B1847">
        <v>2</v>
      </c>
      <c r="C1847">
        <v>4</v>
      </c>
      <c r="D1847" s="27">
        <v>2400</v>
      </c>
      <c r="E1847">
        <v>1524</v>
      </c>
      <c r="F1847">
        <v>7221</v>
      </c>
      <c r="G1847">
        <v>12913</v>
      </c>
      <c r="H1847">
        <v>201</v>
      </c>
      <c r="I1847">
        <v>13524</v>
      </c>
      <c r="J1847">
        <v>0</v>
      </c>
      <c r="K1847">
        <v>19349</v>
      </c>
      <c r="L1847">
        <v>3431</v>
      </c>
      <c r="M1847">
        <v>43027</v>
      </c>
      <c r="N1847">
        <v>8748</v>
      </c>
      <c r="O1847">
        <v>2140.9059999999999</v>
      </c>
      <c r="P1847" s="27">
        <v>32221</v>
      </c>
      <c r="Q1847" s="27">
        <v>109938</v>
      </c>
    </row>
    <row r="1848" spans="1:17" x14ac:dyDescent="0.3">
      <c r="A1848">
        <v>7</v>
      </c>
      <c r="B1848">
        <v>16</v>
      </c>
      <c r="C1848">
        <v>35</v>
      </c>
      <c r="D1848" s="27">
        <v>92000</v>
      </c>
      <c r="E1848">
        <v>0</v>
      </c>
      <c r="F1848">
        <v>2722163</v>
      </c>
      <c r="G1848">
        <v>1686784</v>
      </c>
      <c r="H1848">
        <v>0</v>
      </c>
      <c r="I1848">
        <v>1715225</v>
      </c>
      <c r="J1848">
        <v>322675</v>
      </c>
      <c r="K1848">
        <v>621038</v>
      </c>
      <c r="L1848">
        <v>380823</v>
      </c>
      <c r="M1848">
        <v>1464931</v>
      </c>
      <c r="N1848">
        <v>1761110</v>
      </c>
      <c r="O1848">
        <v>292.10939999999999</v>
      </c>
      <c r="P1848" s="27">
        <v>3128590</v>
      </c>
      <c r="Q1848" s="27">
        <v>10674749</v>
      </c>
    </row>
    <row r="1849" spans="1:17" x14ac:dyDescent="0.3">
      <c r="A1849">
        <v>9</v>
      </c>
      <c r="B1849">
        <v>15</v>
      </c>
      <c r="C1849">
        <v>53</v>
      </c>
      <c r="D1849" s="27">
        <v>14000</v>
      </c>
      <c r="E1849">
        <v>10</v>
      </c>
      <c r="F1849">
        <v>8507</v>
      </c>
      <c r="G1849">
        <v>13845</v>
      </c>
      <c r="H1849">
        <v>13749</v>
      </c>
      <c r="I1849">
        <v>8203</v>
      </c>
      <c r="J1849">
        <v>0</v>
      </c>
      <c r="K1849">
        <v>310078</v>
      </c>
      <c r="L1849">
        <v>20005</v>
      </c>
      <c r="M1849">
        <v>3755</v>
      </c>
      <c r="N1849">
        <v>35635</v>
      </c>
      <c r="O1849">
        <v>1667.7550000000001</v>
      </c>
      <c r="P1849" s="27">
        <v>121274</v>
      </c>
      <c r="Q1849" s="27">
        <v>413787</v>
      </c>
    </row>
    <row r="1850" spans="1:17" x14ac:dyDescent="0.3">
      <c r="A1850">
        <v>9</v>
      </c>
      <c r="B1850">
        <v>5</v>
      </c>
      <c r="C1850">
        <v>9</v>
      </c>
      <c r="D1850" s="27">
        <v>3800</v>
      </c>
      <c r="E1850">
        <v>85</v>
      </c>
      <c r="F1850">
        <v>9948</v>
      </c>
      <c r="G1850">
        <v>4761</v>
      </c>
      <c r="H1850">
        <v>321</v>
      </c>
      <c r="I1850">
        <v>13938</v>
      </c>
      <c r="J1850">
        <v>342</v>
      </c>
      <c r="K1850">
        <v>1579</v>
      </c>
      <c r="L1850">
        <v>13412</v>
      </c>
      <c r="M1850">
        <v>65611</v>
      </c>
      <c r="N1850">
        <v>18919</v>
      </c>
      <c r="O1850">
        <v>1130.4749999999999</v>
      </c>
      <c r="P1850" s="27">
        <v>37783</v>
      </c>
      <c r="Q1850" s="27">
        <v>128916</v>
      </c>
    </row>
    <row r="1851" spans="1:17" x14ac:dyDescent="0.3">
      <c r="A1851">
        <v>9</v>
      </c>
      <c r="B1851">
        <v>16</v>
      </c>
      <c r="C1851">
        <v>35</v>
      </c>
      <c r="D1851" s="27">
        <v>480000</v>
      </c>
      <c r="E1851">
        <v>0</v>
      </c>
      <c r="F1851">
        <v>14775732</v>
      </c>
      <c r="G1851">
        <v>10156936</v>
      </c>
      <c r="H1851">
        <v>0</v>
      </c>
      <c r="I1851">
        <v>10265660</v>
      </c>
      <c r="J1851">
        <v>0</v>
      </c>
      <c r="K1851">
        <v>3860173</v>
      </c>
      <c r="L1851">
        <v>4600507</v>
      </c>
      <c r="M1851">
        <v>14177879</v>
      </c>
      <c r="N1851">
        <v>12731902</v>
      </c>
      <c r="O1851">
        <v>6.6318619999999999</v>
      </c>
      <c r="P1851" s="27">
        <v>20682529</v>
      </c>
      <c r="Q1851" s="27">
        <v>70568789</v>
      </c>
    </row>
    <row r="1852" spans="1:17" x14ac:dyDescent="0.3">
      <c r="A1852">
        <v>7</v>
      </c>
      <c r="B1852">
        <v>16</v>
      </c>
      <c r="C1852">
        <v>35</v>
      </c>
      <c r="D1852" s="27">
        <v>425000</v>
      </c>
      <c r="E1852">
        <v>0</v>
      </c>
      <c r="F1852">
        <v>4850468</v>
      </c>
      <c r="G1852">
        <v>7505705</v>
      </c>
      <c r="H1852">
        <v>0</v>
      </c>
      <c r="I1852">
        <v>5760503</v>
      </c>
      <c r="J1852">
        <v>1714359</v>
      </c>
      <c r="K1852">
        <v>1744207</v>
      </c>
      <c r="L1852">
        <v>1094447</v>
      </c>
      <c r="M1852">
        <v>637137</v>
      </c>
      <c r="N1852">
        <v>8053095</v>
      </c>
      <c r="O1852">
        <v>9.2846069999999994</v>
      </c>
      <c r="P1852" s="27">
        <v>9191067</v>
      </c>
      <c r="Q1852" s="27">
        <v>31359921</v>
      </c>
    </row>
    <row r="1853" spans="1:17" x14ac:dyDescent="0.3">
      <c r="A1853">
        <v>1</v>
      </c>
      <c r="B1853">
        <v>2</v>
      </c>
      <c r="C1853">
        <v>2</v>
      </c>
      <c r="D1853" s="27">
        <v>9900</v>
      </c>
      <c r="E1853">
        <v>56089</v>
      </c>
      <c r="F1853">
        <v>20850</v>
      </c>
      <c r="G1853">
        <v>82528</v>
      </c>
      <c r="H1853">
        <v>1529</v>
      </c>
      <c r="I1853">
        <v>108071</v>
      </c>
      <c r="J1853">
        <v>0</v>
      </c>
      <c r="K1853">
        <v>6343</v>
      </c>
      <c r="L1853">
        <v>13170</v>
      </c>
      <c r="M1853">
        <v>75902</v>
      </c>
      <c r="N1853">
        <v>90481</v>
      </c>
      <c r="O1853">
        <v>1451.617</v>
      </c>
      <c r="P1853" s="27">
        <v>133342</v>
      </c>
      <c r="Q1853" s="27">
        <v>454963</v>
      </c>
    </row>
    <row r="1854" spans="1:17" x14ac:dyDescent="0.3">
      <c r="A1854">
        <v>9</v>
      </c>
      <c r="B1854">
        <v>6</v>
      </c>
      <c r="C1854">
        <v>12</v>
      </c>
      <c r="D1854" s="27">
        <v>2400</v>
      </c>
      <c r="E1854">
        <v>1277</v>
      </c>
      <c r="F1854">
        <v>32371</v>
      </c>
      <c r="G1854">
        <v>40170</v>
      </c>
      <c r="H1854">
        <v>935</v>
      </c>
      <c r="I1854">
        <v>86344</v>
      </c>
      <c r="J1854">
        <v>73725</v>
      </c>
      <c r="K1854">
        <v>569604</v>
      </c>
      <c r="L1854">
        <v>11382</v>
      </c>
      <c r="M1854">
        <v>5637</v>
      </c>
      <c r="N1854">
        <v>49274</v>
      </c>
      <c r="O1854">
        <v>1667.7550000000001</v>
      </c>
      <c r="P1854" s="27">
        <v>255193</v>
      </c>
      <c r="Q1854" s="27">
        <v>870719</v>
      </c>
    </row>
    <row r="1855" spans="1:17" x14ac:dyDescent="0.3">
      <c r="A1855">
        <v>7</v>
      </c>
      <c r="B1855">
        <v>6</v>
      </c>
      <c r="C1855">
        <v>12</v>
      </c>
      <c r="D1855" s="27">
        <v>3600</v>
      </c>
      <c r="E1855">
        <v>402</v>
      </c>
      <c r="F1855">
        <v>99530</v>
      </c>
      <c r="G1855">
        <v>83820</v>
      </c>
      <c r="H1855">
        <v>2073</v>
      </c>
      <c r="I1855">
        <v>97308</v>
      </c>
      <c r="J1855">
        <v>87907</v>
      </c>
      <c r="K1855">
        <v>679174</v>
      </c>
      <c r="L1855">
        <v>6845</v>
      </c>
      <c r="M1855">
        <v>4476</v>
      </c>
      <c r="N1855">
        <v>58751</v>
      </c>
      <c r="O1855">
        <v>1879.4559999999999</v>
      </c>
      <c r="P1855" s="27">
        <v>328337</v>
      </c>
      <c r="Q1855" s="27">
        <v>1120286</v>
      </c>
    </row>
    <row r="1856" spans="1:17" x14ac:dyDescent="0.3">
      <c r="A1856">
        <v>9</v>
      </c>
      <c r="B1856">
        <v>14</v>
      </c>
      <c r="C1856">
        <v>27</v>
      </c>
      <c r="D1856" s="27">
        <v>18750</v>
      </c>
      <c r="E1856">
        <v>0</v>
      </c>
      <c r="F1856">
        <v>0</v>
      </c>
      <c r="G1856">
        <v>311363</v>
      </c>
      <c r="H1856">
        <v>103289</v>
      </c>
      <c r="I1856">
        <v>125585</v>
      </c>
      <c r="J1856">
        <v>0</v>
      </c>
      <c r="K1856">
        <v>0</v>
      </c>
      <c r="L1856">
        <v>43333</v>
      </c>
      <c r="M1856">
        <v>74240</v>
      </c>
      <c r="N1856">
        <v>296021</v>
      </c>
      <c r="O1856">
        <v>356.19830000000002</v>
      </c>
      <c r="P1856" s="27">
        <v>279552</v>
      </c>
      <c r="Q1856" s="27">
        <v>953831</v>
      </c>
    </row>
    <row r="1857" spans="1:17" x14ac:dyDescent="0.3">
      <c r="A1857">
        <v>7</v>
      </c>
      <c r="B1857">
        <v>2</v>
      </c>
      <c r="C1857">
        <v>2</v>
      </c>
      <c r="D1857" s="27">
        <v>4500</v>
      </c>
      <c r="E1857">
        <v>28337</v>
      </c>
      <c r="F1857">
        <v>222555</v>
      </c>
      <c r="G1857">
        <v>26841</v>
      </c>
      <c r="H1857">
        <v>0</v>
      </c>
      <c r="I1857">
        <v>21623</v>
      </c>
      <c r="J1857">
        <v>0</v>
      </c>
      <c r="K1857">
        <v>9372</v>
      </c>
      <c r="L1857">
        <v>13762</v>
      </c>
      <c r="M1857">
        <v>14841</v>
      </c>
      <c r="N1857">
        <v>20646</v>
      </c>
      <c r="O1857">
        <v>48.84104</v>
      </c>
      <c r="P1857" s="27">
        <v>104917</v>
      </c>
      <c r="Q1857" s="27">
        <v>357977</v>
      </c>
    </row>
    <row r="1858" spans="1:17" x14ac:dyDescent="0.3">
      <c r="A1858">
        <v>9</v>
      </c>
      <c r="B1858">
        <v>6</v>
      </c>
      <c r="C1858">
        <v>14</v>
      </c>
      <c r="D1858" s="27">
        <v>138000</v>
      </c>
      <c r="E1858">
        <v>79006</v>
      </c>
      <c r="F1858">
        <v>79846</v>
      </c>
      <c r="G1858">
        <v>562696</v>
      </c>
      <c r="H1858">
        <v>4062</v>
      </c>
      <c r="I1858">
        <v>587197</v>
      </c>
      <c r="J1858">
        <v>1038547</v>
      </c>
      <c r="K1858">
        <v>8023844</v>
      </c>
      <c r="L1858">
        <v>29315</v>
      </c>
      <c r="M1858">
        <v>25359</v>
      </c>
      <c r="N1858">
        <v>532980</v>
      </c>
      <c r="O1858">
        <v>158.2996</v>
      </c>
      <c r="P1858" s="27">
        <v>3213028</v>
      </c>
      <c r="Q1858" s="27">
        <v>10962852</v>
      </c>
    </row>
    <row r="1859" spans="1:17" x14ac:dyDescent="0.3">
      <c r="A1859">
        <v>2</v>
      </c>
      <c r="B1859">
        <v>5</v>
      </c>
      <c r="C1859">
        <v>9</v>
      </c>
      <c r="D1859" s="27">
        <v>230000</v>
      </c>
      <c r="E1859">
        <v>150759</v>
      </c>
      <c r="F1859">
        <v>328540</v>
      </c>
      <c r="G1859">
        <v>690026</v>
      </c>
      <c r="H1859">
        <v>43591</v>
      </c>
      <c r="I1859">
        <v>2837034</v>
      </c>
      <c r="J1859">
        <v>0</v>
      </c>
      <c r="K1859">
        <v>0</v>
      </c>
      <c r="L1859">
        <v>5067</v>
      </c>
      <c r="M1859">
        <v>123037</v>
      </c>
      <c r="N1859">
        <v>2498824</v>
      </c>
      <c r="O1859">
        <v>62.141440000000003</v>
      </c>
      <c r="P1859" s="27">
        <v>1956881</v>
      </c>
      <c r="Q1859" s="27">
        <v>6676878</v>
      </c>
    </row>
    <row r="1860" spans="1:17" x14ac:dyDescent="0.3">
      <c r="A1860">
        <v>9</v>
      </c>
      <c r="B1860">
        <v>17</v>
      </c>
      <c r="C1860">
        <v>36</v>
      </c>
      <c r="D1860" s="27">
        <v>150000</v>
      </c>
      <c r="E1860">
        <v>12727</v>
      </c>
      <c r="F1860">
        <v>533481</v>
      </c>
      <c r="G1860">
        <v>886204</v>
      </c>
      <c r="H1860">
        <v>113563</v>
      </c>
      <c r="I1860">
        <v>3174367</v>
      </c>
      <c r="J1860">
        <v>0</v>
      </c>
      <c r="K1860">
        <v>673745</v>
      </c>
      <c r="L1860">
        <v>564272</v>
      </c>
      <c r="M1860">
        <v>48295</v>
      </c>
      <c r="N1860">
        <v>2964320</v>
      </c>
      <c r="O1860">
        <v>84.055760000000006</v>
      </c>
      <c r="P1860" s="27">
        <v>2629242</v>
      </c>
      <c r="Q1860" s="27">
        <v>8970974</v>
      </c>
    </row>
    <row r="1861" spans="1:17" x14ac:dyDescent="0.3">
      <c r="A1861">
        <v>5</v>
      </c>
      <c r="B1861">
        <v>13</v>
      </c>
      <c r="C1861">
        <v>25</v>
      </c>
      <c r="D1861" s="27">
        <v>6000</v>
      </c>
      <c r="E1861">
        <v>2170</v>
      </c>
      <c r="F1861">
        <v>5544</v>
      </c>
      <c r="G1861">
        <v>118</v>
      </c>
      <c r="H1861">
        <v>273</v>
      </c>
      <c r="I1861">
        <v>1368</v>
      </c>
      <c r="J1861">
        <v>0</v>
      </c>
      <c r="K1861">
        <v>365</v>
      </c>
      <c r="L1861">
        <v>0</v>
      </c>
      <c r="M1861">
        <v>0</v>
      </c>
      <c r="N1861">
        <v>5891</v>
      </c>
      <c r="O1861">
        <v>961.78279999999995</v>
      </c>
      <c r="P1861" s="27">
        <v>4610</v>
      </c>
      <c r="Q1861" s="27">
        <v>15729</v>
      </c>
    </row>
    <row r="1862" spans="1:17" x14ac:dyDescent="0.3">
      <c r="A1862">
        <v>2</v>
      </c>
      <c r="B1862">
        <v>12</v>
      </c>
      <c r="C1862">
        <v>21</v>
      </c>
      <c r="D1862" s="27">
        <v>17250</v>
      </c>
      <c r="E1862">
        <v>6480</v>
      </c>
      <c r="F1862">
        <v>4591</v>
      </c>
      <c r="G1862">
        <v>27247</v>
      </c>
      <c r="H1862">
        <v>0</v>
      </c>
      <c r="I1862">
        <v>12156</v>
      </c>
      <c r="J1862">
        <v>0</v>
      </c>
      <c r="K1862">
        <v>835</v>
      </c>
      <c r="L1862">
        <v>7486</v>
      </c>
      <c r="M1862">
        <v>5523</v>
      </c>
      <c r="N1862">
        <v>58698</v>
      </c>
      <c r="O1862">
        <v>1155.4280000000001</v>
      </c>
      <c r="P1862" s="27">
        <v>36054</v>
      </c>
      <c r="Q1862" s="27">
        <v>123016</v>
      </c>
    </row>
    <row r="1863" spans="1:17" x14ac:dyDescent="0.3">
      <c r="A1863">
        <v>1</v>
      </c>
      <c r="B1863">
        <v>8</v>
      </c>
      <c r="C1863">
        <v>19</v>
      </c>
      <c r="D1863" s="27">
        <v>260000</v>
      </c>
      <c r="E1863">
        <v>15781</v>
      </c>
      <c r="F1863">
        <v>378459</v>
      </c>
      <c r="G1863">
        <v>5454176</v>
      </c>
      <c r="H1863">
        <v>0</v>
      </c>
      <c r="I1863">
        <v>4216486</v>
      </c>
      <c r="J1863">
        <v>480809</v>
      </c>
      <c r="K1863">
        <v>486904</v>
      </c>
      <c r="L1863">
        <v>802189</v>
      </c>
      <c r="M1863">
        <v>2444859</v>
      </c>
      <c r="N1863">
        <v>3361476</v>
      </c>
      <c r="O1863">
        <v>84.055760000000006</v>
      </c>
      <c r="P1863" s="27">
        <v>5170322</v>
      </c>
      <c r="Q1863" s="27">
        <v>17641139</v>
      </c>
    </row>
    <row r="1864" spans="1:17" x14ac:dyDescent="0.3">
      <c r="A1864">
        <v>7</v>
      </c>
      <c r="B1864">
        <v>5</v>
      </c>
      <c r="C1864">
        <v>10</v>
      </c>
      <c r="D1864" s="27">
        <v>2500</v>
      </c>
      <c r="O1864">
        <v>1807.463</v>
      </c>
    </row>
    <row r="1865" spans="1:17" x14ac:dyDescent="0.3">
      <c r="A1865">
        <v>5</v>
      </c>
      <c r="B1865">
        <v>1</v>
      </c>
      <c r="C1865">
        <v>1</v>
      </c>
      <c r="D1865" s="27">
        <v>33000</v>
      </c>
      <c r="E1865">
        <v>3346</v>
      </c>
      <c r="F1865">
        <v>13810</v>
      </c>
      <c r="G1865">
        <v>26081</v>
      </c>
      <c r="H1865">
        <v>0</v>
      </c>
      <c r="I1865">
        <v>17253</v>
      </c>
      <c r="J1865">
        <v>0</v>
      </c>
      <c r="K1865">
        <v>0</v>
      </c>
      <c r="L1865">
        <v>1524</v>
      </c>
      <c r="M1865">
        <v>2950</v>
      </c>
      <c r="N1865">
        <v>44077</v>
      </c>
      <c r="O1865">
        <v>632.51710000000003</v>
      </c>
      <c r="P1865" s="27">
        <v>31958</v>
      </c>
      <c r="Q1865" s="27">
        <v>109041</v>
      </c>
    </row>
    <row r="1866" spans="1:17" x14ac:dyDescent="0.3">
      <c r="A1866">
        <v>3</v>
      </c>
      <c r="B1866">
        <v>16</v>
      </c>
      <c r="C1866">
        <v>35</v>
      </c>
      <c r="D1866" s="27">
        <v>290000</v>
      </c>
      <c r="E1866">
        <v>2121799</v>
      </c>
      <c r="F1866">
        <v>6967599</v>
      </c>
      <c r="G1866">
        <v>8877223</v>
      </c>
      <c r="H1866">
        <v>0</v>
      </c>
      <c r="I1866">
        <v>6403784</v>
      </c>
      <c r="J1866">
        <v>0</v>
      </c>
      <c r="K1866">
        <v>783391</v>
      </c>
      <c r="L1866">
        <v>1970949</v>
      </c>
      <c r="M1866">
        <v>2998268</v>
      </c>
      <c r="N1866">
        <v>7560865</v>
      </c>
      <c r="O1866">
        <v>12.123889999999999</v>
      </c>
      <c r="P1866" s="27">
        <v>11044513</v>
      </c>
      <c r="Q1866" s="27">
        <v>37683878</v>
      </c>
    </row>
    <row r="1867" spans="1:17" x14ac:dyDescent="0.3">
      <c r="A1867">
        <v>4</v>
      </c>
      <c r="B1867">
        <v>25</v>
      </c>
      <c r="C1867">
        <v>42</v>
      </c>
      <c r="D1867" s="27">
        <v>3700</v>
      </c>
      <c r="E1867">
        <v>0</v>
      </c>
      <c r="F1867">
        <v>1770</v>
      </c>
      <c r="G1867">
        <v>6244</v>
      </c>
      <c r="H1867">
        <v>141</v>
      </c>
      <c r="I1867">
        <v>5155</v>
      </c>
      <c r="J1867">
        <v>0</v>
      </c>
      <c r="K1867">
        <v>983</v>
      </c>
      <c r="L1867">
        <v>2704</v>
      </c>
      <c r="M1867">
        <v>1247</v>
      </c>
      <c r="N1867">
        <v>7926</v>
      </c>
      <c r="O1867">
        <v>1729.173</v>
      </c>
      <c r="P1867" s="27">
        <v>7670</v>
      </c>
      <c r="Q1867" s="27">
        <v>26170</v>
      </c>
    </row>
    <row r="1868" spans="1:17" x14ac:dyDescent="0.3">
      <c r="A1868">
        <v>9</v>
      </c>
      <c r="B1868">
        <v>23</v>
      </c>
      <c r="C1868">
        <v>50</v>
      </c>
      <c r="D1868" s="27">
        <v>6100</v>
      </c>
      <c r="E1868">
        <v>259</v>
      </c>
      <c r="F1868">
        <v>34036</v>
      </c>
      <c r="G1868">
        <v>46973</v>
      </c>
      <c r="H1868">
        <v>3966</v>
      </c>
      <c r="I1868">
        <v>28913</v>
      </c>
      <c r="J1868">
        <v>4809</v>
      </c>
      <c r="K1868">
        <v>241837</v>
      </c>
      <c r="L1868">
        <v>10516</v>
      </c>
      <c r="M1868">
        <v>15995</v>
      </c>
      <c r="N1868">
        <v>28080</v>
      </c>
      <c r="O1868">
        <v>440.04610000000002</v>
      </c>
      <c r="P1868" s="27">
        <v>121742</v>
      </c>
      <c r="Q1868" s="27">
        <v>415384</v>
      </c>
    </row>
    <row r="1869" spans="1:17" x14ac:dyDescent="0.3">
      <c r="A1869">
        <v>3</v>
      </c>
      <c r="B1869">
        <v>7</v>
      </c>
      <c r="C1869">
        <v>52</v>
      </c>
      <c r="D1869" s="27">
        <v>66000</v>
      </c>
      <c r="E1869">
        <v>168653</v>
      </c>
      <c r="F1869">
        <v>514837</v>
      </c>
      <c r="G1869">
        <v>99520</v>
      </c>
      <c r="H1869">
        <v>0</v>
      </c>
      <c r="I1869">
        <v>674143</v>
      </c>
      <c r="J1869">
        <v>0</v>
      </c>
      <c r="K1869">
        <v>46540</v>
      </c>
      <c r="L1869">
        <v>224621</v>
      </c>
      <c r="M1869">
        <v>733339</v>
      </c>
      <c r="N1869">
        <v>832288</v>
      </c>
      <c r="O1869">
        <v>239.3854</v>
      </c>
      <c r="P1869" s="27">
        <v>965399</v>
      </c>
      <c r="Q1869" s="27">
        <v>3293941</v>
      </c>
    </row>
    <row r="1870" spans="1:17" x14ac:dyDescent="0.3">
      <c r="A1870">
        <v>9</v>
      </c>
      <c r="B1870">
        <v>23</v>
      </c>
      <c r="C1870">
        <v>50</v>
      </c>
      <c r="D1870" s="27">
        <v>210000</v>
      </c>
      <c r="E1870">
        <v>44544</v>
      </c>
      <c r="F1870">
        <v>1949430</v>
      </c>
      <c r="G1870">
        <v>2689544</v>
      </c>
      <c r="H1870">
        <v>198824</v>
      </c>
      <c r="I1870">
        <v>3117167</v>
      </c>
      <c r="J1870">
        <v>241096</v>
      </c>
      <c r="K1870">
        <v>2288198</v>
      </c>
      <c r="L1870">
        <v>410620</v>
      </c>
      <c r="M1870">
        <v>388884</v>
      </c>
      <c r="N1870">
        <v>1724729</v>
      </c>
      <c r="O1870">
        <v>440.04610000000002</v>
      </c>
      <c r="P1870" s="27">
        <v>3825626</v>
      </c>
      <c r="Q1870" s="27">
        <v>13053036</v>
      </c>
    </row>
    <row r="1871" spans="1:17" x14ac:dyDescent="0.3">
      <c r="A1871">
        <v>5</v>
      </c>
      <c r="B1871">
        <v>14</v>
      </c>
      <c r="C1871">
        <v>29</v>
      </c>
      <c r="D1871" s="27">
        <v>370000</v>
      </c>
      <c r="E1871">
        <v>689519</v>
      </c>
      <c r="F1871">
        <v>4000630</v>
      </c>
      <c r="G1871">
        <v>1014707</v>
      </c>
      <c r="H1871">
        <v>467</v>
      </c>
      <c r="I1871">
        <v>485478</v>
      </c>
      <c r="J1871">
        <v>103250</v>
      </c>
      <c r="K1871">
        <v>218919</v>
      </c>
      <c r="L1871">
        <v>467068</v>
      </c>
      <c r="M1871">
        <v>1143904</v>
      </c>
      <c r="N1871">
        <v>776663</v>
      </c>
      <c r="O1871">
        <v>160.42580000000001</v>
      </c>
      <c r="P1871" s="27">
        <v>2608618</v>
      </c>
      <c r="Q1871" s="27">
        <v>8900605</v>
      </c>
    </row>
    <row r="1872" spans="1:17" x14ac:dyDescent="0.3">
      <c r="A1872">
        <v>2</v>
      </c>
      <c r="B1872">
        <v>14</v>
      </c>
      <c r="C1872">
        <v>30</v>
      </c>
      <c r="D1872" s="27">
        <v>17000</v>
      </c>
      <c r="E1872">
        <v>0</v>
      </c>
      <c r="F1872">
        <v>24747</v>
      </c>
      <c r="G1872">
        <v>16504</v>
      </c>
      <c r="H1872">
        <v>0</v>
      </c>
      <c r="I1872">
        <v>14104</v>
      </c>
      <c r="J1872">
        <v>0</v>
      </c>
      <c r="K1872">
        <v>16597</v>
      </c>
      <c r="L1872">
        <v>4265</v>
      </c>
      <c r="M1872">
        <v>1399</v>
      </c>
      <c r="N1872">
        <v>20581</v>
      </c>
      <c r="O1872">
        <v>647.98720000000003</v>
      </c>
      <c r="P1872" s="27">
        <v>28780</v>
      </c>
      <c r="Q1872" s="27">
        <v>98197</v>
      </c>
    </row>
    <row r="1873" spans="1:17" x14ac:dyDescent="0.3">
      <c r="A1873">
        <v>4</v>
      </c>
      <c r="B1873">
        <v>14</v>
      </c>
      <c r="C1873">
        <v>29</v>
      </c>
      <c r="D1873" s="27">
        <v>280000</v>
      </c>
      <c r="E1873">
        <v>315368</v>
      </c>
      <c r="F1873">
        <v>3378632</v>
      </c>
      <c r="G1873">
        <v>2189283</v>
      </c>
      <c r="H1873">
        <v>487539</v>
      </c>
      <c r="I1873">
        <v>3819421</v>
      </c>
      <c r="J1873">
        <v>331019</v>
      </c>
      <c r="K1873">
        <v>750749</v>
      </c>
      <c r="L1873">
        <v>108062</v>
      </c>
      <c r="M1873">
        <v>1006498</v>
      </c>
      <c r="N1873">
        <v>1816077</v>
      </c>
      <c r="O1873">
        <v>84.055760000000006</v>
      </c>
      <c r="P1873" s="27">
        <v>4162558</v>
      </c>
      <c r="Q1873" s="27">
        <v>14202648</v>
      </c>
    </row>
    <row r="1874" spans="1:17" x14ac:dyDescent="0.3">
      <c r="A1874">
        <v>3</v>
      </c>
      <c r="B1874">
        <v>13</v>
      </c>
      <c r="C1874">
        <v>26</v>
      </c>
      <c r="D1874" s="27">
        <v>7800</v>
      </c>
      <c r="E1874">
        <v>0</v>
      </c>
      <c r="F1874">
        <v>25133</v>
      </c>
      <c r="G1874">
        <v>15312</v>
      </c>
      <c r="H1874">
        <v>0</v>
      </c>
      <c r="I1874">
        <v>33003</v>
      </c>
      <c r="J1874">
        <v>7451</v>
      </c>
      <c r="K1874">
        <v>1512</v>
      </c>
      <c r="L1874">
        <v>116</v>
      </c>
      <c r="M1874">
        <v>2716</v>
      </c>
      <c r="N1874">
        <v>44706</v>
      </c>
      <c r="O1874">
        <v>1879.4559999999999</v>
      </c>
      <c r="P1874" s="27">
        <v>38086</v>
      </c>
      <c r="Q1874" s="27">
        <v>129949</v>
      </c>
    </row>
    <row r="1875" spans="1:17" x14ac:dyDescent="0.3">
      <c r="A1875">
        <v>9</v>
      </c>
      <c r="B1875">
        <v>13</v>
      </c>
      <c r="C1875">
        <v>24</v>
      </c>
      <c r="D1875" s="27">
        <v>23250</v>
      </c>
      <c r="E1875">
        <v>0</v>
      </c>
      <c r="F1875">
        <v>334467</v>
      </c>
      <c r="G1875">
        <v>162352</v>
      </c>
      <c r="H1875">
        <v>0</v>
      </c>
      <c r="I1875">
        <v>149262</v>
      </c>
      <c r="J1875">
        <v>0</v>
      </c>
      <c r="K1875">
        <v>0</v>
      </c>
      <c r="L1875">
        <v>0</v>
      </c>
      <c r="M1875">
        <v>279</v>
      </c>
      <c r="N1875">
        <v>297829</v>
      </c>
      <c r="O1875">
        <v>621.79089999999997</v>
      </c>
      <c r="P1875" s="27">
        <v>276726</v>
      </c>
      <c r="Q1875" s="27">
        <v>944189</v>
      </c>
    </row>
    <row r="1876" spans="1:17" x14ac:dyDescent="0.3">
      <c r="A1876">
        <v>6</v>
      </c>
      <c r="B1876">
        <v>16</v>
      </c>
      <c r="C1876">
        <v>35</v>
      </c>
      <c r="D1876" s="27">
        <v>800000</v>
      </c>
      <c r="E1876">
        <v>0</v>
      </c>
      <c r="F1876">
        <v>62445195</v>
      </c>
      <c r="G1876">
        <v>20896845</v>
      </c>
      <c r="H1876">
        <v>0</v>
      </c>
      <c r="I1876">
        <v>19542740</v>
      </c>
      <c r="J1876">
        <v>0</v>
      </c>
      <c r="K1876">
        <v>7198891</v>
      </c>
      <c r="L1876">
        <v>6532888</v>
      </c>
      <c r="M1876">
        <v>9414711</v>
      </c>
      <c r="N1876">
        <v>29665943</v>
      </c>
      <c r="O1876">
        <v>11.323370000000001</v>
      </c>
      <c r="P1876" s="27">
        <v>45632243</v>
      </c>
      <c r="Q1876" s="8">
        <v>156000000</v>
      </c>
    </row>
    <row r="1877" spans="1:17" x14ac:dyDescent="0.3">
      <c r="A1877">
        <v>7</v>
      </c>
      <c r="B1877">
        <v>2</v>
      </c>
      <c r="C1877">
        <v>4</v>
      </c>
      <c r="D1877" s="27">
        <v>45000</v>
      </c>
      <c r="E1877">
        <v>224796</v>
      </c>
      <c r="F1877">
        <v>433286</v>
      </c>
      <c r="G1877">
        <v>674440</v>
      </c>
      <c r="H1877">
        <v>7434</v>
      </c>
      <c r="I1877">
        <v>729717</v>
      </c>
      <c r="J1877">
        <v>0</v>
      </c>
      <c r="K1877">
        <v>19013</v>
      </c>
      <c r="L1877">
        <v>234054</v>
      </c>
      <c r="M1877">
        <v>1258368</v>
      </c>
      <c r="N1877">
        <v>395455</v>
      </c>
      <c r="O1877">
        <v>279.45609999999999</v>
      </c>
      <c r="P1877" s="27">
        <v>1165464</v>
      </c>
      <c r="Q1877" s="27">
        <v>3976563</v>
      </c>
    </row>
    <row r="1878" spans="1:17" x14ac:dyDescent="0.3">
      <c r="A1878">
        <v>2</v>
      </c>
      <c r="B1878">
        <v>16</v>
      </c>
      <c r="C1878">
        <v>35</v>
      </c>
      <c r="D1878" s="27">
        <v>1000000</v>
      </c>
      <c r="E1878">
        <v>0</v>
      </c>
      <c r="F1878">
        <v>13422932</v>
      </c>
      <c r="G1878">
        <v>9983479</v>
      </c>
      <c r="H1878">
        <v>0</v>
      </c>
      <c r="I1878">
        <v>10371182</v>
      </c>
      <c r="J1878">
        <v>0</v>
      </c>
      <c r="K1878">
        <v>1975231</v>
      </c>
      <c r="L1878">
        <v>2476037</v>
      </c>
      <c r="M1878">
        <v>6083961</v>
      </c>
      <c r="N1878">
        <v>12282425</v>
      </c>
      <c r="O1878">
        <v>2.6527449999999999</v>
      </c>
      <c r="P1878" s="27">
        <v>16587118</v>
      </c>
      <c r="Q1878" s="27">
        <v>56595247</v>
      </c>
    </row>
    <row r="1879" spans="1:17" x14ac:dyDescent="0.3">
      <c r="A1879">
        <v>8</v>
      </c>
      <c r="B1879">
        <v>15</v>
      </c>
      <c r="C1879">
        <v>32</v>
      </c>
      <c r="D1879" s="27">
        <v>1400</v>
      </c>
      <c r="E1879">
        <v>0</v>
      </c>
      <c r="F1879">
        <v>13228</v>
      </c>
      <c r="G1879">
        <v>38148</v>
      </c>
      <c r="H1879">
        <v>0</v>
      </c>
      <c r="I1879">
        <v>36547</v>
      </c>
      <c r="J1879">
        <v>196213</v>
      </c>
      <c r="K1879">
        <v>138715</v>
      </c>
      <c r="L1879">
        <v>39052</v>
      </c>
      <c r="M1879">
        <v>6149</v>
      </c>
      <c r="N1879">
        <v>27353</v>
      </c>
      <c r="O1879">
        <v>887.44190000000003</v>
      </c>
      <c r="P1879" s="27">
        <v>145195</v>
      </c>
      <c r="Q1879" s="27">
        <v>495405</v>
      </c>
    </row>
    <row r="1880" spans="1:17" x14ac:dyDescent="0.3">
      <c r="A1880">
        <v>5</v>
      </c>
      <c r="B1880">
        <v>2</v>
      </c>
      <c r="C1880">
        <v>2</v>
      </c>
      <c r="D1880" s="27">
        <v>5200</v>
      </c>
      <c r="E1880">
        <v>0</v>
      </c>
      <c r="F1880">
        <v>72259</v>
      </c>
      <c r="G1880">
        <v>18256</v>
      </c>
      <c r="H1880">
        <v>0</v>
      </c>
      <c r="I1880">
        <v>48014</v>
      </c>
      <c r="J1880">
        <v>2109</v>
      </c>
      <c r="K1880">
        <v>6962</v>
      </c>
      <c r="L1880">
        <v>37331</v>
      </c>
      <c r="M1880">
        <v>58162</v>
      </c>
      <c r="N1880">
        <v>25534</v>
      </c>
      <c r="O1880">
        <v>1007.009</v>
      </c>
      <c r="P1880" s="27">
        <v>78730</v>
      </c>
      <c r="Q1880" s="27">
        <v>268627</v>
      </c>
    </row>
    <row r="1881" spans="1:17" x14ac:dyDescent="0.3">
      <c r="A1881">
        <v>9</v>
      </c>
      <c r="B1881">
        <v>18</v>
      </c>
      <c r="C1881">
        <v>39</v>
      </c>
      <c r="D1881" s="27">
        <v>7900</v>
      </c>
      <c r="E1881">
        <v>7146</v>
      </c>
      <c r="F1881">
        <v>31608</v>
      </c>
      <c r="G1881">
        <v>39195</v>
      </c>
      <c r="H1881">
        <v>0</v>
      </c>
      <c r="I1881">
        <v>44247</v>
      </c>
      <c r="J1881">
        <v>52068</v>
      </c>
      <c r="K1881">
        <v>17780</v>
      </c>
      <c r="L1881">
        <v>61029</v>
      </c>
      <c r="M1881">
        <v>0</v>
      </c>
      <c r="N1881">
        <v>100168</v>
      </c>
      <c r="O1881">
        <v>1878.6010000000001</v>
      </c>
      <c r="P1881" s="27">
        <v>103529</v>
      </c>
      <c r="Q1881" s="27">
        <v>353241</v>
      </c>
    </row>
    <row r="1882" spans="1:17" x14ac:dyDescent="0.3">
      <c r="A1882">
        <v>6</v>
      </c>
      <c r="B1882">
        <v>5</v>
      </c>
      <c r="C1882">
        <v>10</v>
      </c>
      <c r="D1882" s="27">
        <v>55000</v>
      </c>
      <c r="E1882">
        <v>0</v>
      </c>
      <c r="F1882">
        <v>0</v>
      </c>
      <c r="G1882">
        <v>0</v>
      </c>
      <c r="H1882">
        <v>0</v>
      </c>
      <c r="I1882">
        <v>65645</v>
      </c>
      <c r="J1882">
        <v>0</v>
      </c>
      <c r="K1882">
        <v>0</v>
      </c>
      <c r="L1882">
        <v>0</v>
      </c>
      <c r="M1882">
        <v>0</v>
      </c>
      <c r="N1882">
        <v>144367</v>
      </c>
      <c r="O1882">
        <v>54.139040000000001</v>
      </c>
      <c r="P1882" s="27">
        <v>61551</v>
      </c>
      <c r="Q1882" s="27">
        <v>210012</v>
      </c>
    </row>
    <row r="1883" spans="1:17" x14ac:dyDescent="0.3">
      <c r="A1883">
        <v>4</v>
      </c>
      <c r="B1883">
        <v>12</v>
      </c>
      <c r="C1883">
        <v>21</v>
      </c>
      <c r="D1883" s="27">
        <v>6000</v>
      </c>
      <c r="E1883">
        <v>1337</v>
      </c>
      <c r="F1883">
        <v>7088</v>
      </c>
      <c r="G1883">
        <v>1866</v>
      </c>
      <c r="H1883">
        <v>0</v>
      </c>
      <c r="I1883">
        <v>1106</v>
      </c>
      <c r="J1883">
        <v>0</v>
      </c>
      <c r="K1883">
        <v>0</v>
      </c>
      <c r="L1883">
        <v>1688</v>
      </c>
      <c r="M1883">
        <v>1269</v>
      </c>
      <c r="N1883">
        <v>14723</v>
      </c>
      <c r="O1883">
        <v>788.005</v>
      </c>
      <c r="P1883" s="27">
        <v>8522</v>
      </c>
      <c r="Q1883" s="27">
        <v>29077</v>
      </c>
    </row>
    <row r="1884" spans="1:17" x14ac:dyDescent="0.3">
      <c r="A1884">
        <v>7</v>
      </c>
      <c r="B1884">
        <v>2</v>
      </c>
      <c r="C1884">
        <v>4</v>
      </c>
      <c r="D1884" s="27">
        <v>285000</v>
      </c>
      <c r="E1884">
        <v>0</v>
      </c>
      <c r="F1884">
        <v>2085164</v>
      </c>
      <c r="G1884">
        <v>2540286</v>
      </c>
      <c r="H1884">
        <v>0</v>
      </c>
      <c r="I1884">
        <v>1844647</v>
      </c>
      <c r="J1884">
        <v>137257</v>
      </c>
      <c r="K1884">
        <v>281848</v>
      </c>
      <c r="L1884">
        <v>1470862</v>
      </c>
      <c r="M1884">
        <v>9666394</v>
      </c>
      <c r="N1884">
        <v>1842833</v>
      </c>
      <c r="O1884">
        <v>48.84104</v>
      </c>
      <c r="P1884" s="27">
        <v>5823356</v>
      </c>
      <c r="Q1884" s="27">
        <v>19869291</v>
      </c>
    </row>
    <row r="1885" spans="1:17" x14ac:dyDescent="0.3">
      <c r="A1885">
        <v>5</v>
      </c>
      <c r="B1885">
        <v>2</v>
      </c>
      <c r="C1885">
        <v>2</v>
      </c>
      <c r="D1885" s="27">
        <v>5600</v>
      </c>
      <c r="E1885">
        <v>10201</v>
      </c>
      <c r="F1885">
        <v>82714</v>
      </c>
      <c r="G1885">
        <v>27852</v>
      </c>
      <c r="H1885">
        <v>199</v>
      </c>
      <c r="I1885">
        <v>30967</v>
      </c>
      <c r="J1885">
        <v>0</v>
      </c>
      <c r="K1885">
        <v>4682</v>
      </c>
      <c r="L1885">
        <v>7796</v>
      </c>
      <c r="M1885">
        <v>11783</v>
      </c>
      <c r="N1885">
        <v>34869</v>
      </c>
      <c r="O1885">
        <v>48.84104</v>
      </c>
      <c r="P1885" s="27">
        <v>61859</v>
      </c>
      <c r="Q1885" s="27">
        <v>211063</v>
      </c>
    </row>
    <row r="1886" spans="1:17" x14ac:dyDescent="0.3">
      <c r="A1886">
        <v>6</v>
      </c>
      <c r="B1886">
        <v>15</v>
      </c>
      <c r="C1886">
        <v>33</v>
      </c>
      <c r="D1886" s="27">
        <v>3600</v>
      </c>
      <c r="E1886">
        <v>3144</v>
      </c>
      <c r="F1886">
        <v>47886</v>
      </c>
      <c r="G1886">
        <v>36154</v>
      </c>
      <c r="H1886">
        <v>7524</v>
      </c>
      <c r="I1886">
        <v>18730</v>
      </c>
      <c r="J1886">
        <v>0</v>
      </c>
      <c r="K1886">
        <v>227130</v>
      </c>
      <c r="L1886">
        <v>14785</v>
      </c>
      <c r="M1886">
        <v>0</v>
      </c>
      <c r="N1886">
        <v>40101</v>
      </c>
      <c r="O1886">
        <v>1791.31</v>
      </c>
      <c r="P1886" s="27">
        <v>115901</v>
      </c>
      <c r="Q1886" s="27">
        <v>395454</v>
      </c>
    </row>
    <row r="1887" spans="1:17" x14ac:dyDescent="0.3">
      <c r="A1887">
        <v>4</v>
      </c>
      <c r="B1887">
        <v>2</v>
      </c>
      <c r="C1887">
        <v>4</v>
      </c>
      <c r="D1887" s="27">
        <v>26000</v>
      </c>
      <c r="E1887">
        <v>103447</v>
      </c>
      <c r="F1887">
        <v>44570</v>
      </c>
      <c r="G1887">
        <v>82970</v>
      </c>
      <c r="H1887">
        <v>3313</v>
      </c>
      <c r="I1887">
        <v>224301</v>
      </c>
      <c r="J1887">
        <v>0</v>
      </c>
      <c r="K1887">
        <v>28429</v>
      </c>
      <c r="L1887">
        <v>45993</v>
      </c>
      <c r="M1887">
        <v>173274</v>
      </c>
      <c r="N1887">
        <v>208259</v>
      </c>
      <c r="O1887">
        <v>308.20569999999998</v>
      </c>
      <c r="P1887" s="27">
        <v>268041</v>
      </c>
      <c r="Q1887" s="27">
        <v>914556</v>
      </c>
    </row>
    <row r="1888" spans="1:17" x14ac:dyDescent="0.3">
      <c r="A1888">
        <v>5</v>
      </c>
      <c r="B1888">
        <v>2</v>
      </c>
      <c r="C1888">
        <v>2</v>
      </c>
      <c r="D1888" s="27">
        <v>91000</v>
      </c>
      <c r="E1888">
        <v>395821</v>
      </c>
      <c r="F1888">
        <v>1000437</v>
      </c>
      <c r="G1888">
        <v>1576368</v>
      </c>
      <c r="H1888">
        <v>22153</v>
      </c>
      <c r="I1888">
        <v>378825</v>
      </c>
      <c r="J1888">
        <v>59246</v>
      </c>
      <c r="K1888">
        <v>213023</v>
      </c>
      <c r="L1888">
        <v>530360</v>
      </c>
      <c r="M1888">
        <v>2729657</v>
      </c>
      <c r="N1888">
        <v>846914</v>
      </c>
      <c r="O1888">
        <v>157.11179999999999</v>
      </c>
      <c r="P1888" s="27">
        <v>2272217</v>
      </c>
      <c r="Q1888" s="27">
        <v>7752804</v>
      </c>
    </row>
    <row r="1889" spans="1:17" x14ac:dyDescent="0.3">
      <c r="A1889">
        <v>2</v>
      </c>
      <c r="B1889">
        <v>16</v>
      </c>
      <c r="C1889">
        <v>35</v>
      </c>
      <c r="D1889" s="27">
        <v>245000</v>
      </c>
      <c r="E1889">
        <v>94830</v>
      </c>
      <c r="F1889">
        <v>1916020</v>
      </c>
      <c r="G1889">
        <v>3157092</v>
      </c>
      <c r="H1889">
        <v>0</v>
      </c>
      <c r="I1889">
        <v>2817119</v>
      </c>
      <c r="J1889">
        <v>897367</v>
      </c>
      <c r="K1889">
        <v>2382401</v>
      </c>
      <c r="L1889">
        <v>791821</v>
      </c>
      <c r="M1889">
        <v>491414</v>
      </c>
      <c r="N1889">
        <v>4020922</v>
      </c>
      <c r="O1889">
        <v>9.2846069999999994</v>
      </c>
      <c r="P1889" s="27">
        <v>4856092</v>
      </c>
      <c r="Q1889" s="27">
        <v>16568986</v>
      </c>
    </row>
    <row r="1890" spans="1:17" x14ac:dyDescent="0.3">
      <c r="A1890">
        <v>3</v>
      </c>
      <c r="B1890">
        <v>2</v>
      </c>
      <c r="C1890">
        <v>2</v>
      </c>
      <c r="D1890" s="27">
        <v>100001</v>
      </c>
      <c r="E1890">
        <v>344789</v>
      </c>
      <c r="F1890">
        <v>560116</v>
      </c>
      <c r="G1890">
        <v>1917119</v>
      </c>
      <c r="H1890">
        <v>11604</v>
      </c>
      <c r="I1890">
        <v>1948163</v>
      </c>
      <c r="J1890">
        <v>0</v>
      </c>
      <c r="K1890">
        <v>0</v>
      </c>
      <c r="L1890">
        <v>99664</v>
      </c>
      <c r="M1890">
        <v>407702</v>
      </c>
      <c r="N1890">
        <v>1394088</v>
      </c>
      <c r="O1890">
        <v>1868.7719999999999</v>
      </c>
      <c r="P1890" s="27">
        <v>1958747</v>
      </c>
      <c r="Q1890" s="27">
        <v>6683245</v>
      </c>
    </row>
    <row r="1891" spans="1:17" x14ac:dyDescent="0.3">
      <c r="A1891">
        <v>3</v>
      </c>
      <c r="B1891">
        <v>8</v>
      </c>
      <c r="C1891">
        <v>18</v>
      </c>
      <c r="D1891" s="27">
        <v>1500</v>
      </c>
      <c r="E1891">
        <v>0</v>
      </c>
      <c r="F1891">
        <v>1740</v>
      </c>
      <c r="G1891">
        <v>3890</v>
      </c>
      <c r="H1891">
        <v>182</v>
      </c>
      <c r="I1891">
        <v>3597</v>
      </c>
      <c r="J1891">
        <v>0</v>
      </c>
      <c r="K1891">
        <v>424</v>
      </c>
      <c r="L1891">
        <v>7418</v>
      </c>
      <c r="M1891">
        <v>2250</v>
      </c>
      <c r="N1891">
        <v>4421</v>
      </c>
      <c r="O1891">
        <v>1879.4559999999999</v>
      </c>
      <c r="P1891" s="27">
        <v>7011</v>
      </c>
      <c r="Q1891" s="27">
        <v>23922</v>
      </c>
    </row>
    <row r="1892" spans="1:17" x14ac:dyDescent="0.3">
      <c r="A1892">
        <v>9</v>
      </c>
      <c r="B1892">
        <v>2</v>
      </c>
      <c r="C1892">
        <v>2</v>
      </c>
      <c r="D1892" s="27">
        <v>74000</v>
      </c>
      <c r="E1892">
        <v>24221</v>
      </c>
      <c r="F1892">
        <v>179918</v>
      </c>
      <c r="G1892">
        <v>924636</v>
      </c>
      <c r="H1892">
        <v>0</v>
      </c>
      <c r="I1892">
        <v>642633</v>
      </c>
      <c r="J1892">
        <v>0</v>
      </c>
      <c r="K1892">
        <v>1024604</v>
      </c>
      <c r="L1892">
        <v>150189</v>
      </c>
      <c r="M1892">
        <v>135299</v>
      </c>
      <c r="N1892">
        <v>589164</v>
      </c>
      <c r="O1892">
        <v>249.4453</v>
      </c>
      <c r="P1892" s="27">
        <v>1075810</v>
      </c>
      <c r="Q1892" s="27">
        <v>3670664</v>
      </c>
    </row>
    <row r="1893" spans="1:17" x14ac:dyDescent="0.3">
      <c r="A1893">
        <v>2</v>
      </c>
      <c r="B1893">
        <v>6</v>
      </c>
      <c r="C1893">
        <v>14</v>
      </c>
      <c r="D1893" s="27">
        <v>84000</v>
      </c>
      <c r="E1893">
        <v>82512</v>
      </c>
      <c r="F1893">
        <v>155581</v>
      </c>
      <c r="G1893">
        <v>885181</v>
      </c>
      <c r="H1893">
        <v>0</v>
      </c>
      <c r="I1893">
        <v>882840</v>
      </c>
      <c r="J1893">
        <v>1218890</v>
      </c>
      <c r="K1893">
        <v>9417181</v>
      </c>
      <c r="L1893">
        <v>13679</v>
      </c>
      <c r="M1893">
        <v>34899</v>
      </c>
      <c r="N1893">
        <v>814632</v>
      </c>
      <c r="O1893">
        <v>177.34460000000001</v>
      </c>
      <c r="P1893" s="27">
        <v>3958205</v>
      </c>
      <c r="Q1893" s="27">
        <v>13505395</v>
      </c>
    </row>
    <row r="1894" spans="1:17" x14ac:dyDescent="0.3">
      <c r="A1894">
        <v>2</v>
      </c>
      <c r="B1894">
        <v>26</v>
      </c>
      <c r="C1894">
        <v>45</v>
      </c>
      <c r="D1894" s="27">
        <v>1800</v>
      </c>
      <c r="E1894">
        <v>0</v>
      </c>
      <c r="F1894">
        <v>2285</v>
      </c>
      <c r="G1894">
        <v>5290</v>
      </c>
      <c r="H1894">
        <v>163</v>
      </c>
      <c r="I1894">
        <v>14419</v>
      </c>
      <c r="J1894">
        <v>0</v>
      </c>
      <c r="K1894">
        <v>0</v>
      </c>
      <c r="L1894">
        <v>1650</v>
      </c>
      <c r="M1894">
        <v>5793</v>
      </c>
      <c r="N1894">
        <v>13637</v>
      </c>
      <c r="O1894">
        <v>1851.67</v>
      </c>
      <c r="P1894" s="27">
        <v>12672</v>
      </c>
      <c r="Q1894" s="27">
        <v>43237</v>
      </c>
    </row>
    <row r="1895" spans="1:17" x14ac:dyDescent="0.3">
      <c r="A1895">
        <v>5</v>
      </c>
      <c r="B1895">
        <v>12</v>
      </c>
      <c r="C1895">
        <v>21</v>
      </c>
      <c r="D1895" s="27">
        <v>16000</v>
      </c>
      <c r="E1895">
        <v>2109</v>
      </c>
      <c r="F1895">
        <v>29965</v>
      </c>
      <c r="G1895">
        <v>1886</v>
      </c>
      <c r="H1895">
        <v>149</v>
      </c>
      <c r="I1895">
        <v>14283</v>
      </c>
      <c r="J1895">
        <v>0</v>
      </c>
      <c r="K1895">
        <v>1115</v>
      </c>
      <c r="L1895">
        <v>0</v>
      </c>
      <c r="M1895">
        <v>0</v>
      </c>
      <c r="N1895">
        <v>45565</v>
      </c>
      <c r="O1895">
        <v>787.07920000000001</v>
      </c>
      <c r="P1895" s="27">
        <v>27864</v>
      </c>
      <c r="Q1895" s="27">
        <v>95072</v>
      </c>
    </row>
    <row r="1896" spans="1:17" x14ac:dyDescent="0.3">
      <c r="A1896">
        <v>5</v>
      </c>
      <c r="B1896">
        <v>25</v>
      </c>
      <c r="C1896">
        <v>42</v>
      </c>
      <c r="D1896" s="27">
        <v>2400</v>
      </c>
      <c r="E1896">
        <v>2154</v>
      </c>
      <c r="F1896">
        <v>15873</v>
      </c>
      <c r="G1896">
        <v>42017</v>
      </c>
      <c r="H1896">
        <v>0</v>
      </c>
      <c r="I1896">
        <v>44178</v>
      </c>
      <c r="J1896">
        <v>0</v>
      </c>
      <c r="K1896">
        <v>1985</v>
      </c>
      <c r="L1896">
        <v>8125</v>
      </c>
      <c r="M1896">
        <v>19844</v>
      </c>
      <c r="N1896">
        <v>38168</v>
      </c>
      <c r="O1896">
        <v>1807.463</v>
      </c>
      <c r="P1896" s="27">
        <v>50511</v>
      </c>
      <c r="Q1896" s="27">
        <v>172344</v>
      </c>
    </row>
    <row r="1897" spans="1:17" x14ac:dyDescent="0.3">
      <c r="A1897">
        <v>9</v>
      </c>
      <c r="B1897">
        <v>1</v>
      </c>
      <c r="C1897">
        <v>1</v>
      </c>
      <c r="D1897" s="27">
        <v>84000</v>
      </c>
      <c r="O1897">
        <v>151.9051</v>
      </c>
    </row>
    <row r="1898" spans="1:17" x14ac:dyDescent="0.3">
      <c r="A1898">
        <v>2</v>
      </c>
      <c r="B1898">
        <v>25</v>
      </c>
      <c r="C1898">
        <v>42</v>
      </c>
      <c r="D1898" s="27">
        <v>15000</v>
      </c>
      <c r="E1898">
        <v>4647</v>
      </c>
      <c r="F1898">
        <v>5787</v>
      </c>
      <c r="G1898">
        <v>20745</v>
      </c>
      <c r="H1898">
        <v>0</v>
      </c>
      <c r="I1898">
        <v>35347</v>
      </c>
      <c r="J1898">
        <v>2882</v>
      </c>
      <c r="K1898">
        <v>69905</v>
      </c>
      <c r="L1898">
        <v>1668</v>
      </c>
      <c r="M1898">
        <v>6639</v>
      </c>
      <c r="N1898">
        <v>20319</v>
      </c>
      <c r="O1898">
        <v>1851.67</v>
      </c>
      <c r="P1898" s="27">
        <v>49220</v>
      </c>
      <c r="Q1898" s="27">
        <v>167939</v>
      </c>
    </row>
    <row r="1899" spans="1:17" x14ac:dyDescent="0.3">
      <c r="A1899">
        <v>3</v>
      </c>
      <c r="B1899">
        <v>26</v>
      </c>
      <c r="C1899">
        <v>45</v>
      </c>
      <c r="D1899" s="27">
        <v>5000</v>
      </c>
      <c r="E1899">
        <v>840</v>
      </c>
      <c r="F1899">
        <v>5306</v>
      </c>
      <c r="G1899">
        <v>2901</v>
      </c>
      <c r="H1899">
        <v>0</v>
      </c>
      <c r="I1899">
        <v>17027</v>
      </c>
      <c r="J1899">
        <v>0</v>
      </c>
      <c r="K1899">
        <v>2884</v>
      </c>
      <c r="L1899">
        <v>3894</v>
      </c>
      <c r="M1899">
        <v>5202</v>
      </c>
      <c r="N1899">
        <v>9530</v>
      </c>
      <c r="O1899">
        <v>1868.403</v>
      </c>
      <c r="P1899" s="27">
        <v>13946</v>
      </c>
      <c r="Q1899" s="27">
        <v>47584</v>
      </c>
    </row>
    <row r="1900" spans="1:17" x14ac:dyDescent="0.3">
      <c r="A1900">
        <v>3</v>
      </c>
      <c r="B1900">
        <v>2</v>
      </c>
      <c r="C1900">
        <v>2</v>
      </c>
      <c r="D1900" s="27">
        <v>285000</v>
      </c>
      <c r="E1900">
        <v>387610</v>
      </c>
      <c r="F1900">
        <v>0</v>
      </c>
      <c r="G1900">
        <v>2880364</v>
      </c>
      <c r="H1900">
        <v>0</v>
      </c>
      <c r="I1900">
        <v>1537331</v>
      </c>
      <c r="J1900">
        <v>0</v>
      </c>
      <c r="K1900">
        <v>31185</v>
      </c>
      <c r="L1900">
        <v>30578</v>
      </c>
      <c r="M1900">
        <v>788700</v>
      </c>
      <c r="N1900">
        <v>1003183</v>
      </c>
      <c r="O1900">
        <v>24.824629999999999</v>
      </c>
      <c r="P1900" s="27">
        <v>1951627</v>
      </c>
      <c r="Q1900" s="27">
        <v>6658951</v>
      </c>
    </row>
    <row r="1901" spans="1:17" x14ac:dyDescent="0.3">
      <c r="A1901">
        <v>6</v>
      </c>
      <c r="B1901">
        <v>13</v>
      </c>
      <c r="C1901">
        <v>25</v>
      </c>
      <c r="D1901" s="27">
        <v>1800</v>
      </c>
      <c r="E1901">
        <v>2414</v>
      </c>
      <c r="F1901">
        <v>14265</v>
      </c>
      <c r="G1901">
        <v>2955</v>
      </c>
      <c r="H1901">
        <v>27</v>
      </c>
      <c r="I1901">
        <v>2511</v>
      </c>
      <c r="J1901">
        <v>0</v>
      </c>
      <c r="K1901">
        <v>190545</v>
      </c>
      <c r="L1901">
        <v>29375</v>
      </c>
      <c r="M1901">
        <v>10079</v>
      </c>
      <c r="N1901">
        <v>7042</v>
      </c>
      <c r="O1901">
        <v>1387.077</v>
      </c>
      <c r="P1901" s="27">
        <v>75971</v>
      </c>
      <c r="Q1901" s="27">
        <v>259213</v>
      </c>
    </row>
    <row r="1902" spans="1:17" x14ac:dyDescent="0.3">
      <c r="A1902">
        <v>8</v>
      </c>
      <c r="B1902">
        <v>1</v>
      </c>
      <c r="C1902">
        <v>1</v>
      </c>
      <c r="D1902" s="27">
        <v>22000</v>
      </c>
      <c r="O1902">
        <v>3782.18</v>
      </c>
    </row>
    <row r="1903" spans="1:17" x14ac:dyDescent="0.3">
      <c r="A1903">
        <v>3</v>
      </c>
      <c r="B1903">
        <v>12</v>
      </c>
      <c r="C1903">
        <v>21</v>
      </c>
      <c r="D1903" s="27">
        <v>30500</v>
      </c>
      <c r="E1903">
        <v>0</v>
      </c>
      <c r="F1903">
        <v>130882</v>
      </c>
      <c r="G1903">
        <v>294438</v>
      </c>
      <c r="H1903">
        <v>0</v>
      </c>
      <c r="I1903">
        <v>60985</v>
      </c>
      <c r="J1903">
        <v>0</v>
      </c>
      <c r="K1903">
        <v>90384</v>
      </c>
      <c r="L1903">
        <v>121680</v>
      </c>
      <c r="M1903">
        <v>90266</v>
      </c>
      <c r="N1903">
        <v>348359</v>
      </c>
      <c r="O1903">
        <v>657.71090000000004</v>
      </c>
      <c r="P1903" s="27">
        <v>333234</v>
      </c>
      <c r="Q1903" s="27">
        <v>1136994</v>
      </c>
    </row>
    <row r="1904" spans="1:17" x14ac:dyDescent="0.3">
      <c r="A1904">
        <v>5</v>
      </c>
      <c r="B1904">
        <v>2</v>
      </c>
      <c r="C1904">
        <v>2</v>
      </c>
      <c r="D1904" s="27">
        <v>40000</v>
      </c>
      <c r="E1904">
        <v>93450</v>
      </c>
      <c r="F1904">
        <v>529307</v>
      </c>
      <c r="G1904">
        <v>656698</v>
      </c>
      <c r="H1904">
        <v>8070</v>
      </c>
      <c r="I1904">
        <v>494711</v>
      </c>
      <c r="J1904">
        <v>0</v>
      </c>
      <c r="K1904">
        <v>0</v>
      </c>
      <c r="L1904">
        <v>130101</v>
      </c>
      <c r="M1904">
        <v>632523</v>
      </c>
      <c r="N1904">
        <v>406005</v>
      </c>
      <c r="O1904">
        <v>226.8278</v>
      </c>
      <c r="P1904" s="27">
        <v>864849</v>
      </c>
      <c r="Q1904" s="27">
        <v>2950865</v>
      </c>
    </row>
    <row r="1905" spans="1:17" x14ac:dyDescent="0.3">
      <c r="A1905">
        <v>5</v>
      </c>
      <c r="B1905">
        <v>14</v>
      </c>
      <c r="C1905">
        <v>31</v>
      </c>
      <c r="D1905" s="27">
        <v>7500</v>
      </c>
      <c r="E1905">
        <v>0</v>
      </c>
      <c r="F1905">
        <v>21133</v>
      </c>
      <c r="G1905">
        <v>16809</v>
      </c>
      <c r="H1905">
        <v>0</v>
      </c>
      <c r="I1905">
        <v>22337</v>
      </c>
      <c r="J1905">
        <v>0</v>
      </c>
      <c r="K1905">
        <v>2700</v>
      </c>
      <c r="L1905">
        <v>5015</v>
      </c>
      <c r="M1905">
        <v>3426</v>
      </c>
      <c r="N1905">
        <v>27054</v>
      </c>
      <c r="O1905">
        <v>1522.982</v>
      </c>
      <c r="P1905" s="27">
        <v>28861</v>
      </c>
      <c r="Q1905" s="27">
        <v>98474</v>
      </c>
    </row>
    <row r="1906" spans="1:17" x14ac:dyDescent="0.3">
      <c r="A1906">
        <v>2</v>
      </c>
      <c r="B1906">
        <v>14</v>
      </c>
      <c r="C1906">
        <v>28</v>
      </c>
      <c r="D1906" s="27">
        <v>80000</v>
      </c>
      <c r="E1906">
        <v>0</v>
      </c>
      <c r="F1906">
        <v>628963</v>
      </c>
      <c r="G1906">
        <v>282046</v>
      </c>
      <c r="H1906">
        <v>0</v>
      </c>
      <c r="I1906">
        <v>568467</v>
      </c>
      <c r="J1906">
        <v>0</v>
      </c>
      <c r="K1906">
        <v>162806</v>
      </c>
      <c r="L1906">
        <v>39946</v>
      </c>
      <c r="M1906">
        <v>32249</v>
      </c>
      <c r="N1906">
        <v>211802</v>
      </c>
      <c r="O1906">
        <v>212.42619999999999</v>
      </c>
      <c r="P1906" s="27">
        <v>564560</v>
      </c>
      <c r="Q1906" s="27">
        <v>1926279</v>
      </c>
    </row>
    <row r="1907" spans="1:17" x14ac:dyDescent="0.3">
      <c r="A1907">
        <v>2</v>
      </c>
      <c r="B1907">
        <v>2</v>
      </c>
      <c r="C1907">
        <v>4</v>
      </c>
      <c r="D1907" s="27">
        <v>104000</v>
      </c>
      <c r="E1907">
        <v>0</v>
      </c>
      <c r="F1907">
        <v>385195</v>
      </c>
      <c r="G1907">
        <v>2611607</v>
      </c>
      <c r="H1907">
        <v>0</v>
      </c>
      <c r="I1907">
        <v>922191</v>
      </c>
      <c r="J1907">
        <v>0</v>
      </c>
      <c r="K1907">
        <v>142148</v>
      </c>
      <c r="L1907">
        <v>758296</v>
      </c>
      <c r="M1907">
        <v>3327371</v>
      </c>
      <c r="N1907">
        <v>1073545</v>
      </c>
      <c r="O1907">
        <v>53.72437</v>
      </c>
      <c r="P1907" s="27">
        <v>2702331</v>
      </c>
      <c r="Q1907" s="27">
        <v>9220353</v>
      </c>
    </row>
    <row r="1908" spans="1:17" x14ac:dyDescent="0.3">
      <c r="A1908">
        <v>6</v>
      </c>
      <c r="B1908">
        <v>2</v>
      </c>
      <c r="C1908">
        <v>2</v>
      </c>
      <c r="D1908" s="27">
        <v>7000</v>
      </c>
      <c r="E1908">
        <v>0</v>
      </c>
      <c r="F1908">
        <v>14928</v>
      </c>
      <c r="G1908">
        <v>27477</v>
      </c>
      <c r="H1908">
        <v>481</v>
      </c>
      <c r="I1908">
        <v>25077</v>
      </c>
      <c r="J1908">
        <v>0</v>
      </c>
      <c r="K1908">
        <v>1460</v>
      </c>
      <c r="L1908">
        <v>18248</v>
      </c>
      <c r="M1908">
        <v>28660</v>
      </c>
      <c r="N1908">
        <v>22595</v>
      </c>
      <c r="O1908">
        <v>499.12040000000002</v>
      </c>
      <c r="P1908" s="27">
        <v>40717</v>
      </c>
      <c r="Q1908" s="27">
        <v>138926</v>
      </c>
    </row>
    <row r="1909" spans="1:17" x14ac:dyDescent="0.3">
      <c r="A1909">
        <v>7</v>
      </c>
      <c r="B1909">
        <v>1</v>
      </c>
      <c r="C1909">
        <v>1</v>
      </c>
      <c r="D1909" s="27">
        <v>1100</v>
      </c>
      <c r="O1909">
        <v>1879.4559999999999</v>
      </c>
    </row>
    <row r="1910" spans="1:17" x14ac:dyDescent="0.3">
      <c r="A1910">
        <v>2</v>
      </c>
      <c r="B1910">
        <v>18</v>
      </c>
      <c r="C1910">
        <v>39</v>
      </c>
      <c r="D1910" s="27">
        <v>1800</v>
      </c>
      <c r="E1910">
        <v>8755</v>
      </c>
      <c r="F1910">
        <v>0</v>
      </c>
      <c r="G1910">
        <v>3408</v>
      </c>
      <c r="H1910">
        <v>2829</v>
      </c>
      <c r="I1910">
        <v>8653</v>
      </c>
      <c r="J1910">
        <v>9056</v>
      </c>
      <c r="K1910">
        <v>4387</v>
      </c>
      <c r="L1910">
        <v>7716</v>
      </c>
      <c r="M1910">
        <v>197</v>
      </c>
      <c r="N1910">
        <v>35311</v>
      </c>
      <c r="O1910">
        <v>2140.9059999999999</v>
      </c>
      <c r="P1910" s="27">
        <v>23538</v>
      </c>
      <c r="Q1910" s="27">
        <v>80312</v>
      </c>
    </row>
    <row r="1911" spans="1:17" x14ac:dyDescent="0.3">
      <c r="A1911">
        <v>7</v>
      </c>
      <c r="B1911">
        <v>17</v>
      </c>
      <c r="C1911">
        <v>36</v>
      </c>
      <c r="D1911" s="27">
        <v>62000</v>
      </c>
      <c r="E1911">
        <v>79690</v>
      </c>
      <c r="F1911">
        <v>669750</v>
      </c>
      <c r="G1911">
        <v>241430</v>
      </c>
      <c r="H1911">
        <v>0</v>
      </c>
      <c r="I1911">
        <v>512350</v>
      </c>
      <c r="J1911">
        <v>96810</v>
      </c>
      <c r="K1911">
        <v>152899</v>
      </c>
      <c r="L1911">
        <v>199184</v>
      </c>
      <c r="M1911">
        <v>15599</v>
      </c>
      <c r="N1911">
        <v>415133</v>
      </c>
      <c r="O1911">
        <v>139.16999999999999</v>
      </c>
      <c r="P1911" s="27">
        <v>698372</v>
      </c>
      <c r="Q1911" s="27">
        <v>2382845</v>
      </c>
    </row>
    <row r="1912" spans="1:17" x14ac:dyDescent="0.3">
      <c r="A1912">
        <v>3</v>
      </c>
      <c r="B1912">
        <v>13</v>
      </c>
      <c r="C1912">
        <v>24</v>
      </c>
      <c r="D1912" s="27">
        <v>11250</v>
      </c>
      <c r="E1912">
        <v>47050</v>
      </c>
      <c r="F1912">
        <v>35639</v>
      </c>
      <c r="G1912">
        <v>16262</v>
      </c>
      <c r="H1912">
        <v>0</v>
      </c>
      <c r="I1912">
        <v>37502</v>
      </c>
      <c r="J1912">
        <v>0</v>
      </c>
      <c r="K1912">
        <v>4224</v>
      </c>
      <c r="L1912">
        <v>3245</v>
      </c>
      <c r="M1912">
        <v>2619</v>
      </c>
      <c r="N1912">
        <v>41764</v>
      </c>
      <c r="O1912">
        <v>964.60410000000002</v>
      </c>
      <c r="P1912" s="27">
        <v>55189</v>
      </c>
      <c r="Q1912" s="27">
        <v>188305</v>
      </c>
    </row>
    <row r="1913" spans="1:17" x14ac:dyDescent="0.3">
      <c r="A1913">
        <v>3</v>
      </c>
      <c r="B1913">
        <v>2</v>
      </c>
      <c r="C1913">
        <v>6</v>
      </c>
      <c r="D1913" s="27">
        <v>40000</v>
      </c>
      <c r="E1913">
        <v>0</v>
      </c>
      <c r="F1913">
        <v>92870</v>
      </c>
      <c r="G1913">
        <v>310204</v>
      </c>
      <c r="H1913">
        <v>3958</v>
      </c>
      <c r="I1913">
        <v>198389</v>
      </c>
      <c r="J1913">
        <v>0</v>
      </c>
      <c r="K1913">
        <v>28241</v>
      </c>
      <c r="L1913">
        <v>58545</v>
      </c>
      <c r="M1913">
        <v>121561</v>
      </c>
      <c r="N1913">
        <v>161242</v>
      </c>
      <c r="O1913">
        <v>545.85810000000004</v>
      </c>
      <c r="P1913" s="27">
        <v>285759</v>
      </c>
      <c r="Q1913" s="27">
        <v>975010</v>
      </c>
    </row>
    <row r="1914" spans="1:17" x14ac:dyDescent="0.3">
      <c r="A1914">
        <v>9</v>
      </c>
      <c r="B1914">
        <v>2</v>
      </c>
      <c r="C1914">
        <v>2</v>
      </c>
      <c r="D1914" s="27">
        <v>1200</v>
      </c>
      <c r="E1914">
        <v>1678</v>
      </c>
      <c r="F1914">
        <v>9167</v>
      </c>
      <c r="G1914">
        <v>3680</v>
      </c>
      <c r="H1914">
        <v>0</v>
      </c>
      <c r="I1914">
        <v>2404</v>
      </c>
      <c r="J1914">
        <v>0</v>
      </c>
      <c r="K1914">
        <v>813</v>
      </c>
      <c r="L1914">
        <v>309</v>
      </c>
      <c r="M1914">
        <v>4489</v>
      </c>
      <c r="N1914">
        <v>1975</v>
      </c>
      <c r="O1914">
        <v>1667.7550000000001</v>
      </c>
      <c r="P1914" s="27">
        <v>7185</v>
      </c>
      <c r="Q1914" s="27">
        <v>24515</v>
      </c>
    </row>
    <row r="1915" spans="1:17" x14ac:dyDescent="0.3">
      <c r="A1915">
        <v>7</v>
      </c>
      <c r="B1915">
        <v>18</v>
      </c>
      <c r="C1915">
        <v>38</v>
      </c>
      <c r="D1915" s="27">
        <v>46000</v>
      </c>
      <c r="E1915">
        <v>3481</v>
      </c>
      <c r="F1915">
        <v>389666</v>
      </c>
      <c r="G1915">
        <v>262360</v>
      </c>
      <c r="H1915">
        <v>0</v>
      </c>
      <c r="I1915">
        <v>486748</v>
      </c>
      <c r="J1915">
        <v>348529</v>
      </c>
      <c r="K1915">
        <v>290754</v>
      </c>
      <c r="L1915">
        <v>496675</v>
      </c>
      <c r="M1915">
        <v>23949</v>
      </c>
      <c r="N1915">
        <v>670505</v>
      </c>
      <c r="O1915">
        <v>259.3519</v>
      </c>
      <c r="P1915" s="27">
        <v>871239</v>
      </c>
      <c r="Q1915" s="27">
        <v>2972667</v>
      </c>
    </row>
    <row r="1916" spans="1:17" x14ac:dyDescent="0.3">
      <c r="A1916">
        <v>7</v>
      </c>
      <c r="B1916">
        <v>14</v>
      </c>
      <c r="C1916">
        <v>31</v>
      </c>
      <c r="D1916" s="27">
        <v>4300</v>
      </c>
      <c r="E1916">
        <v>0</v>
      </c>
      <c r="F1916">
        <v>16906</v>
      </c>
      <c r="G1916">
        <v>4205</v>
      </c>
      <c r="H1916">
        <v>0</v>
      </c>
      <c r="I1916">
        <v>8114</v>
      </c>
      <c r="J1916">
        <v>0</v>
      </c>
      <c r="K1916">
        <v>882</v>
      </c>
      <c r="L1916">
        <v>7538</v>
      </c>
      <c r="M1916">
        <v>5093</v>
      </c>
      <c r="N1916">
        <v>6245</v>
      </c>
      <c r="O1916">
        <v>1849.1849999999999</v>
      </c>
      <c r="P1916" s="27">
        <v>14356</v>
      </c>
      <c r="Q1916" s="27">
        <v>48983</v>
      </c>
    </row>
    <row r="1917" spans="1:17" x14ac:dyDescent="0.3">
      <c r="A1917">
        <v>2</v>
      </c>
      <c r="B1917">
        <v>26</v>
      </c>
      <c r="C1917">
        <v>46</v>
      </c>
      <c r="D1917" s="27">
        <v>7200</v>
      </c>
      <c r="E1917">
        <v>0</v>
      </c>
      <c r="F1917">
        <v>0</v>
      </c>
      <c r="G1917">
        <v>10713</v>
      </c>
      <c r="H1917">
        <v>806</v>
      </c>
      <c r="I1917">
        <v>99602</v>
      </c>
      <c r="J1917">
        <v>0</v>
      </c>
      <c r="K1917">
        <v>2178</v>
      </c>
      <c r="L1917">
        <v>7620</v>
      </c>
      <c r="M1917">
        <v>19641</v>
      </c>
      <c r="N1917">
        <v>64092</v>
      </c>
      <c r="O1917">
        <v>1155.4280000000001</v>
      </c>
      <c r="P1917" s="27">
        <v>59980</v>
      </c>
      <c r="Q1917" s="27">
        <v>204652</v>
      </c>
    </row>
    <row r="1918" spans="1:17" x14ac:dyDescent="0.3">
      <c r="A1918">
        <v>9</v>
      </c>
      <c r="B1918">
        <v>14</v>
      </c>
      <c r="C1918">
        <v>27</v>
      </c>
      <c r="D1918" s="27">
        <v>108000</v>
      </c>
      <c r="E1918">
        <v>0</v>
      </c>
      <c r="F1918">
        <v>0</v>
      </c>
      <c r="G1918">
        <v>788326</v>
      </c>
      <c r="H1918">
        <v>67442</v>
      </c>
      <c r="I1918">
        <v>361932</v>
      </c>
      <c r="J1918">
        <v>0</v>
      </c>
      <c r="K1918">
        <v>31670</v>
      </c>
      <c r="L1918">
        <v>85676</v>
      </c>
      <c r="M1918">
        <v>555362</v>
      </c>
      <c r="N1918">
        <v>565348</v>
      </c>
      <c r="O1918">
        <v>356.19830000000002</v>
      </c>
      <c r="P1918" s="27">
        <v>719741</v>
      </c>
      <c r="Q1918" s="27">
        <v>2455756</v>
      </c>
    </row>
    <row r="1919" spans="1:17" x14ac:dyDescent="0.3">
      <c r="A1919">
        <v>5</v>
      </c>
      <c r="B1919">
        <v>26</v>
      </c>
      <c r="C1919">
        <v>46</v>
      </c>
      <c r="D1919" s="27">
        <v>22000</v>
      </c>
      <c r="E1919">
        <v>8</v>
      </c>
      <c r="F1919">
        <v>134176</v>
      </c>
      <c r="G1919">
        <v>62706</v>
      </c>
      <c r="H1919">
        <v>0</v>
      </c>
      <c r="I1919">
        <v>49494</v>
      </c>
      <c r="J1919">
        <v>0</v>
      </c>
      <c r="K1919">
        <v>3576</v>
      </c>
      <c r="L1919">
        <v>4710</v>
      </c>
      <c r="M1919">
        <v>21342</v>
      </c>
      <c r="N1919">
        <v>150416</v>
      </c>
      <c r="O1919">
        <v>74.84496</v>
      </c>
      <c r="P1919" s="27">
        <v>124979</v>
      </c>
      <c r="Q1919" s="27">
        <v>426428</v>
      </c>
    </row>
    <row r="1920" spans="1:17" x14ac:dyDescent="0.3">
      <c r="A1920">
        <v>7</v>
      </c>
      <c r="B1920">
        <v>14</v>
      </c>
      <c r="C1920">
        <v>30</v>
      </c>
      <c r="D1920" s="27">
        <v>4100</v>
      </c>
      <c r="E1920">
        <v>3479</v>
      </c>
      <c r="F1920">
        <v>33935</v>
      </c>
      <c r="G1920">
        <v>7944</v>
      </c>
      <c r="H1920">
        <v>3159</v>
      </c>
      <c r="I1920">
        <v>6940</v>
      </c>
      <c r="J1920">
        <v>1599</v>
      </c>
      <c r="K1920">
        <v>1483</v>
      </c>
      <c r="L1920">
        <v>6842</v>
      </c>
      <c r="M1920">
        <v>10272</v>
      </c>
      <c r="N1920">
        <v>9347</v>
      </c>
      <c r="O1920">
        <v>123.879</v>
      </c>
      <c r="P1920" s="27">
        <v>24912</v>
      </c>
      <c r="Q1920" s="27">
        <v>85000</v>
      </c>
    </row>
    <row r="1921" spans="1:17" x14ac:dyDescent="0.3">
      <c r="A1921">
        <v>2</v>
      </c>
      <c r="B1921">
        <v>16</v>
      </c>
      <c r="C1921">
        <v>35</v>
      </c>
      <c r="D1921" s="27">
        <v>400000</v>
      </c>
      <c r="E1921">
        <v>216120</v>
      </c>
      <c r="F1921">
        <v>3900218</v>
      </c>
      <c r="G1921">
        <v>5276738</v>
      </c>
      <c r="H1921">
        <v>0</v>
      </c>
      <c r="I1921">
        <v>4647488</v>
      </c>
      <c r="J1921">
        <v>0</v>
      </c>
      <c r="K1921">
        <v>490910</v>
      </c>
      <c r="L1921">
        <v>552685</v>
      </c>
      <c r="M1921">
        <v>893523</v>
      </c>
      <c r="N1921">
        <v>4201684</v>
      </c>
      <c r="O1921">
        <v>6.6318619999999999</v>
      </c>
      <c r="P1921" s="27">
        <v>5914234</v>
      </c>
      <c r="Q1921" s="27">
        <v>20179366</v>
      </c>
    </row>
    <row r="1922" spans="1:17" x14ac:dyDescent="0.3">
      <c r="A1922">
        <v>9</v>
      </c>
      <c r="B1922">
        <v>13</v>
      </c>
      <c r="C1922">
        <v>24</v>
      </c>
      <c r="D1922" s="27">
        <v>18000</v>
      </c>
      <c r="E1922">
        <v>17277</v>
      </c>
      <c r="F1922">
        <v>402043</v>
      </c>
      <c r="G1922">
        <v>135692</v>
      </c>
      <c r="H1922">
        <v>0</v>
      </c>
      <c r="I1922">
        <v>194898</v>
      </c>
      <c r="J1922">
        <v>0</v>
      </c>
      <c r="K1922">
        <v>26200</v>
      </c>
      <c r="L1922">
        <v>105291</v>
      </c>
      <c r="M1922">
        <v>11946</v>
      </c>
      <c r="N1922">
        <v>325784</v>
      </c>
      <c r="O1922">
        <v>1063.02</v>
      </c>
      <c r="P1922" s="27">
        <v>357307</v>
      </c>
      <c r="Q1922" s="27">
        <v>1219131</v>
      </c>
    </row>
    <row r="1923" spans="1:17" x14ac:dyDescent="0.3">
      <c r="A1923">
        <v>4</v>
      </c>
      <c r="B1923">
        <v>6</v>
      </c>
      <c r="C1923">
        <v>12</v>
      </c>
      <c r="D1923" s="27">
        <v>3100</v>
      </c>
      <c r="E1923">
        <v>0</v>
      </c>
      <c r="F1923">
        <v>19165</v>
      </c>
      <c r="G1923">
        <v>16529</v>
      </c>
      <c r="H1923">
        <v>133</v>
      </c>
      <c r="I1923">
        <v>31188</v>
      </c>
      <c r="J1923">
        <v>0</v>
      </c>
      <c r="K1923">
        <v>324521</v>
      </c>
      <c r="L1923">
        <v>458</v>
      </c>
      <c r="M1923">
        <v>12526</v>
      </c>
      <c r="N1923">
        <v>22751</v>
      </c>
      <c r="O1923">
        <v>1484.5150000000001</v>
      </c>
      <c r="P1923" s="27">
        <v>125226</v>
      </c>
      <c r="Q1923" s="27">
        <v>427271</v>
      </c>
    </row>
    <row r="1924" spans="1:17" x14ac:dyDescent="0.3">
      <c r="A1924">
        <v>7</v>
      </c>
      <c r="B1924">
        <v>14</v>
      </c>
      <c r="C1924">
        <v>27</v>
      </c>
      <c r="D1924" s="27">
        <v>200001</v>
      </c>
      <c r="E1924">
        <v>0</v>
      </c>
      <c r="F1924">
        <v>0</v>
      </c>
      <c r="G1924">
        <v>3565387</v>
      </c>
      <c r="H1924">
        <v>0</v>
      </c>
      <c r="I1924">
        <v>3697598</v>
      </c>
      <c r="J1924">
        <v>0</v>
      </c>
      <c r="K1924">
        <v>44608</v>
      </c>
      <c r="L1924">
        <v>219013</v>
      </c>
      <c r="M1924">
        <v>487353</v>
      </c>
      <c r="N1924">
        <v>2504200</v>
      </c>
      <c r="O1924">
        <v>171.86699999999999</v>
      </c>
      <c r="P1924" s="27">
        <v>3082696</v>
      </c>
      <c r="Q1924" s="27">
        <v>10518159</v>
      </c>
    </row>
    <row r="1925" spans="1:17" x14ac:dyDescent="0.3">
      <c r="A1925">
        <v>7</v>
      </c>
      <c r="B1925">
        <v>2</v>
      </c>
      <c r="C1925">
        <v>2</v>
      </c>
      <c r="D1925" s="27">
        <v>270000</v>
      </c>
      <c r="E1925">
        <v>146757</v>
      </c>
      <c r="F1925">
        <v>2780074</v>
      </c>
      <c r="G1925">
        <v>1743358</v>
      </c>
      <c r="H1925">
        <v>0</v>
      </c>
      <c r="I1925">
        <v>1571033</v>
      </c>
      <c r="J1925">
        <v>111301</v>
      </c>
      <c r="K1925">
        <v>444754</v>
      </c>
      <c r="L1925">
        <v>510319</v>
      </c>
      <c r="M1925">
        <v>2002347</v>
      </c>
      <c r="N1925">
        <v>1302868</v>
      </c>
      <c r="O1925">
        <v>23.717549999999999</v>
      </c>
      <c r="P1925" s="27">
        <v>3110437</v>
      </c>
      <c r="Q1925" s="27">
        <v>10612811</v>
      </c>
    </row>
    <row r="1926" spans="1:17" x14ac:dyDescent="0.3">
      <c r="A1926">
        <v>3</v>
      </c>
      <c r="B1926">
        <v>12</v>
      </c>
      <c r="C1926">
        <v>21</v>
      </c>
      <c r="D1926" s="27">
        <v>25000</v>
      </c>
      <c r="E1926">
        <v>47062</v>
      </c>
      <c r="F1926">
        <v>62113</v>
      </c>
      <c r="G1926">
        <v>165014</v>
      </c>
      <c r="H1926">
        <v>0</v>
      </c>
      <c r="I1926">
        <v>92298</v>
      </c>
      <c r="J1926">
        <v>29748</v>
      </c>
      <c r="K1926">
        <v>128085</v>
      </c>
      <c r="L1926">
        <v>48004</v>
      </c>
      <c r="M1926">
        <v>8365</v>
      </c>
      <c r="N1926">
        <v>249178</v>
      </c>
      <c r="O1926">
        <v>1117.742</v>
      </c>
      <c r="P1926" s="27">
        <v>243220</v>
      </c>
      <c r="Q1926" s="27">
        <v>829867</v>
      </c>
    </row>
    <row r="1927" spans="1:17" x14ac:dyDescent="0.3">
      <c r="A1927">
        <v>4</v>
      </c>
      <c r="B1927">
        <v>1</v>
      </c>
      <c r="C1927">
        <v>1</v>
      </c>
      <c r="D1927" s="27">
        <v>1200</v>
      </c>
      <c r="O1927">
        <v>777.87990000000002</v>
      </c>
    </row>
    <row r="1928" spans="1:17" x14ac:dyDescent="0.3">
      <c r="A1928">
        <v>7</v>
      </c>
      <c r="B1928">
        <v>26</v>
      </c>
      <c r="C1928">
        <v>46</v>
      </c>
      <c r="D1928" s="27">
        <v>3600</v>
      </c>
      <c r="E1928">
        <v>2832</v>
      </c>
      <c r="F1928">
        <v>50218</v>
      </c>
      <c r="G1928">
        <v>27102</v>
      </c>
      <c r="H1928">
        <v>0</v>
      </c>
      <c r="I1928">
        <v>58940</v>
      </c>
      <c r="J1928">
        <v>0</v>
      </c>
      <c r="K1928">
        <v>15755</v>
      </c>
      <c r="L1928">
        <v>9894</v>
      </c>
      <c r="M1928">
        <v>14324</v>
      </c>
      <c r="N1928">
        <v>48369</v>
      </c>
      <c r="O1928">
        <v>1868.403</v>
      </c>
      <c r="P1928" s="27">
        <v>66657</v>
      </c>
      <c r="Q1928" s="27">
        <v>227434</v>
      </c>
    </row>
    <row r="1929" spans="1:17" x14ac:dyDescent="0.3">
      <c r="A1929">
        <v>6</v>
      </c>
      <c r="B1929">
        <v>18</v>
      </c>
      <c r="C1929">
        <v>37</v>
      </c>
      <c r="D1929" s="27">
        <v>51000</v>
      </c>
      <c r="E1929">
        <v>0</v>
      </c>
      <c r="F1929">
        <v>0</v>
      </c>
      <c r="G1929">
        <v>169017</v>
      </c>
      <c r="H1929">
        <v>0</v>
      </c>
      <c r="I1929">
        <v>216497</v>
      </c>
      <c r="J1929">
        <v>0</v>
      </c>
      <c r="K1929">
        <v>154391</v>
      </c>
      <c r="L1929">
        <v>339460</v>
      </c>
      <c r="M1929">
        <v>46653</v>
      </c>
      <c r="N1929">
        <v>436315</v>
      </c>
      <c r="O1929">
        <v>2008.2529999999999</v>
      </c>
      <c r="P1929" s="27">
        <v>399277</v>
      </c>
      <c r="Q1929" s="27">
        <v>1362333</v>
      </c>
    </row>
    <row r="1930" spans="1:17" x14ac:dyDescent="0.3">
      <c r="A1930">
        <v>5</v>
      </c>
      <c r="B1930">
        <v>25</v>
      </c>
      <c r="C1930">
        <v>42</v>
      </c>
      <c r="D1930" s="27">
        <v>3050</v>
      </c>
      <c r="E1930">
        <v>814</v>
      </c>
      <c r="F1930">
        <v>5442</v>
      </c>
      <c r="G1930">
        <v>3418</v>
      </c>
      <c r="H1930">
        <v>212</v>
      </c>
      <c r="I1930">
        <v>9009</v>
      </c>
      <c r="J1930">
        <v>0</v>
      </c>
      <c r="K1930">
        <v>965</v>
      </c>
      <c r="L1930">
        <v>3316</v>
      </c>
      <c r="M1930">
        <v>2448</v>
      </c>
      <c r="N1930">
        <v>8240</v>
      </c>
      <c r="O1930">
        <v>1807.463</v>
      </c>
      <c r="P1930" s="27">
        <v>9925</v>
      </c>
      <c r="Q1930" s="27">
        <v>33864</v>
      </c>
    </row>
    <row r="1931" spans="1:17" x14ac:dyDescent="0.3">
      <c r="A1931">
        <v>5</v>
      </c>
      <c r="B1931">
        <v>2</v>
      </c>
      <c r="C1931">
        <v>6</v>
      </c>
      <c r="D1931" s="27">
        <v>1500</v>
      </c>
      <c r="E1931">
        <v>0</v>
      </c>
      <c r="F1931">
        <v>1467</v>
      </c>
      <c r="G1931">
        <v>594</v>
      </c>
      <c r="H1931">
        <v>10</v>
      </c>
      <c r="I1931">
        <v>582</v>
      </c>
      <c r="J1931">
        <v>0</v>
      </c>
      <c r="K1931">
        <v>199</v>
      </c>
      <c r="L1931">
        <v>776</v>
      </c>
      <c r="M1931">
        <v>2058</v>
      </c>
      <c r="N1931">
        <v>708</v>
      </c>
      <c r="O1931">
        <v>1892.4559999999999</v>
      </c>
      <c r="P1931" s="27">
        <v>1874</v>
      </c>
      <c r="Q1931" s="27">
        <v>6394</v>
      </c>
    </row>
    <row r="1932" spans="1:17" x14ac:dyDescent="0.3">
      <c r="A1932">
        <v>2</v>
      </c>
      <c r="B1932">
        <v>5</v>
      </c>
      <c r="C1932">
        <v>9</v>
      </c>
      <c r="D1932" s="27">
        <v>28000</v>
      </c>
      <c r="E1932">
        <v>0</v>
      </c>
      <c r="F1932">
        <v>28514</v>
      </c>
      <c r="G1932">
        <v>34408</v>
      </c>
      <c r="H1932">
        <v>1004</v>
      </c>
      <c r="I1932">
        <v>128576</v>
      </c>
      <c r="J1932">
        <v>0</v>
      </c>
      <c r="K1932">
        <v>9578</v>
      </c>
      <c r="L1932">
        <v>12887</v>
      </c>
      <c r="M1932">
        <v>36496</v>
      </c>
      <c r="N1932">
        <v>111987</v>
      </c>
      <c r="O1932">
        <v>647.98720000000003</v>
      </c>
      <c r="P1932" s="27">
        <v>106521</v>
      </c>
      <c r="Q1932" s="27">
        <v>363450</v>
      </c>
    </row>
    <row r="1933" spans="1:17" x14ac:dyDescent="0.3">
      <c r="A1933">
        <v>5</v>
      </c>
      <c r="B1933">
        <v>17</v>
      </c>
      <c r="C1933">
        <v>36</v>
      </c>
      <c r="D1933" s="27">
        <v>51000</v>
      </c>
      <c r="E1933">
        <v>28919</v>
      </c>
      <c r="F1933">
        <v>451394</v>
      </c>
      <c r="G1933">
        <v>550983</v>
      </c>
      <c r="H1933">
        <v>56097</v>
      </c>
      <c r="I1933">
        <v>337411</v>
      </c>
      <c r="J1933">
        <v>101644</v>
      </c>
      <c r="K1933">
        <v>362267</v>
      </c>
      <c r="L1933">
        <v>283421</v>
      </c>
      <c r="M1933">
        <v>54626</v>
      </c>
      <c r="N1933">
        <v>449276</v>
      </c>
      <c r="O1933">
        <v>84.055760000000006</v>
      </c>
      <c r="P1933" s="27">
        <v>784302</v>
      </c>
      <c r="Q1933" s="27">
        <v>2676038</v>
      </c>
    </row>
    <row r="1934" spans="1:17" x14ac:dyDescent="0.3">
      <c r="A1934">
        <v>4</v>
      </c>
      <c r="B1934">
        <v>5</v>
      </c>
      <c r="C1934">
        <v>9</v>
      </c>
      <c r="D1934" s="27">
        <v>154000</v>
      </c>
      <c r="E1934">
        <v>0</v>
      </c>
      <c r="F1934">
        <v>12330</v>
      </c>
      <c r="G1934">
        <v>24102</v>
      </c>
      <c r="H1934">
        <v>993</v>
      </c>
      <c r="I1934">
        <v>102945</v>
      </c>
      <c r="J1934">
        <v>0</v>
      </c>
      <c r="K1934">
        <v>7036</v>
      </c>
      <c r="L1934">
        <v>2684</v>
      </c>
      <c r="M1934">
        <v>5131</v>
      </c>
      <c r="N1934">
        <v>102477</v>
      </c>
      <c r="O1934">
        <v>52.347349999999999</v>
      </c>
      <c r="P1934" s="27">
        <v>75527</v>
      </c>
      <c r="Q1934" s="27">
        <v>257698</v>
      </c>
    </row>
    <row r="1935" spans="1:17" x14ac:dyDescent="0.3">
      <c r="A1935">
        <v>6</v>
      </c>
      <c r="B1935">
        <v>13</v>
      </c>
      <c r="C1935">
        <v>26</v>
      </c>
      <c r="D1935" s="27">
        <v>500000</v>
      </c>
      <c r="E1935">
        <v>0</v>
      </c>
      <c r="F1935">
        <v>6811189</v>
      </c>
      <c r="G1935">
        <v>1559577</v>
      </c>
      <c r="H1935">
        <v>46665</v>
      </c>
      <c r="I1935">
        <v>1541564</v>
      </c>
      <c r="J1935">
        <v>409069</v>
      </c>
      <c r="K1935">
        <v>1693042</v>
      </c>
      <c r="L1935">
        <v>53865</v>
      </c>
      <c r="M1935">
        <v>122233</v>
      </c>
      <c r="N1935">
        <v>4487390</v>
      </c>
      <c r="O1935">
        <v>23.717549999999999</v>
      </c>
      <c r="P1935" s="27">
        <v>4901698</v>
      </c>
      <c r="Q1935" s="27">
        <v>16724594</v>
      </c>
    </row>
    <row r="1936" spans="1:17" x14ac:dyDescent="0.3">
      <c r="A1936">
        <v>2</v>
      </c>
      <c r="B1936">
        <v>5</v>
      </c>
      <c r="C1936">
        <v>10</v>
      </c>
      <c r="D1936" s="27">
        <v>7500</v>
      </c>
      <c r="E1936">
        <v>0</v>
      </c>
      <c r="F1936">
        <v>60387</v>
      </c>
      <c r="G1936">
        <v>9415</v>
      </c>
      <c r="H1936">
        <v>836</v>
      </c>
      <c r="I1936">
        <v>26347</v>
      </c>
      <c r="J1936">
        <v>0</v>
      </c>
      <c r="K1936">
        <v>228474</v>
      </c>
      <c r="L1936">
        <v>3328</v>
      </c>
      <c r="M1936">
        <v>24491</v>
      </c>
      <c r="N1936">
        <v>29808</v>
      </c>
      <c r="O1936">
        <v>1145.08</v>
      </c>
      <c r="P1936" s="27">
        <v>112276</v>
      </c>
      <c r="Q1936" s="27">
        <v>383086</v>
      </c>
    </row>
    <row r="1937" spans="1:17" x14ac:dyDescent="0.3">
      <c r="A1937">
        <v>2</v>
      </c>
      <c r="B1937">
        <v>26</v>
      </c>
      <c r="C1937">
        <v>46</v>
      </c>
      <c r="D1937" s="27">
        <v>1200</v>
      </c>
      <c r="E1937">
        <v>13150</v>
      </c>
      <c r="F1937">
        <v>19590</v>
      </c>
      <c r="G1937">
        <v>13713</v>
      </c>
      <c r="H1937">
        <v>544</v>
      </c>
      <c r="I1937">
        <v>41142</v>
      </c>
      <c r="J1937">
        <v>0</v>
      </c>
      <c r="K1937">
        <v>2566</v>
      </c>
      <c r="L1937">
        <v>12124</v>
      </c>
      <c r="M1937">
        <v>19510</v>
      </c>
      <c r="N1937">
        <v>29625</v>
      </c>
      <c r="O1937">
        <v>1851.67</v>
      </c>
      <c r="P1937" s="27">
        <v>44538</v>
      </c>
      <c r="Q1937" s="27">
        <v>151964</v>
      </c>
    </row>
    <row r="1938" spans="1:17" x14ac:dyDescent="0.3">
      <c r="A1938">
        <v>4</v>
      </c>
      <c r="B1938">
        <v>1</v>
      </c>
      <c r="C1938">
        <v>1</v>
      </c>
      <c r="D1938" s="27">
        <v>1300</v>
      </c>
      <c r="E1938">
        <v>0</v>
      </c>
      <c r="F1938">
        <v>0</v>
      </c>
      <c r="G1938">
        <v>0</v>
      </c>
      <c r="H1938">
        <v>0</v>
      </c>
      <c r="I1938">
        <v>0</v>
      </c>
      <c r="J1938">
        <v>0</v>
      </c>
      <c r="K1938">
        <v>0</v>
      </c>
      <c r="L1938">
        <v>0</v>
      </c>
      <c r="M1938">
        <v>0</v>
      </c>
      <c r="N1938">
        <v>8168</v>
      </c>
      <c r="O1938">
        <v>1387.077</v>
      </c>
      <c r="P1938" s="27">
        <v>2394</v>
      </c>
      <c r="Q1938" s="27">
        <v>8168</v>
      </c>
    </row>
    <row r="1939" spans="1:17" x14ac:dyDescent="0.3">
      <c r="A1939">
        <v>8</v>
      </c>
      <c r="B1939">
        <v>2</v>
      </c>
      <c r="C1939">
        <v>2</v>
      </c>
      <c r="D1939" s="27">
        <v>80000</v>
      </c>
      <c r="E1939">
        <v>0</v>
      </c>
      <c r="F1939">
        <v>696289</v>
      </c>
      <c r="G1939">
        <v>573203</v>
      </c>
      <c r="H1939">
        <v>16112</v>
      </c>
      <c r="I1939">
        <v>556278</v>
      </c>
      <c r="J1939">
        <v>0</v>
      </c>
      <c r="K1939">
        <v>19226</v>
      </c>
      <c r="L1939">
        <v>310561</v>
      </c>
      <c r="M1939">
        <v>575239</v>
      </c>
      <c r="N1939">
        <v>529789</v>
      </c>
      <c r="O1939">
        <v>19.690259999999999</v>
      </c>
      <c r="P1939" s="27">
        <v>960345</v>
      </c>
      <c r="Q1939" s="27">
        <v>3276697</v>
      </c>
    </row>
    <row r="1940" spans="1:17" x14ac:dyDescent="0.3">
      <c r="A1940">
        <v>2</v>
      </c>
      <c r="B1940">
        <v>2</v>
      </c>
      <c r="C1940">
        <v>5</v>
      </c>
      <c r="D1940" s="27">
        <v>23500</v>
      </c>
      <c r="E1940">
        <v>0</v>
      </c>
      <c r="F1940">
        <v>7634</v>
      </c>
      <c r="G1940">
        <v>105523</v>
      </c>
      <c r="H1940">
        <v>0</v>
      </c>
      <c r="I1940">
        <v>49144</v>
      </c>
      <c r="J1940">
        <v>0</v>
      </c>
      <c r="K1940">
        <v>4160</v>
      </c>
      <c r="L1940">
        <v>4196</v>
      </c>
      <c r="M1940">
        <v>23000</v>
      </c>
      <c r="N1940">
        <v>71476</v>
      </c>
      <c r="O1940">
        <v>1461.857</v>
      </c>
      <c r="P1940" s="27">
        <v>77706</v>
      </c>
      <c r="Q1940" s="27">
        <v>265133</v>
      </c>
    </row>
    <row r="1941" spans="1:17" x14ac:dyDescent="0.3">
      <c r="A1941">
        <v>1</v>
      </c>
      <c r="B1941">
        <v>2</v>
      </c>
      <c r="C1941">
        <v>2</v>
      </c>
      <c r="D1941" s="27">
        <v>176000</v>
      </c>
      <c r="E1941">
        <v>128763</v>
      </c>
      <c r="F1941">
        <v>819900</v>
      </c>
      <c r="G1941">
        <v>2369137</v>
      </c>
      <c r="H1941">
        <v>23491</v>
      </c>
      <c r="I1941">
        <v>1737887</v>
      </c>
      <c r="J1941">
        <v>0</v>
      </c>
      <c r="K1941">
        <v>38239</v>
      </c>
      <c r="L1941">
        <v>210741</v>
      </c>
      <c r="M1941">
        <v>1166277</v>
      </c>
      <c r="N1941">
        <v>1180061</v>
      </c>
      <c r="O1941">
        <v>53.72437</v>
      </c>
      <c r="P1941" s="27">
        <v>2249266</v>
      </c>
      <c r="Q1941" s="27">
        <v>7674496</v>
      </c>
    </row>
    <row r="1942" spans="1:17" x14ac:dyDescent="0.3">
      <c r="A1942">
        <v>6</v>
      </c>
      <c r="B1942">
        <v>2</v>
      </c>
      <c r="C1942">
        <v>4</v>
      </c>
      <c r="D1942" s="27">
        <v>9000</v>
      </c>
      <c r="E1942">
        <v>4957</v>
      </c>
      <c r="F1942">
        <v>42649</v>
      </c>
      <c r="G1942">
        <v>66101</v>
      </c>
      <c r="H1942">
        <v>997</v>
      </c>
      <c r="I1942">
        <v>92217</v>
      </c>
      <c r="J1942">
        <v>0</v>
      </c>
      <c r="K1942">
        <v>19022</v>
      </c>
      <c r="L1942">
        <v>14104</v>
      </c>
      <c r="M1942">
        <v>98844</v>
      </c>
      <c r="N1942">
        <v>82853</v>
      </c>
      <c r="O1942">
        <v>308.20569999999998</v>
      </c>
      <c r="P1942" s="27">
        <v>123606</v>
      </c>
      <c r="Q1942" s="27">
        <v>421744</v>
      </c>
    </row>
    <row r="1943" spans="1:17" x14ac:dyDescent="0.3">
      <c r="A1943">
        <v>3</v>
      </c>
      <c r="B1943">
        <v>6</v>
      </c>
      <c r="C1943">
        <v>12</v>
      </c>
      <c r="D1943" s="27">
        <v>1800</v>
      </c>
      <c r="E1943">
        <v>0</v>
      </c>
      <c r="F1943">
        <v>0</v>
      </c>
      <c r="G1943">
        <v>15533</v>
      </c>
      <c r="H1943">
        <v>1611</v>
      </c>
      <c r="I1943">
        <v>101821</v>
      </c>
      <c r="J1943">
        <v>0</v>
      </c>
      <c r="K1943">
        <v>0</v>
      </c>
      <c r="L1943">
        <v>10926</v>
      </c>
      <c r="M1943">
        <v>46331</v>
      </c>
      <c r="N1943">
        <v>70227</v>
      </c>
      <c r="O1943">
        <v>1879.4559999999999</v>
      </c>
      <c r="P1943" s="27">
        <v>72230</v>
      </c>
      <c r="Q1943" s="27">
        <v>246449</v>
      </c>
    </row>
    <row r="1944" spans="1:17" x14ac:dyDescent="0.3">
      <c r="A1944">
        <v>2</v>
      </c>
      <c r="B1944">
        <v>17</v>
      </c>
      <c r="C1944">
        <v>36</v>
      </c>
      <c r="D1944" s="27">
        <v>128000</v>
      </c>
      <c r="E1944">
        <v>0</v>
      </c>
      <c r="F1944">
        <v>376095</v>
      </c>
      <c r="G1944">
        <v>294987</v>
      </c>
      <c r="H1944">
        <v>0</v>
      </c>
      <c r="I1944">
        <v>846500</v>
      </c>
      <c r="J1944">
        <v>0</v>
      </c>
      <c r="K1944">
        <v>374916</v>
      </c>
      <c r="L1944">
        <v>407884</v>
      </c>
      <c r="M1944">
        <v>65779</v>
      </c>
      <c r="N1944">
        <v>785019</v>
      </c>
      <c r="O1944">
        <v>84.055760000000006</v>
      </c>
      <c r="P1944" s="27">
        <v>923558</v>
      </c>
      <c r="Q1944" s="27">
        <v>3151180</v>
      </c>
    </row>
    <row r="1945" spans="1:17" x14ac:dyDescent="0.3">
      <c r="A1945">
        <v>5</v>
      </c>
      <c r="B1945">
        <v>1</v>
      </c>
      <c r="C1945">
        <v>1</v>
      </c>
      <c r="D1945" s="27">
        <v>2100</v>
      </c>
      <c r="E1945">
        <v>0</v>
      </c>
      <c r="F1945">
        <v>6551</v>
      </c>
      <c r="G1945">
        <v>120</v>
      </c>
      <c r="H1945">
        <v>0</v>
      </c>
      <c r="I1945">
        <v>7369</v>
      </c>
      <c r="J1945">
        <v>0</v>
      </c>
      <c r="K1945">
        <v>0</v>
      </c>
      <c r="L1945">
        <v>0</v>
      </c>
      <c r="M1945">
        <v>0</v>
      </c>
      <c r="N1945">
        <v>34451</v>
      </c>
      <c r="O1945">
        <v>1522.982</v>
      </c>
      <c r="P1945" s="27">
        <v>14212</v>
      </c>
      <c r="Q1945" s="27">
        <v>48491</v>
      </c>
    </row>
    <row r="1946" spans="1:17" x14ac:dyDescent="0.3">
      <c r="A1946">
        <v>9</v>
      </c>
      <c r="B1946">
        <v>13</v>
      </c>
      <c r="C1946">
        <v>22</v>
      </c>
      <c r="D1946" s="27">
        <v>19250</v>
      </c>
      <c r="E1946">
        <v>0</v>
      </c>
      <c r="F1946">
        <v>0</v>
      </c>
      <c r="G1946">
        <v>108242</v>
      </c>
      <c r="H1946">
        <v>0</v>
      </c>
      <c r="I1946">
        <v>65660</v>
      </c>
      <c r="J1946">
        <v>0</v>
      </c>
      <c r="K1946">
        <v>4806</v>
      </c>
      <c r="L1946">
        <v>9353</v>
      </c>
      <c r="M1946">
        <v>70737</v>
      </c>
      <c r="N1946">
        <v>309508</v>
      </c>
      <c r="O1946">
        <v>583.62670000000003</v>
      </c>
      <c r="P1946" s="27">
        <v>166561</v>
      </c>
      <c r="Q1946" s="27">
        <v>568306</v>
      </c>
    </row>
    <row r="1947" spans="1:17" x14ac:dyDescent="0.3">
      <c r="A1947">
        <v>5</v>
      </c>
      <c r="B1947">
        <v>2</v>
      </c>
      <c r="C1947">
        <v>2</v>
      </c>
      <c r="D1947" s="27">
        <v>300000</v>
      </c>
      <c r="E1947">
        <v>955</v>
      </c>
      <c r="F1947">
        <v>6015639</v>
      </c>
      <c r="G1947">
        <v>4186908</v>
      </c>
      <c r="H1947">
        <v>43427</v>
      </c>
      <c r="I1947">
        <v>1611160</v>
      </c>
      <c r="J1947">
        <v>104894</v>
      </c>
      <c r="K1947">
        <v>92527</v>
      </c>
      <c r="L1947">
        <v>1095868</v>
      </c>
      <c r="M1947">
        <v>2848889</v>
      </c>
      <c r="N1947">
        <v>2038841</v>
      </c>
      <c r="O1947">
        <v>48.84104</v>
      </c>
      <c r="P1947" s="27">
        <v>5286960</v>
      </c>
      <c r="Q1947" s="27">
        <v>18039108</v>
      </c>
    </row>
    <row r="1948" spans="1:17" x14ac:dyDescent="0.3">
      <c r="A1948">
        <v>3</v>
      </c>
      <c r="B1948">
        <v>7</v>
      </c>
      <c r="C1948">
        <v>17</v>
      </c>
      <c r="D1948" s="27">
        <v>245000</v>
      </c>
      <c r="E1948">
        <v>0</v>
      </c>
      <c r="F1948">
        <v>939436</v>
      </c>
      <c r="G1948">
        <v>716889</v>
      </c>
      <c r="H1948">
        <v>0</v>
      </c>
      <c r="I1948">
        <v>2542857</v>
      </c>
      <c r="J1948">
        <v>427887</v>
      </c>
      <c r="K1948">
        <v>423102</v>
      </c>
      <c r="L1948">
        <v>264561</v>
      </c>
      <c r="M1948">
        <v>281400</v>
      </c>
      <c r="N1948">
        <v>2711955</v>
      </c>
      <c r="O1948">
        <v>15.94562</v>
      </c>
      <c r="P1948" s="27">
        <v>2434961</v>
      </c>
      <c r="Q1948" s="27">
        <v>8308087</v>
      </c>
    </row>
    <row r="1949" spans="1:17" x14ac:dyDescent="0.3">
      <c r="A1949">
        <v>5</v>
      </c>
      <c r="B1949">
        <v>5</v>
      </c>
      <c r="C1949">
        <v>9</v>
      </c>
      <c r="D1949" s="27">
        <v>80000</v>
      </c>
      <c r="E1949">
        <v>2469</v>
      </c>
      <c r="F1949">
        <v>29339</v>
      </c>
      <c r="G1949">
        <v>32310</v>
      </c>
      <c r="H1949">
        <v>849</v>
      </c>
      <c r="I1949">
        <v>162539</v>
      </c>
      <c r="J1949">
        <v>0</v>
      </c>
      <c r="K1949">
        <v>0</v>
      </c>
      <c r="L1949">
        <v>8180</v>
      </c>
      <c r="M1949">
        <v>20406</v>
      </c>
      <c r="N1949">
        <v>126192</v>
      </c>
      <c r="O1949">
        <v>360.20249999999999</v>
      </c>
      <c r="P1949" s="27">
        <v>112041</v>
      </c>
      <c r="Q1949" s="27">
        <v>382284</v>
      </c>
    </row>
    <row r="1950" spans="1:17" x14ac:dyDescent="0.3">
      <c r="A1950">
        <v>9</v>
      </c>
      <c r="B1950">
        <v>2</v>
      </c>
      <c r="C1950">
        <v>6</v>
      </c>
      <c r="D1950" s="27">
        <v>4850</v>
      </c>
      <c r="E1950">
        <v>0</v>
      </c>
      <c r="F1950">
        <v>3390</v>
      </c>
      <c r="G1950">
        <v>41369</v>
      </c>
      <c r="H1950">
        <v>141</v>
      </c>
      <c r="I1950">
        <v>24764</v>
      </c>
      <c r="J1950">
        <v>0</v>
      </c>
      <c r="K1950">
        <v>0</v>
      </c>
      <c r="L1950">
        <v>9214</v>
      </c>
      <c r="M1950">
        <v>11759</v>
      </c>
      <c r="N1950">
        <v>17598</v>
      </c>
      <c r="O1950">
        <v>2249.1350000000002</v>
      </c>
      <c r="P1950" s="27">
        <v>31722</v>
      </c>
      <c r="Q1950" s="27">
        <v>108235</v>
      </c>
    </row>
    <row r="1951" spans="1:17" x14ac:dyDescent="0.3">
      <c r="A1951">
        <v>5</v>
      </c>
      <c r="B1951">
        <v>25</v>
      </c>
      <c r="C1951">
        <v>42</v>
      </c>
      <c r="D1951" s="27">
        <v>2900</v>
      </c>
      <c r="E1951">
        <v>2866</v>
      </c>
      <c r="F1951">
        <v>25137</v>
      </c>
      <c r="G1951">
        <v>18099</v>
      </c>
      <c r="H1951">
        <v>252</v>
      </c>
      <c r="I1951">
        <v>35750</v>
      </c>
      <c r="J1951">
        <v>0</v>
      </c>
      <c r="K1951">
        <v>3930</v>
      </c>
      <c r="L1951">
        <v>7855</v>
      </c>
      <c r="M1951">
        <v>0</v>
      </c>
      <c r="N1951">
        <v>52223</v>
      </c>
      <c r="O1951">
        <v>1807.463</v>
      </c>
      <c r="P1951" s="27">
        <v>42823</v>
      </c>
      <c r="Q1951" s="27">
        <v>146112</v>
      </c>
    </row>
    <row r="1952" spans="1:17" x14ac:dyDescent="0.3">
      <c r="A1952">
        <v>4</v>
      </c>
      <c r="B1952">
        <v>15</v>
      </c>
      <c r="C1952">
        <v>53</v>
      </c>
      <c r="D1952" s="27">
        <v>10000</v>
      </c>
      <c r="E1952">
        <v>0</v>
      </c>
      <c r="F1952">
        <v>63800</v>
      </c>
      <c r="G1952">
        <v>219688</v>
      </c>
      <c r="H1952">
        <v>107457</v>
      </c>
      <c r="I1952">
        <v>62022</v>
      </c>
      <c r="J1952">
        <v>0</v>
      </c>
      <c r="K1952">
        <v>665878</v>
      </c>
      <c r="L1952">
        <v>96989</v>
      </c>
      <c r="M1952">
        <v>3592</v>
      </c>
      <c r="N1952">
        <v>107982</v>
      </c>
      <c r="O1952">
        <v>697.46960000000001</v>
      </c>
      <c r="P1952" s="27">
        <v>389041</v>
      </c>
      <c r="Q1952" s="27">
        <v>1327408</v>
      </c>
    </row>
    <row r="1953" spans="1:17" x14ac:dyDescent="0.3">
      <c r="A1953">
        <v>3</v>
      </c>
      <c r="B1953">
        <v>26</v>
      </c>
      <c r="C1953">
        <v>46</v>
      </c>
      <c r="D1953" s="27">
        <v>26000</v>
      </c>
      <c r="E1953">
        <v>0</v>
      </c>
      <c r="F1953">
        <v>5774</v>
      </c>
      <c r="G1953">
        <v>31121</v>
      </c>
      <c r="H1953">
        <v>268</v>
      </c>
      <c r="I1953">
        <v>86663</v>
      </c>
      <c r="J1953">
        <v>7662</v>
      </c>
      <c r="K1953">
        <v>3167</v>
      </c>
      <c r="L1953">
        <v>1357</v>
      </c>
      <c r="M1953">
        <v>13821</v>
      </c>
      <c r="N1953">
        <v>68422</v>
      </c>
      <c r="O1953">
        <v>1107.7529999999999</v>
      </c>
      <c r="P1953" s="27">
        <v>63967</v>
      </c>
      <c r="Q1953" s="27">
        <v>218255</v>
      </c>
    </row>
    <row r="1954" spans="1:17" x14ac:dyDescent="0.3">
      <c r="A1954">
        <v>6</v>
      </c>
      <c r="B1954">
        <v>91</v>
      </c>
      <c r="C1954">
        <v>49</v>
      </c>
      <c r="D1954" s="27">
        <v>142000</v>
      </c>
      <c r="E1954">
        <v>0</v>
      </c>
      <c r="F1954">
        <v>65978</v>
      </c>
      <c r="G1954">
        <v>130765</v>
      </c>
      <c r="H1954">
        <v>0</v>
      </c>
      <c r="I1954">
        <v>145688</v>
      </c>
      <c r="J1954">
        <v>0</v>
      </c>
      <c r="K1954">
        <v>1337</v>
      </c>
      <c r="L1954">
        <v>2014</v>
      </c>
      <c r="M1954">
        <v>14451</v>
      </c>
      <c r="N1954">
        <v>538901</v>
      </c>
      <c r="O1954">
        <v>60.1158</v>
      </c>
      <c r="P1954" s="27">
        <v>263521</v>
      </c>
      <c r="Q1954" s="27">
        <v>899134</v>
      </c>
    </row>
    <row r="1955" spans="1:17" x14ac:dyDescent="0.3">
      <c r="A1955">
        <v>1</v>
      </c>
      <c r="B1955">
        <v>5</v>
      </c>
      <c r="C1955">
        <v>10</v>
      </c>
      <c r="D1955" s="27">
        <v>800000</v>
      </c>
      <c r="E1955">
        <v>0</v>
      </c>
      <c r="F1955">
        <v>38136</v>
      </c>
      <c r="G1955">
        <v>809231</v>
      </c>
      <c r="H1955">
        <v>17369</v>
      </c>
      <c r="I1955">
        <v>2743682</v>
      </c>
      <c r="J1955">
        <v>0</v>
      </c>
      <c r="K1955">
        <v>12640</v>
      </c>
      <c r="L1955">
        <v>38012</v>
      </c>
      <c r="M1955">
        <v>102105</v>
      </c>
      <c r="N1955">
        <v>4424810</v>
      </c>
      <c r="O1955">
        <v>62.963329999999999</v>
      </c>
      <c r="P1955" s="27">
        <v>2399175</v>
      </c>
      <c r="Q1955" s="27">
        <v>8185985</v>
      </c>
    </row>
    <row r="1956" spans="1:17" x14ac:dyDescent="0.3">
      <c r="A1956">
        <v>7</v>
      </c>
      <c r="B1956">
        <v>8</v>
      </c>
      <c r="C1956">
        <v>18</v>
      </c>
      <c r="D1956" s="27">
        <v>2750</v>
      </c>
      <c r="E1956">
        <v>1074</v>
      </c>
      <c r="F1956">
        <v>37262</v>
      </c>
      <c r="G1956">
        <v>17237</v>
      </c>
      <c r="H1956">
        <v>473</v>
      </c>
      <c r="I1956">
        <v>34418</v>
      </c>
      <c r="J1956">
        <v>0</v>
      </c>
      <c r="K1956">
        <v>0</v>
      </c>
      <c r="L1956">
        <v>5770</v>
      </c>
      <c r="M1956">
        <v>37319</v>
      </c>
      <c r="N1956">
        <v>22761</v>
      </c>
      <c r="O1956">
        <v>1879.4559999999999</v>
      </c>
      <c r="P1956" s="27">
        <v>45813</v>
      </c>
      <c r="Q1956" s="27">
        <v>156314</v>
      </c>
    </row>
    <row r="1957" spans="1:17" x14ac:dyDescent="0.3">
      <c r="A1957">
        <v>6</v>
      </c>
      <c r="B1957">
        <v>5</v>
      </c>
      <c r="C1957">
        <v>9</v>
      </c>
      <c r="D1957" s="27">
        <v>18000</v>
      </c>
      <c r="E1957">
        <v>0</v>
      </c>
      <c r="F1957">
        <v>0</v>
      </c>
      <c r="G1957">
        <v>0</v>
      </c>
      <c r="H1957">
        <v>173</v>
      </c>
      <c r="I1957">
        <v>13503</v>
      </c>
      <c r="J1957">
        <v>0</v>
      </c>
      <c r="K1957">
        <v>0</v>
      </c>
      <c r="L1957">
        <v>141</v>
      </c>
      <c r="M1957">
        <v>1309</v>
      </c>
      <c r="N1957">
        <v>10515</v>
      </c>
      <c r="O1957">
        <v>692.22119999999995</v>
      </c>
      <c r="P1957" s="27">
        <v>7515</v>
      </c>
      <c r="Q1957" s="27">
        <v>25641</v>
      </c>
    </row>
    <row r="1958" spans="1:17" x14ac:dyDescent="0.3">
      <c r="A1958">
        <v>7</v>
      </c>
      <c r="B1958">
        <v>16</v>
      </c>
      <c r="C1958">
        <v>35</v>
      </c>
      <c r="D1958" s="27">
        <v>1000000</v>
      </c>
      <c r="E1958">
        <v>665703</v>
      </c>
      <c r="F1958">
        <v>28835920</v>
      </c>
      <c r="G1958">
        <v>11488916</v>
      </c>
      <c r="H1958">
        <v>551885</v>
      </c>
      <c r="I1958">
        <v>9352587</v>
      </c>
      <c r="J1958">
        <v>3501012</v>
      </c>
      <c r="K1958">
        <v>5364551</v>
      </c>
      <c r="L1958">
        <v>4812780</v>
      </c>
      <c r="M1958">
        <v>13093238</v>
      </c>
      <c r="N1958">
        <v>17628395</v>
      </c>
      <c r="O1958">
        <v>4.2903779999999996</v>
      </c>
      <c r="P1958" s="27">
        <v>27929363</v>
      </c>
      <c r="Q1958" s="27">
        <v>95294987</v>
      </c>
    </row>
    <row r="1959" spans="1:17" x14ac:dyDescent="0.3">
      <c r="A1959">
        <v>2</v>
      </c>
      <c r="B1959">
        <v>13</v>
      </c>
      <c r="C1959">
        <v>25</v>
      </c>
      <c r="D1959" s="27">
        <v>12500</v>
      </c>
      <c r="E1959">
        <v>8397</v>
      </c>
      <c r="F1959">
        <v>9502</v>
      </c>
      <c r="G1959">
        <v>5890</v>
      </c>
      <c r="H1959">
        <v>0</v>
      </c>
      <c r="I1959">
        <v>7437</v>
      </c>
      <c r="J1959">
        <v>0</v>
      </c>
      <c r="K1959">
        <v>40746</v>
      </c>
      <c r="L1959">
        <v>3574</v>
      </c>
      <c r="M1959">
        <v>1998</v>
      </c>
      <c r="N1959">
        <v>45510</v>
      </c>
      <c r="O1959">
        <v>1155.4280000000001</v>
      </c>
      <c r="P1959" s="27">
        <v>36065</v>
      </c>
      <c r="Q1959" s="27">
        <v>123054</v>
      </c>
    </row>
    <row r="1960" spans="1:17" x14ac:dyDescent="0.3">
      <c r="A1960">
        <v>4</v>
      </c>
      <c r="B1960">
        <v>25</v>
      </c>
      <c r="C1960">
        <v>43</v>
      </c>
      <c r="D1960" s="27">
        <v>2500</v>
      </c>
      <c r="E1960">
        <v>385</v>
      </c>
      <c r="F1960">
        <v>680</v>
      </c>
      <c r="G1960">
        <v>1843</v>
      </c>
      <c r="H1960">
        <v>0</v>
      </c>
      <c r="I1960">
        <v>2468</v>
      </c>
      <c r="J1960">
        <v>0</v>
      </c>
      <c r="K1960">
        <v>175</v>
      </c>
      <c r="L1960">
        <v>34</v>
      </c>
      <c r="M1960">
        <v>31</v>
      </c>
      <c r="N1960">
        <v>1798</v>
      </c>
      <c r="O1960">
        <v>1484.5150000000001</v>
      </c>
      <c r="P1960" s="27">
        <v>2173</v>
      </c>
      <c r="Q1960" s="27">
        <v>7414</v>
      </c>
    </row>
    <row r="1961" spans="1:17" x14ac:dyDescent="0.3">
      <c r="A1961">
        <v>5</v>
      </c>
      <c r="B1961">
        <v>8</v>
      </c>
      <c r="C1961">
        <v>18</v>
      </c>
      <c r="D1961" s="27">
        <v>5000</v>
      </c>
      <c r="E1961">
        <v>0</v>
      </c>
      <c r="F1961">
        <v>11173</v>
      </c>
      <c r="G1961">
        <v>51840</v>
      </c>
      <c r="H1961">
        <v>471</v>
      </c>
      <c r="I1961">
        <v>11860</v>
      </c>
      <c r="J1961">
        <v>0</v>
      </c>
      <c r="K1961">
        <v>2935</v>
      </c>
      <c r="L1961">
        <v>10699</v>
      </c>
      <c r="M1961">
        <v>32354</v>
      </c>
      <c r="N1961">
        <v>52243</v>
      </c>
      <c r="O1961">
        <v>1522.982</v>
      </c>
      <c r="P1961" s="27">
        <v>50872</v>
      </c>
      <c r="Q1961" s="27">
        <v>173575</v>
      </c>
    </row>
    <row r="1962" spans="1:17" x14ac:dyDescent="0.3">
      <c r="A1962">
        <v>5</v>
      </c>
      <c r="B1962">
        <v>5</v>
      </c>
      <c r="C1962">
        <v>10</v>
      </c>
      <c r="D1962" s="27">
        <v>124000</v>
      </c>
      <c r="E1962">
        <v>36392</v>
      </c>
      <c r="F1962">
        <v>1808792</v>
      </c>
      <c r="G1962">
        <v>424384</v>
      </c>
      <c r="H1962">
        <v>3263</v>
      </c>
      <c r="I1962">
        <v>1611843</v>
      </c>
      <c r="J1962">
        <v>0</v>
      </c>
      <c r="K1962">
        <v>0</v>
      </c>
      <c r="L1962">
        <v>79698</v>
      </c>
      <c r="M1962">
        <v>250738</v>
      </c>
      <c r="N1962">
        <v>1456296</v>
      </c>
      <c r="O1962">
        <v>62.584969999999998</v>
      </c>
      <c r="P1962" s="27">
        <v>1662194</v>
      </c>
      <c r="Q1962" s="27">
        <v>5671406</v>
      </c>
    </row>
    <row r="1963" spans="1:17" x14ac:dyDescent="0.3">
      <c r="A1963">
        <v>2</v>
      </c>
      <c r="B1963">
        <v>26</v>
      </c>
      <c r="C1963">
        <v>45</v>
      </c>
      <c r="D1963" s="27">
        <v>1800</v>
      </c>
      <c r="E1963">
        <v>1899</v>
      </c>
      <c r="F1963">
        <v>0</v>
      </c>
      <c r="G1963">
        <v>1782</v>
      </c>
      <c r="H1963">
        <v>68</v>
      </c>
      <c r="I1963">
        <v>21735</v>
      </c>
      <c r="J1963">
        <v>0</v>
      </c>
      <c r="K1963">
        <v>1142</v>
      </c>
      <c r="L1963">
        <v>1667</v>
      </c>
      <c r="M1963">
        <v>5999</v>
      </c>
      <c r="N1963">
        <v>13162</v>
      </c>
      <c r="O1963">
        <v>1868.403</v>
      </c>
      <c r="P1963" s="27">
        <v>13908</v>
      </c>
      <c r="Q1963" s="27">
        <v>47454</v>
      </c>
    </row>
    <row r="1964" spans="1:17" x14ac:dyDescent="0.3">
      <c r="A1964">
        <v>5</v>
      </c>
      <c r="B1964">
        <v>12</v>
      </c>
      <c r="C1964">
        <v>21</v>
      </c>
      <c r="D1964" s="27">
        <v>5000</v>
      </c>
      <c r="E1964">
        <v>0</v>
      </c>
      <c r="F1964">
        <v>222605</v>
      </c>
      <c r="G1964">
        <v>108884</v>
      </c>
      <c r="H1964">
        <v>6758</v>
      </c>
      <c r="I1964">
        <v>11754</v>
      </c>
      <c r="J1964">
        <v>0</v>
      </c>
      <c r="K1964">
        <v>15890</v>
      </c>
      <c r="L1964">
        <v>44132</v>
      </c>
      <c r="M1964">
        <v>69890</v>
      </c>
      <c r="N1964">
        <v>112304</v>
      </c>
      <c r="O1964">
        <v>1892.4559999999999</v>
      </c>
      <c r="P1964" s="27">
        <v>173569</v>
      </c>
      <c r="Q1964" s="27">
        <v>592217</v>
      </c>
    </row>
    <row r="1965" spans="1:17" x14ac:dyDescent="0.3">
      <c r="A1965">
        <v>9</v>
      </c>
      <c r="B1965">
        <v>16</v>
      </c>
      <c r="C1965">
        <v>35</v>
      </c>
      <c r="D1965" s="27">
        <v>460000</v>
      </c>
      <c r="E1965">
        <v>34378</v>
      </c>
      <c r="F1965">
        <v>902327</v>
      </c>
      <c r="G1965">
        <v>12706805</v>
      </c>
      <c r="H1965">
        <v>0</v>
      </c>
      <c r="I1965">
        <v>10580613</v>
      </c>
      <c r="J1965">
        <v>3338675</v>
      </c>
      <c r="K1965">
        <v>4723471</v>
      </c>
      <c r="L1965">
        <v>3277159</v>
      </c>
      <c r="M1965">
        <v>8044319</v>
      </c>
      <c r="N1965">
        <v>14537711</v>
      </c>
      <c r="O1965">
        <v>6.6318619999999999</v>
      </c>
      <c r="P1965" s="27">
        <v>17041459</v>
      </c>
      <c r="Q1965" s="27">
        <v>58145458</v>
      </c>
    </row>
    <row r="1966" spans="1:17" x14ac:dyDescent="0.3">
      <c r="A1966">
        <v>5</v>
      </c>
      <c r="B1966">
        <v>5</v>
      </c>
      <c r="C1966">
        <v>10</v>
      </c>
      <c r="D1966" s="27">
        <v>295000</v>
      </c>
      <c r="E1966">
        <v>0</v>
      </c>
      <c r="F1966">
        <v>131462</v>
      </c>
      <c r="G1966">
        <v>421598</v>
      </c>
      <c r="H1966">
        <v>0</v>
      </c>
      <c r="I1966">
        <v>1633149</v>
      </c>
      <c r="J1966">
        <v>0</v>
      </c>
      <c r="K1966">
        <v>0</v>
      </c>
      <c r="L1966">
        <v>3747</v>
      </c>
      <c r="M1966">
        <v>28358</v>
      </c>
      <c r="N1966">
        <v>1542290</v>
      </c>
      <c r="O1966">
        <v>151.9051</v>
      </c>
      <c r="P1966" s="27">
        <v>1102170</v>
      </c>
      <c r="Q1966" s="27">
        <v>3760604</v>
      </c>
    </row>
    <row r="1967" spans="1:17" x14ac:dyDescent="0.3">
      <c r="A1967">
        <v>6</v>
      </c>
      <c r="B1967">
        <v>23</v>
      </c>
      <c r="C1967">
        <v>50</v>
      </c>
      <c r="D1967" s="27">
        <v>40500</v>
      </c>
      <c r="E1967">
        <v>58921</v>
      </c>
      <c r="F1967">
        <v>589742</v>
      </c>
      <c r="G1967">
        <v>634674</v>
      </c>
      <c r="H1967">
        <v>83311</v>
      </c>
      <c r="I1967">
        <v>509580</v>
      </c>
      <c r="J1967">
        <v>0</v>
      </c>
      <c r="K1967">
        <v>218412</v>
      </c>
      <c r="L1967">
        <v>64497</v>
      </c>
      <c r="M1967">
        <v>88423</v>
      </c>
      <c r="N1967">
        <v>360894</v>
      </c>
      <c r="O1967">
        <v>177.34460000000001</v>
      </c>
      <c r="P1967" s="27">
        <v>764494</v>
      </c>
      <c r="Q1967" s="27">
        <v>2608454</v>
      </c>
    </row>
    <row r="1968" spans="1:17" x14ac:dyDescent="0.3">
      <c r="A1968">
        <v>5</v>
      </c>
      <c r="B1968">
        <v>5</v>
      </c>
      <c r="C1968">
        <v>9</v>
      </c>
      <c r="D1968" s="27">
        <v>500001</v>
      </c>
      <c r="E1968">
        <v>198883</v>
      </c>
      <c r="F1968">
        <v>2235690</v>
      </c>
      <c r="G1968">
        <v>719334</v>
      </c>
      <c r="H1968">
        <v>9015</v>
      </c>
      <c r="I1968">
        <v>4044508</v>
      </c>
      <c r="J1968">
        <v>0</v>
      </c>
      <c r="K1968">
        <v>32810</v>
      </c>
      <c r="L1968">
        <v>20753</v>
      </c>
      <c r="M1968">
        <v>240130</v>
      </c>
      <c r="N1968">
        <v>2562438</v>
      </c>
      <c r="O1968">
        <v>31.847190000000001</v>
      </c>
      <c r="P1968" s="27">
        <v>2949461</v>
      </c>
      <c r="Q1968" s="27">
        <v>10063561</v>
      </c>
    </row>
    <row r="1969" spans="1:17" x14ac:dyDescent="0.3">
      <c r="A1969">
        <v>5</v>
      </c>
      <c r="B1969">
        <v>16</v>
      </c>
      <c r="C1969">
        <v>35</v>
      </c>
      <c r="D1969" s="27">
        <v>500000</v>
      </c>
      <c r="E1969">
        <v>0</v>
      </c>
      <c r="F1969">
        <v>28232657</v>
      </c>
      <c r="G1969">
        <v>5550608</v>
      </c>
      <c r="H1969">
        <v>0</v>
      </c>
      <c r="I1969">
        <v>7611146</v>
      </c>
      <c r="J1969">
        <v>0</v>
      </c>
      <c r="K1969">
        <v>1168714</v>
      </c>
      <c r="L1969">
        <v>4775275</v>
      </c>
      <c r="M1969">
        <v>1417718</v>
      </c>
      <c r="N1969">
        <v>8830461</v>
      </c>
      <c r="O1969">
        <v>6.6318619999999999</v>
      </c>
      <c r="P1969" s="27">
        <v>16877661</v>
      </c>
      <c r="Q1969" s="27">
        <v>57586579</v>
      </c>
    </row>
    <row r="1970" spans="1:17" x14ac:dyDescent="0.3">
      <c r="A1970">
        <v>2</v>
      </c>
      <c r="B1970">
        <v>1</v>
      </c>
      <c r="C1970">
        <v>1</v>
      </c>
      <c r="D1970" s="27">
        <v>40000</v>
      </c>
      <c r="E1970">
        <v>0</v>
      </c>
      <c r="F1970">
        <v>0</v>
      </c>
      <c r="G1970">
        <v>0</v>
      </c>
      <c r="H1970">
        <v>0</v>
      </c>
      <c r="I1970">
        <v>0</v>
      </c>
      <c r="J1970">
        <v>0</v>
      </c>
      <c r="K1970">
        <v>0</v>
      </c>
      <c r="L1970">
        <v>0</v>
      </c>
      <c r="M1970">
        <v>0</v>
      </c>
      <c r="N1970">
        <v>13150</v>
      </c>
      <c r="O1970">
        <v>270.10840000000002</v>
      </c>
      <c r="P1970" s="27">
        <v>3854</v>
      </c>
      <c r="Q1970" s="27">
        <v>13150</v>
      </c>
    </row>
    <row r="1971" spans="1:17" x14ac:dyDescent="0.3">
      <c r="A1971">
        <v>2</v>
      </c>
      <c r="B1971">
        <v>2</v>
      </c>
      <c r="C1971">
        <v>2</v>
      </c>
      <c r="D1971" s="27">
        <v>260000</v>
      </c>
      <c r="E1971">
        <v>1336324</v>
      </c>
      <c r="F1971">
        <v>3522279</v>
      </c>
      <c r="G1971">
        <v>8178695</v>
      </c>
      <c r="H1971">
        <v>115334</v>
      </c>
      <c r="I1971">
        <v>6580971</v>
      </c>
      <c r="J1971">
        <v>282509</v>
      </c>
      <c r="K1971">
        <v>554785</v>
      </c>
      <c r="L1971">
        <v>231957</v>
      </c>
      <c r="M1971">
        <v>4426563</v>
      </c>
      <c r="N1971">
        <v>3306992</v>
      </c>
      <c r="O1971">
        <v>86.870509999999996</v>
      </c>
      <c r="P1971" s="27">
        <v>8363543</v>
      </c>
      <c r="Q1971" s="27">
        <v>28536409</v>
      </c>
    </row>
    <row r="1972" spans="1:17" x14ac:dyDescent="0.3">
      <c r="A1972">
        <v>1</v>
      </c>
      <c r="B1972">
        <v>15</v>
      </c>
      <c r="C1972">
        <v>33</v>
      </c>
      <c r="D1972" s="27">
        <v>2000</v>
      </c>
      <c r="E1972">
        <v>0</v>
      </c>
      <c r="F1972">
        <v>2842</v>
      </c>
      <c r="G1972">
        <v>12850</v>
      </c>
      <c r="H1972">
        <v>0</v>
      </c>
      <c r="I1972">
        <v>5751</v>
      </c>
      <c r="J1972">
        <v>25063</v>
      </c>
      <c r="K1972">
        <v>25220</v>
      </c>
      <c r="L1972">
        <v>3103</v>
      </c>
      <c r="M1972">
        <v>0</v>
      </c>
      <c r="N1972">
        <v>5930</v>
      </c>
      <c r="O1972">
        <v>1707.6369999999999</v>
      </c>
      <c r="P1972" s="27">
        <v>23669</v>
      </c>
      <c r="Q1972" s="27">
        <v>80759</v>
      </c>
    </row>
    <row r="1973" spans="1:17" x14ac:dyDescent="0.3">
      <c r="A1973">
        <v>9</v>
      </c>
      <c r="B1973">
        <v>2</v>
      </c>
      <c r="C1973">
        <v>2</v>
      </c>
      <c r="D1973" s="27">
        <v>25500</v>
      </c>
      <c r="E1973">
        <v>434</v>
      </c>
      <c r="F1973">
        <v>105681</v>
      </c>
      <c r="G1973">
        <v>99026</v>
      </c>
      <c r="H1973">
        <v>755</v>
      </c>
      <c r="I1973">
        <v>88446</v>
      </c>
      <c r="J1973">
        <v>0</v>
      </c>
      <c r="K1973">
        <v>15924</v>
      </c>
      <c r="L1973">
        <v>34698</v>
      </c>
      <c r="M1973">
        <v>59509</v>
      </c>
      <c r="N1973">
        <v>81427</v>
      </c>
      <c r="O1973">
        <v>1130.4749999999999</v>
      </c>
      <c r="P1973" s="27">
        <v>142409</v>
      </c>
      <c r="Q1973" s="27">
        <v>485900</v>
      </c>
    </row>
    <row r="1974" spans="1:17" x14ac:dyDescent="0.3">
      <c r="A1974">
        <v>9</v>
      </c>
      <c r="B1974">
        <v>5</v>
      </c>
      <c r="C1974">
        <v>10</v>
      </c>
      <c r="D1974" s="27">
        <v>9000</v>
      </c>
      <c r="E1974">
        <v>127</v>
      </c>
      <c r="F1974">
        <v>13055</v>
      </c>
      <c r="G1974">
        <v>8430</v>
      </c>
      <c r="H1974">
        <v>978</v>
      </c>
      <c r="I1974">
        <v>27608</v>
      </c>
      <c r="J1974">
        <v>0</v>
      </c>
      <c r="K1974">
        <v>2680</v>
      </c>
      <c r="L1974">
        <v>11765</v>
      </c>
      <c r="M1974">
        <v>12370</v>
      </c>
      <c r="N1974">
        <v>41281</v>
      </c>
      <c r="O1974">
        <v>1828.0519999999999</v>
      </c>
      <c r="P1974" s="27">
        <v>34670</v>
      </c>
      <c r="Q1974" s="27">
        <v>118294</v>
      </c>
    </row>
    <row r="1975" spans="1:17" x14ac:dyDescent="0.3">
      <c r="A1975">
        <v>2</v>
      </c>
      <c r="B1975">
        <v>14</v>
      </c>
      <c r="C1975">
        <v>28</v>
      </c>
      <c r="D1975" s="27">
        <v>280000</v>
      </c>
      <c r="E1975">
        <v>0</v>
      </c>
      <c r="F1975">
        <v>1639266</v>
      </c>
      <c r="G1975">
        <v>674879</v>
      </c>
      <c r="H1975">
        <v>0</v>
      </c>
      <c r="I1975">
        <v>1068620</v>
      </c>
      <c r="J1975">
        <v>142312</v>
      </c>
      <c r="K1975">
        <v>355267</v>
      </c>
      <c r="L1975">
        <v>166480</v>
      </c>
      <c r="M1975">
        <v>946331</v>
      </c>
      <c r="N1975">
        <v>1055560</v>
      </c>
      <c r="O1975">
        <v>15.94562</v>
      </c>
      <c r="P1975" s="27">
        <v>1772777</v>
      </c>
      <c r="Q1975" s="27">
        <v>6048715</v>
      </c>
    </row>
    <row r="1976" spans="1:17" x14ac:dyDescent="0.3">
      <c r="A1976">
        <v>4</v>
      </c>
      <c r="B1976">
        <v>8</v>
      </c>
      <c r="C1976">
        <v>19</v>
      </c>
      <c r="D1976" s="27">
        <v>8100</v>
      </c>
      <c r="E1976">
        <v>0</v>
      </c>
      <c r="F1976">
        <v>8772</v>
      </c>
      <c r="G1976">
        <v>48630</v>
      </c>
      <c r="H1976">
        <v>0</v>
      </c>
      <c r="I1976">
        <v>22677</v>
      </c>
      <c r="J1976">
        <v>0</v>
      </c>
      <c r="K1976">
        <v>3408</v>
      </c>
      <c r="L1976">
        <v>6295</v>
      </c>
      <c r="M1976">
        <v>9207</v>
      </c>
      <c r="N1976">
        <v>39207</v>
      </c>
      <c r="O1976">
        <v>52.146230000000003</v>
      </c>
      <c r="P1976" s="27">
        <v>40503</v>
      </c>
      <c r="Q1976" s="27">
        <v>138196</v>
      </c>
    </row>
    <row r="1977" spans="1:17" x14ac:dyDescent="0.3">
      <c r="A1977">
        <v>3</v>
      </c>
      <c r="B1977">
        <v>2</v>
      </c>
      <c r="C1977">
        <v>2</v>
      </c>
      <c r="D1977" s="27">
        <v>325000</v>
      </c>
      <c r="E1977">
        <v>901215</v>
      </c>
      <c r="F1977">
        <v>3948757</v>
      </c>
      <c r="G1977">
        <v>8993633</v>
      </c>
      <c r="H1977">
        <v>0</v>
      </c>
      <c r="I1977">
        <v>4763644</v>
      </c>
      <c r="J1977">
        <v>238740</v>
      </c>
      <c r="K1977">
        <v>451282</v>
      </c>
      <c r="L1977">
        <v>506022</v>
      </c>
      <c r="M1977">
        <v>3505344</v>
      </c>
      <c r="N1977">
        <v>3401260</v>
      </c>
      <c r="O1977">
        <v>25.322579999999999</v>
      </c>
      <c r="P1977" s="27">
        <v>7828223</v>
      </c>
      <c r="Q1977" s="27">
        <v>26709897</v>
      </c>
    </row>
    <row r="1978" spans="1:17" x14ac:dyDescent="0.3">
      <c r="A1978">
        <v>9</v>
      </c>
      <c r="B1978">
        <v>14</v>
      </c>
      <c r="C1978">
        <v>28</v>
      </c>
      <c r="D1978" s="27">
        <v>3850</v>
      </c>
      <c r="E1978">
        <v>2883</v>
      </c>
      <c r="F1978">
        <v>26778</v>
      </c>
      <c r="G1978">
        <v>18926</v>
      </c>
      <c r="H1978">
        <v>0</v>
      </c>
      <c r="I1978">
        <v>19063</v>
      </c>
      <c r="J1978">
        <v>0</v>
      </c>
      <c r="K1978">
        <v>0</v>
      </c>
      <c r="L1978">
        <v>18328</v>
      </c>
      <c r="M1978">
        <v>85738</v>
      </c>
      <c r="N1978">
        <v>14180</v>
      </c>
      <c r="O1978">
        <v>1849.1849999999999</v>
      </c>
      <c r="P1978" s="27">
        <v>54483</v>
      </c>
      <c r="Q1978" s="27">
        <v>185896</v>
      </c>
    </row>
    <row r="1979" spans="1:17" x14ac:dyDescent="0.3">
      <c r="A1979">
        <v>5</v>
      </c>
      <c r="B1979">
        <v>14</v>
      </c>
      <c r="C1979">
        <v>29</v>
      </c>
      <c r="D1979" s="27">
        <v>200001</v>
      </c>
      <c r="E1979">
        <v>155170</v>
      </c>
      <c r="F1979">
        <v>3146203</v>
      </c>
      <c r="G1979">
        <v>608452</v>
      </c>
      <c r="H1979">
        <v>126010</v>
      </c>
      <c r="I1979">
        <v>840269</v>
      </c>
      <c r="J1979">
        <v>94457</v>
      </c>
      <c r="K1979">
        <v>344152</v>
      </c>
      <c r="L1979">
        <v>169324</v>
      </c>
      <c r="M1979">
        <v>1305177</v>
      </c>
      <c r="N1979">
        <v>621049</v>
      </c>
      <c r="O1979">
        <v>139.16999999999999</v>
      </c>
      <c r="P1979" s="27">
        <v>2171824</v>
      </c>
      <c r="Q1979" s="27">
        <v>7410263</v>
      </c>
    </row>
    <row r="1980" spans="1:17" x14ac:dyDescent="0.3">
      <c r="A1980">
        <v>7</v>
      </c>
      <c r="B1980">
        <v>5</v>
      </c>
      <c r="C1980">
        <v>10</v>
      </c>
      <c r="D1980" s="27">
        <v>3000</v>
      </c>
      <c r="E1980">
        <v>0</v>
      </c>
      <c r="F1980">
        <v>0</v>
      </c>
      <c r="G1980">
        <v>1544</v>
      </c>
      <c r="H1980">
        <v>0</v>
      </c>
      <c r="I1980">
        <v>65338</v>
      </c>
      <c r="J1980">
        <v>0</v>
      </c>
      <c r="K1980">
        <v>0</v>
      </c>
      <c r="L1980">
        <v>0</v>
      </c>
      <c r="M1980">
        <v>0</v>
      </c>
      <c r="N1980">
        <v>53043</v>
      </c>
      <c r="O1980">
        <v>3782.18</v>
      </c>
      <c r="P1980" s="27">
        <v>35148</v>
      </c>
      <c r="Q1980" s="27">
        <v>119925</v>
      </c>
    </row>
    <row r="1981" spans="1:17" x14ac:dyDescent="0.3">
      <c r="A1981">
        <v>9</v>
      </c>
      <c r="B1981">
        <v>23</v>
      </c>
      <c r="C1981">
        <v>50</v>
      </c>
      <c r="D1981" s="27">
        <v>29000</v>
      </c>
      <c r="E1981">
        <v>17696</v>
      </c>
      <c r="F1981">
        <v>241287</v>
      </c>
      <c r="G1981">
        <v>371412</v>
      </c>
      <c r="H1981">
        <v>0</v>
      </c>
      <c r="I1981">
        <v>412867</v>
      </c>
      <c r="J1981">
        <v>0</v>
      </c>
      <c r="K1981">
        <v>1237530</v>
      </c>
      <c r="L1981">
        <v>30343</v>
      </c>
      <c r="M1981">
        <v>87531</v>
      </c>
      <c r="N1981">
        <v>269173</v>
      </c>
      <c r="O1981">
        <v>440.04610000000002</v>
      </c>
      <c r="P1981" s="27">
        <v>781899</v>
      </c>
      <c r="Q1981" s="27">
        <v>2667839</v>
      </c>
    </row>
    <row r="1982" spans="1:17" x14ac:dyDescent="0.3">
      <c r="A1982">
        <v>3</v>
      </c>
      <c r="B1982">
        <v>14</v>
      </c>
      <c r="C1982">
        <v>28</v>
      </c>
      <c r="D1982" s="27">
        <v>114000</v>
      </c>
      <c r="E1982">
        <v>383275</v>
      </c>
      <c r="F1982">
        <v>377643</v>
      </c>
      <c r="G1982">
        <v>352477</v>
      </c>
      <c r="H1982">
        <v>80601</v>
      </c>
      <c r="I1982">
        <v>1528870</v>
      </c>
      <c r="J1982">
        <v>80044</v>
      </c>
      <c r="K1982">
        <v>1004753</v>
      </c>
      <c r="L1982">
        <v>288458</v>
      </c>
      <c r="M1982">
        <v>272544</v>
      </c>
      <c r="N1982">
        <v>497093</v>
      </c>
      <c r="O1982">
        <v>84.055760000000006</v>
      </c>
      <c r="P1982" s="27">
        <v>1426072</v>
      </c>
      <c r="Q1982" s="27">
        <v>4865758</v>
      </c>
    </row>
    <row r="1983" spans="1:17" x14ac:dyDescent="0.3">
      <c r="A1983">
        <v>1</v>
      </c>
      <c r="B1983">
        <v>26</v>
      </c>
      <c r="C1983">
        <v>47</v>
      </c>
      <c r="D1983" s="27">
        <v>5000</v>
      </c>
      <c r="E1983">
        <v>7369</v>
      </c>
      <c r="F1983">
        <v>0</v>
      </c>
      <c r="G1983">
        <v>5256</v>
      </c>
      <c r="H1983">
        <v>165</v>
      </c>
      <c r="I1983">
        <v>53291</v>
      </c>
      <c r="J1983">
        <v>4873</v>
      </c>
      <c r="K1983">
        <v>83654</v>
      </c>
      <c r="L1983">
        <v>521</v>
      </c>
      <c r="M1983">
        <v>0</v>
      </c>
      <c r="N1983">
        <v>42521</v>
      </c>
      <c r="O1983">
        <v>1851.67</v>
      </c>
      <c r="P1983" s="27">
        <v>57928</v>
      </c>
      <c r="Q1983" s="27">
        <v>197650</v>
      </c>
    </row>
    <row r="1984" spans="1:17" x14ac:dyDescent="0.3">
      <c r="A1984">
        <v>4</v>
      </c>
      <c r="B1984">
        <v>2</v>
      </c>
      <c r="C1984">
        <v>2</v>
      </c>
      <c r="D1984" s="27">
        <v>156000</v>
      </c>
      <c r="E1984">
        <v>740611</v>
      </c>
      <c r="F1984">
        <v>2179224</v>
      </c>
      <c r="G1984">
        <v>1684098</v>
      </c>
      <c r="H1984">
        <v>36729</v>
      </c>
      <c r="I1984">
        <v>929145</v>
      </c>
      <c r="J1984">
        <v>66047</v>
      </c>
      <c r="K1984">
        <v>726595</v>
      </c>
      <c r="L1984">
        <v>182702</v>
      </c>
      <c r="M1984">
        <v>1733145</v>
      </c>
      <c r="N1984">
        <v>1057339</v>
      </c>
      <c r="O1984">
        <v>64.868840000000006</v>
      </c>
      <c r="P1984" s="27">
        <v>2736118</v>
      </c>
      <c r="Q1984" s="27">
        <v>9335635</v>
      </c>
    </row>
    <row r="1985" spans="1:17" x14ac:dyDescent="0.3">
      <c r="A1985">
        <v>9</v>
      </c>
      <c r="B1985">
        <v>91</v>
      </c>
      <c r="C1985">
        <v>49</v>
      </c>
      <c r="D1985" s="27">
        <v>8000</v>
      </c>
      <c r="E1985">
        <v>10677</v>
      </c>
      <c r="F1985">
        <v>7533</v>
      </c>
      <c r="G1985">
        <v>10485</v>
      </c>
      <c r="H1985">
        <v>488</v>
      </c>
      <c r="I1985">
        <v>91879</v>
      </c>
      <c r="J1985">
        <v>0</v>
      </c>
      <c r="K1985">
        <v>2759</v>
      </c>
      <c r="L1985">
        <v>997</v>
      </c>
      <c r="M1985">
        <v>7250</v>
      </c>
      <c r="N1985">
        <v>121795</v>
      </c>
      <c r="O1985">
        <v>1655.242</v>
      </c>
      <c r="P1985" s="27">
        <v>74403</v>
      </c>
      <c r="Q1985" s="27">
        <v>253863</v>
      </c>
    </row>
    <row r="1986" spans="1:17" x14ac:dyDescent="0.3">
      <c r="A1986">
        <v>2</v>
      </c>
      <c r="B1986">
        <v>26</v>
      </c>
      <c r="C1986">
        <v>48</v>
      </c>
      <c r="D1986" s="27">
        <v>2000</v>
      </c>
      <c r="E1986">
        <v>0</v>
      </c>
      <c r="F1986">
        <v>10858</v>
      </c>
      <c r="G1986">
        <v>4077</v>
      </c>
      <c r="H1986">
        <v>0</v>
      </c>
      <c r="I1986">
        <v>25764</v>
      </c>
      <c r="J1986">
        <v>0</v>
      </c>
      <c r="K1986">
        <v>16123</v>
      </c>
      <c r="L1986">
        <v>4372</v>
      </c>
      <c r="M1986">
        <v>2784</v>
      </c>
      <c r="N1986">
        <v>19944</v>
      </c>
      <c r="O1986">
        <v>1381.421</v>
      </c>
      <c r="P1986" s="27">
        <v>24596</v>
      </c>
      <c r="Q1986" s="27">
        <v>83922</v>
      </c>
    </row>
    <row r="1987" spans="1:17" x14ac:dyDescent="0.3">
      <c r="A1987">
        <v>5</v>
      </c>
      <c r="B1987">
        <v>5</v>
      </c>
      <c r="C1987">
        <v>11</v>
      </c>
      <c r="D1987" s="27">
        <v>8000</v>
      </c>
      <c r="O1987">
        <v>4637.8509999999997</v>
      </c>
    </row>
    <row r="1988" spans="1:17" x14ac:dyDescent="0.3">
      <c r="A1988">
        <v>3</v>
      </c>
      <c r="B1988">
        <v>16</v>
      </c>
      <c r="C1988">
        <v>35</v>
      </c>
      <c r="D1988" s="27">
        <v>425000</v>
      </c>
      <c r="E1988">
        <v>0</v>
      </c>
      <c r="F1988">
        <v>5102685</v>
      </c>
      <c r="G1988">
        <v>6329369</v>
      </c>
      <c r="H1988">
        <v>331398</v>
      </c>
      <c r="I1988">
        <v>4193249</v>
      </c>
      <c r="J1988">
        <v>1363807</v>
      </c>
      <c r="K1988">
        <v>1463622</v>
      </c>
      <c r="L1988">
        <v>1207470</v>
      </c>
      <c r="M1988">
        <v>1306000</v>
      </c>
      <c r="N1988">
        <v>6239396</v>
      </c>
      <c r="O1988">
        <v>9.2846069999999994</v>
      </c>
      <c r="P1988" s="27">
        <v>8070632</v>
      </c>
      <c r="Q1988" s="27">
        <v>27536996</v>
      </c>
    </row>
    <row r="1989" spans="1:17" x14ac:dyDescent="0.3">
      <c r="A1989">
        <v>9</v>
      </c>
      <c r="B1989">
        <v>6</v>
      </c>
      <c r="C1989">
        <v>14</v>
      </c>
      <c r="D1989" s="27">
        <v>23500</v>
      </c>
      <c r="E1989">
        <v>3174</v>
      </c>
      <c r="F1989">
        <v>28912</v>
      </c>
      <c r="G1989">
        <v>268489</v>
      </c>
      <c r="H1989">
        <v>374</v>
      </c>
      <c r="I1989">
        <v>342895</v>
      </c>
      <c r="J1989">
        <v>389026</v>
      </c>
      <c r="K1989">
        <v>3005621</v>
      </c>
      <c r="L1989">
        <v>29256</v>
      </c>
      <c r="M1989">
        <v>18456</v>
      </c>
      <c r="N1989">
        <v>203848</v>
      </c>
      <c r="O1989">
        <v>1390.874</v>
      </c>
      <c r="P1989" s="27">
        <v>1257342</v>
      </c>
      <c r="Q1989" s="27">
        <v>4290051</v>
      </c>
    </row>
    <row r="1990" spans="1:17" x14ac:dyDescent="0.3">
      <c r="A1990">
        <v>7</v>
      </c>
      <c r="B1990">
        <v>16</v>
      </c>
      <c r="C1990">
        <v>35</v>
      </c>
      <c r="D1990" s="27">
        <v>71000</v>
      </c>
      <c r="E1990">
        <v>113191</v>
      </c>
      <c r="F1990">
        <v>1117722</v>
      </c>
      <c r="G1990">
        <v>1349606</v>
      </c>
      <c r="H1990">
        <v>0</v>
      </c>
      <c r="I1990">
        <v>1129666</v>
      </c>
      <c r="J1990">
        <v>218876</v>
      </c>
      <c r="K1990">
        <v>246296</v>
      </c>
      <c r="L1990">
        <v>166509</v>
      </c>
      <c r="M1990">
        <v>328728</v>
      </c>
      <c r="N1990">
        <v>978201</v>
      </c>
      <c r="O1990">
        <v>126.6469</v>
      </c>
      <c r="P1990" s="27">
        <v>1655567</v>
      </c>
      <c r="Q1990" s="27">
        <v>5648795</v>
      </c>
    </row>
    <row r="1991" spans="1:17" x14ac:dyDescent="0.3">
      <c r="A1991">
        <v>3</v>
      </c>
      <c r="B1991">
        <v>25</v>
      </c>
      <c r="C1991">
        <v>42</v>
      </c>
      <c r="D1991" s="27">
        <v>220000</v>
      </c>
      <c r="E1991">
        <v>765492</v>
      </c>
      <c r="F1991">
        <v>1247112</v>
      </c>
      <c r="G1991">
        <v>1936662</v>
      </c>
      <c r="H1991">
        <v>0</v>
      </c>
      <c r="I1991">
        <v>2583621</v>
      </c>
      <c r="J1991">
        <v>0</v>
      </c>
      <c r="K1991">
        <v>274523</v>
      </c>
      <c r="L1991">
        <v>119796</v>
      </c>
      <c r="M1991">
        <v>283122</v>
      </c>
      <c r="N1991">
        <v>1784441</v>
      </c>
      <c r="O1991">
        <v>25.322579999999999</v>
      </c>
      <c r="P1991" s="27">
        <v>2636216</v>
      </c>
      <c r="Q1991" s="27">
        <v>8994769</v>
      </c>
    </row>
    <row r="1992" spans="1:17" x14ac:dyDescent="0.3">
      <c r="A1992">
        <v>9</v>
      </c>
      <c r="B1992">
        <v>14</v>
      </c>
      <c r="C1992">
        <v>28</v>
      </c>
      <c r="D1992" s="27">
        <v>2400</v>
      </c>
      <c r="E1992">
        <v>0</v>
      </c>
      <c r="F1992">
        <v>12351</v>
      </c>
      <c r="G1992">
        <v>8324</v>
      </c>
      <c r="H1992">
        <v>0</v>
      </c>
      <c r="I1992">
        <v>8164</v>
      </c>
      <c r="J1992">
        <v>0</v>
      </c>
      <c r="K1992">
        <v>0</v>
      </c>
      <c r="L1992">
        <v>11971</v>
      </c>
      <c r="M1992">
        <v>12115</v>
      </c>
      <c r="N1992">
        <v>7368</v>
      </c>
      <c r="O1992">
        <v>828.32550000000003</v>
      </c>
      <c r="P1992" s="27">
        <v>17671</v>
      </c>
      <c r="Q1992" s="27">
        <v>60293</v>
      </c>
    </row>
    <row r="1993" spans="1:17" x14ac:dyDescent="0.3">
      <c r="A1993">
        <v>8</v>
      </c>
      <c r="B1993">
        <v>2</v>
      </c>
      <c r="C1993">
        <v>2</v>
      </c>
      <c r="D1993" s="27">
        <v>156000</v>
      </c>
      <c r="E1993">
        <v>137780</v>
      </c>
      <c r="F1993">
        <v>200890</v>
      </c>
      <c r="G1993">
        <v>2462895</v>
      </c>
      <c r="H1993">
        <v>13998</v>
      </c>
      <c r="I1993">
        <v>1632878</v>
      </c>
      <c r="J1993">
        <v>0</v>
      </c>
      <c r="K1993">
        <v>40214</v>
      </c>
      <c r="L1993">
        <v>96206</v>
      </c>
      <c r="M1993">
        <v>1803027</v>
      </c>
      <c r="N1993">
        <v>985297</v>
      </c>
      <c r="O1993">
        <v>50.319159999999997</v>
      </c>
      <c r="P1993" s="27">
        <v>2160957</v>
      </c>
      <c r="Q1993" s="27">
        <v>7373185</v>
      </c>
    </row>
    <row r="1994" spans="1:17" x14ac:dyDescent="0.3">
      <c r="A1994">
        <v>9</v>
      </c>
      <c r="B1994">
        <v>14</v>
      </c>
      <c r="C1994">
        <v>28</v>
      </c>
      <c r="D1994" s="27">
        <v>1450</v>
      </c>
      <c r="E1994">
        <v>58</v>
      </c>
      <c r="F1994">
        <v>7841</v>
      </c>
      <c r="G1994">
        <v>2234</v>
      </c>
      <c r="H1994">
        <v>0</v>
      </c>
      <c r="I1994">
        <v>4157</v>
      </c>
      <c r="J1994">
        <v>0</v>
      </c>
      <c r="K1994">
        <v>0</v>
      </c>
      <c r="L1994">
        <v>0</v>
      </c>
      <c r="M1994">
        <v>4119</v>
      </c>
      <c r="N1994">
        <v>3329</v>
      </c>
      <c r="O1994">
        <v>1849.1849999999999</v>
      </c>
      <c r="P1994" s="27">
        <v>6371</v>
      </c>
      <c r="Q1994" s="27">
        <v>21738</v>
      </c>
    </row>
    <row r="1995" spans="1:17" x14ac:dyDescent="0.3">
      <c r="A1995">
        <v>7</v>
      </c>
      <c r="B1995">
        <v>16</v>
      </c>
      <c r="C1995">
        <v>35</v>
      </c>
      <c r="D1995" s="27">
        <v>700000</v>
      </c>
      <c r="E1995">
        <v>2984</v>
      </c>
      <c r="F1995">
        <v>44525485</v>
      </c>
      <c r="G1995">
        <v>12965195</v>
      </c>
      <c r="H1995">
        <v>0</v>
      </c>
      <c r="I1995">
        <v>9070251</v>
      </c>
      <c r="J1995">
        <v>2884438</v>
      </c>
      <c r="K1995">
        <v>3085741</v>
      </c>
      <c r="L1995">
        <v>3016862</v>
      </c>
      <c r="M1995">
        <v>2591577</v>
      </c>
      <c r="N1995">
        <v>15894951</v>
      </c>
      <c r="O1995">
        <v>30.232589999999998</v>
      </c>
      <c r="P1995" s="27">
        <v>27560810</v>
      </c>
      <c r="Q1995" s="27">
        <v>94037484</v>
      </c>
    </row>
    <row r="1996" spans="1:17" x14ac:dyDescent="0.3">
      <c r="A1996">
        <v>5</v>
      </c>
      <c r="B1996">
        <v>13</v>
      </c>
      <c r="C1996">
        <v>24</v>
      </c>
      <c r="D1996" s="27">
        <v>70000</v>
      </c>
      <c r="E1996">
        <v>59521</v>
      </c>
      <c r="F1996">
        <v>602697</v>
      </c>
      <c r="G1996">
        <v>93522</v>
      </c>
      <c r="H1996">
        <v>2179</v>
      </c>
      <c r="I1996">
        <v>39118</v>
      </c>
      <c r="J1996">
        <v>0</v>
      </c>
      <c r="K1996">
        <v>28836</v>
      </c>
      <c r="L1996">
        <v>410</v>
      </c>
      <c r="M1996">
        <v>7720</v>
      </c>
      <c r="N1996">
        <v>217958</v>
      </c>
      <c r="O1996">
        <v>143.94630000000001</v>
      </c>
      <c r="P1996" s="27">
        <v>308312</v>
      </c>
      <c r="Q1996" s="27">
        <v>1051961</v>
      </c>
    </row>
    <row r="1997" spans="1:17" x14ac:dyDescent="0.3">
      <c r="A1997">
        <v>3</v>
      </c>
      <c r="B1997">
        <v>5</v>
      </c>
      <c r="C1997">
        <v>11</v>
      </c>
      <c r="D1997" s="27">
        <v>5600</v>
      </c>
      <c r="E1997">
        <v>0</v>
      </c>
      <c r="F1997">
        <v>0</v>
      </c>
      <c r="G1997">
        <v>0</v>
      </c>
      <c r="H1997">
        <v>0</v>
      </c>
      <c r="I1997">
        <v>0</v>
      </c>
      <c r="J1997">
        <v>0</v>
      </c>
      <c r="K1997">
        <v>0</v>
      </c>
      <c r="L1997">
        <v>0</v>
      </c>
      <c r="M1997">
        <v>0</v>
      </c>
      <c r="N1997">
        <v>24150</v>
      </c>
      <c r="O1997">
        <v>1551.9390000000001</v>
      </c>
      <c r="P1997" s="27">
        <v>7078</v>
      </c>
      <c r="Q1997" s="27">
        <v>24150</v>
      </c>
    </row>
    <row r="1998" spans="1:17" x14ac:dyDescent="0.3">
      <c r="A1998">
        <v>4</v>
      </c>
      <c r="B1998">
        <v>18</v>
      </c>
      <c r="C1998">
        <v>37</v>
      </c>
      <c r="D1998" s="27">
        <v>90000</v>
      </c>
      <c r="E1998">
        <v>0</v>
      </c>
      <c r="F1998">
        <v>212040</v>
      </c>
      <c r="G1998">
        <v>1370272</v>
      </c>
      <c r="H1998">
        <v>0</v>
      </c>
      <c r="I1998">
        <v>281580</v>
      </c>
      <c r="J1998">
        <v>0</v>
      </c>
      <c r="K1998">
        <v>462673</v>
      </c>
      <c r="L1998">
        <v>1176122</v>
      </c>
      <c r="M1998">
        <v>223475</v>
      </c>
      <c r="N1998">
        <v>1552966</v>
      </c>
      <c r="O1998">
        <v>499.12040000000002</v>
      </c>
      <c r="P1998" s="27">
        <v>1547224</v>
      </c>
      <c r="Q1998" s="27">
        <v>5279128</v>
      </c>
    </row>
    <row r="1999" spans="1:17" x14ac:dyDescent="0.3">
      <c r="A1999">
        <v>7</v>
      </c>
      <c r="B1999">
        <v>5</v>
      </c>
      <c r="C1999">
        <v>10</v>
      </c>
      <c r="D1999" s="27">
        <v>50001</v>
      </c>
      <c r="E1999">
        <v>14520</v>
      </c>
      <c r="F1999">
        <v>318703</v>
      </c>
      <c r="G1999">
        <v>32219</v>
      </c>
      <c r="H1999">
        <v>19131</v>
      </c>
      <c r="I1999">
        <v>460424</v>
      </c>
      <c r="J1999">
        <v>0</v>
      </c>
      <c r="K1999">
        <v>0</v>
      </c>
      <c r="L1999">
        <v>41674</v>
      </c>
      <c r="M1999">
        <v>180962</v>
      </c>
      <c r="N1999">
        <v>240238</v>
      </c>
      <c r="O1999">
        <v>711.79750000000001</v>
      </c>
      <c r="P1999" s="27">
        <v>383315</v>
      </c>
      <c r="Q1999" s="27">
        <v>1307871</v>
      </c>
    </row>
    <row r="2000" spans="1:17" x14ac:dyDescent="0.3">
      <c r="A2000">
        <v>4</v>
      </c>
      <c r="B2000">
        <v>6</v>
      </c>
      <c r="C2000">
        <v>14</v>
      </c>
      <c r="D2000" s="27">
        <v>14500</v>
      </c>
      <c r="E2000">
        <v>7448</v>
      </c>
      <c r="F2000">
        <v>24750</v>
      </c>
      <c r="G2000">
        <v>70404</v>
      </c>
      <c r="H2000">
        <v>824</v>
      </c>
      <c r="I2000">
        <v>172341</v>
      </c>
      <c r="J2000">
        <v>145419</v>
      </c>
      <c r="K2000">
        <v>1123510</v>
      </c>
      <c r="L2000">
        <v>10152</v>
      </c>
      <c r="M2000">
        <v>11043</v>
      </c>
      <c r="N2000">
        <v>74629</v>
      </c>
      <c r="O2000">
        <v>918.0299</v>
      </c>
      <c r="P2000" s="27">
        <v>480809</v>
      </c>
      <c r="Q2000" s="27">
        <v>1640520</v>
      </c>
    </row>
    <row r="2001" spans="1:17" x14ac:dyDescent="0.3">
      <c r="A2001">
        <v>5</v>
      </c>
      <c r="B2001">
        <v>26</v>
      </c>
      <c r="C2001">
        <v>45</v>
      </c>
      <c r="D2001" s="27">
        <v>7600</v>
      </c>
      <c r="E2001">
        <v>29992</v>
      </c>
      <c r="F2001">
        <v>28843</v>
      </c>
      <c r="G2001">
        <v>14476</v>
      </c>
      <c r="H2001">
        <v>0</v>
      </c>
      <c r="I2001">
        <v>103582</v>
      </c>
      <c r="J2001">
        <v>0</v>
      </c>
      <c r="K2001">
        <v>1852</v>
      </c>
      <c r="L2001">
        <v>5294</v>
      </c>
      <c r="M2001">
        <v>15523</v>
      </c>
      <c r="N2001">
        <v>48726</v>
      </c>
      <c r="O2001">
        <v>1807.463</v>
      </c>
      <c r="P2001" s="27">
        <v>72769</v>
      </c>
      <c r="Q2001" s="27">
        <v>248288</v>
      </c>
    </row>
    <row r="2002" spans="1:17" x14ac:dyDescent="0.3">
      <c r="A2002">
        <v>8</v>
      </c>
      <c r="B2002">
        <v>2</v>
      </c>
      <c r="C2002">
        <v>3</v>
      </c>
      <c r="D2002" s="27">
        <v>16500</v>
      </c>
      <c r="E2002">
        <v>13235</v>
      </c>
      <c r="F2002">
        <v>31884</v>
      </c>
      <c r="G2002">
        <v>255472</v>
      </c>
      <c r="H2002">
        <v>0</v>
      </c>
      <c r="I2002">
        <v>140580</v>
      </c>
      <c r="J2002">
        <v>0</v>
      </c>
      <c r="K2002">
        <v>7403</v>
      </c>
      <c r="L2002">
        <v>71272</v>
      </c>
      <c r="M2002">
        <v>155116</v>
      </c>
      <c r="N2002">
        <v>145075</v>
      </c>
      <c r="O2002">
        <v>1667.7550000000001</v>
      </c>
      <c r="P2002" s="27">
        <v>240339</v>
      </c>
      <c r="Q2002" s="27">
        <v>820037</v>
      </c>
    </row>
    <row r="2003" spans="1:17" x14ac:dyDescent="0.3">
      <c r="A2003">
        <v>5</v>
      </c>
      <c r="B2003">
        <v>2</v>
      </c>
      <c r="C2003">
        <v>2</v>
      </c>
      <c r="D2003" s="27">
        <v>69000</v>
      </c>
      <c r="E2003">
        <v>9555</v>
      </c>
      <c r="F2003">
        <v>323643</v>
      </c>
      <c r="G2003">
        <v>1051736</v>
      </c>
      <c r="H2003">
        <v>1901</v>
      </c>
      <c r="I2003">
        <v>340081</v>
      </c>
      <c r="J2003">
        <v>0</v>
      </c>
      <c r="K2003">
        <v>23100</v>
      </c>
      <c r="L2003">
        <v>94801</v>
      </c>
      <c r="M2003">
        <v>261124</v>
      </c>
      <c r="N2003">
        <v>324280</v>
      </c>
      <c r="O2003">
        <v>48.84104</v>
      </c>
      <c r="P2003" s="27">
        <v>712257</v>
      </c>
      <c r="Q2003" s="27">
        <v>2430221</v>
      </c>
    </row>
    <row r="2004" spans="1:17" x14ac:dyDescent="0.3">
      <c r="A2004">
        <v>4</v>
      </c>
      <c r="B2004">
        <v>13</v>
      </c>
      <c r="C2004">
        <v>25</v>
      </c>
      <c r="D2004" s="27">
        <v>50000</v>
      </c>
      <c r="E2004">
        <v>0</v>
      </c>
      <c r="F2004">
        <v>201245</v>
      </c>
      <c r="G2004">
        <v>79215</v>
      </c>
      <c r="H2004">
        <v>8168</v>
      </c>
      <c r="I2004">
        <v>28803</v>
      </c>
      <c r="J2004">
        <v>0</v>
      </c>
      <c r="K2004">
        <v>7397</v>
      </c>
      <c r="L2004">
        <v>16142</v>
      </c>
      <c r="M2004">
        <v>71652</v>
      </c>
      <c r="N2004">
        <v>524323</v>
      </c>
      <c r="O2004">
        <v>469.38780000000003</v>
      </c>
      <c r="P2004" s="27">
        <v>274603</v>
      </c>
      <c r="Q2004" s="27">
        <v>936945</v>
      </c>
    </row>
    <row r="2005" spans="1:17" x14ac:dyDescent="0.3">
      <c r="A2005">
        <v>5</v>
      </c>
      <c r="B2005">
        <v>5</v>
      </c>
      <c r="C2005">
        <v>10</v>
      </c>
      <c r="D2005" s="27">
        <v>63000</v>
      </c>
      <c r="E2005">
        <v>19</v>
      </c>
      <c r="F2005">
        <v>7672</v>
      </c>
      <c r="G2005">
        <v>8083</v>
      </c>
      <c r="H2005">
        <v>72</v>
      </c>
      <c r="I2005">
        <v>45975</v>
      </c>
      <c r="J2005">
        <v>0</v>
      </c>
      <c r="K2005">
        <v>0</v>
      </c>
      <c r="L2005">
        <v>189</v>
      </c>
      <c r="M2005">
        <v>685</v>
      </c>
      <c r="N2005">
        <v>28262</v>
      </c>
      <c r="O2005">
        <v>69.915840000000003</v>
      </c>
      <c r="P2005" s="27">
        <v>26658</v>
      </c>
      <c r="Q2005" s="27">
        <v>90957</v>
      </c>
    </row>
    <row r="2006" spans="1:17" x14ac:dyDescent="0.3">
      <c r="A2006">
        <v>7</v>
      </c>
      <c r="B2006">
        <v>14</v>
      </c>
      <c r="C2006">
        <v>28</v>
      </c>
      <c r="D2006" s="27">
        <v>23500</v>
      </c>
      <c r="E2006">
        <v>20109</v>
      </c>
      <c r="F2006">
        <v>159250</v>
      </c>
      <c r="G2006">
        <v>28284</v>
      </c>
      <c r="H2006">
        <v>16075</v>
      </c>
      <c r="I2006">
        <v>67351</v>
      </c>
      <c r="J2006">
        <v>0</v>
      </c>
      <c r="K2006">
        <v>0</v>
      </c>
      <c r="L2006">
        <v>0</v>
      </c>
      <c r="M2006">
        <v>51454</v>
      </c>
      <c r="N2006">
        <v>49291</v>
      </c>
      <c r="O2006">
        <v>503.86329999999998</v>
      </c>
      <c r="P2006" s="27">
        <v>114834</v>
      </c>
      <c r="Q2006" s="27">
        <v>391814</v>
      </c>
    </row>
    <row r="2007" spans="1:17" x14ac:dyDescent="0.3">
      <c r="A2007">
        <v>1</v>
      </c>
      <c r="B2007">
        <v>15</v>
      </c>
      <c r="C2007">
        <v>32</v>
      </c>
      <c r="D2007" s="27">
        <v>10000</v>
      </c>
      <c r="E2007">
        <v>0</v>
      </c>
      <c r="F2007">
        <v>0</v>
      </c>
      <c r="G2007">
        <v>21052</v>
      </c>
      <c r="H2007">
        <v>0</v>
      </c>
      <c r="I2007">
        <v>40827</v>
      </c>
      <c r="J2007">
        <v>0</v>
      </c>
      <c r="K2007">
        <v>293904</v>
      </c>
      <c r="L2007">
        <v>16221</v>
      </c>
      <c r="M2007">
        <v>1698</v>
      </c>
      <c r="N2007">
        <v>57237</v>
      </c>
      <c r="O2007">
        <v>777.87990000000002</v>
      </c>
      <c r="P2007" s="27">
        <v>126301</v>
      </c>
      <c r="Q2007" s="27">
        <v>430939</v>
      </c>
    </row>
    <row r="2008" spans="1:17" x14ac:dyDescent="0.3">
      <c r="A2008">
        <v>5</v>
      </c>
      <c r="B2008">
        <v>25</v>
      </c>
      <c r="C2008">
        <v>42</v>
      </c>
      <c r="D2008" s="27">
        <v>14000</v>
      </c>
      <c r="E2008">
        <v>0</v>
      </c>
      <c r="F2008">
        <v>95989</v>
      </c>
      <c r="G2008">
        <v>148523</v>
      </c>
      <c r="H2008">
        <v>0</v>
      </c>
      <c r="I2008">
        <v>311013</v>
      </c>
      <c r="J2008">
        <v>0</v>
      </c>
      <c r="K2008">
        <v>0</v>
      </c>
      <c r="L2008">
        <v>43996</v>
      </c>
      <c r="M2008">
        <v>66087</v>
      </c>
      <c r="N2008">
        <v>184567</v>
      </c>
      <c r="O2008">
        <v>1117.742</v>
      </c>
      <c r="P2008" s="27">
        <v>249172</v>
      </c>
      <c r="Q2008" s="27">
        <v>850175</v>
      </c>
    </row>
    <row r="2009" spans="1:17" x14ac:dyDescent="0.3">
      <c r="A2009">
        <v>9</v>
      </c>
      <c r="B2009">
        <v>25</v>
      </c>
      <c r="C2009">
        <v>42</v>
      </c>
      <c r="D2009" s="27">
        <v>94000</v>
      </c>
      <c r="E2009">
        <v>158255</v>
      </c>
      <c r="F2009">
        <v>342119</v>
      </c>
      <c r="G2009">
        <v>1497673</v>
      </c>
      <c r="H2009">
        <v>3898</v>
      </c>
      <c r="I2009">
        <v>1706286</v>
      </c>
      <c r="J2009">
        <v>0</v>
      </c>
      <c r="K2009">
        <v>182419</v>
      </c>
      <c r="L2009">
        <v>25832</v>
      </c>
      <c r="M2009">
        <v>38280</v>
      </c>
      <c r="N2009">
        <v>1108076</v>
      </c>
      <c r="O2009">
        <v>249.4453</v>
      </c>
      <c r="P2009" s="27">
        <v>1483833</v>
      </c>
      <c r="Q2009" s="27">
        <v>5062838</v>
      </c>
    </row>
    <row r="2010" spans="1:17" x14ac:dyDescent="0.3">
      <c r="A2010">
        <v>5</v>
      </c>
      <c r="B2010">
        <v>5</v>
      </c>
      <c r="C2010">
        <v>10</v>
      </c>
      <c r="D2010" s="27">
        <v>15750</v>
      </c>
      <c r="E2010">
        <v>0</v>
      </c>
      <c r="F2010">
        <v>7592</v>
      </c>
      <c r="G2010">
        <v>5964</v>
      </c>
      <c r="H2010">
        <v>1019</v>
      </c>
      <c r="I2010">
        <v>19751</v>
      </c>
      <c r="J2010">
        <v>0</v>
      </c>
      <c r="K2010">
        <v>382</v>
      </c>
      <c r="L2010">
        <v>7537</v>
      </c>
      <c r="M2010">
        <v>32068</v>
      </c>
      <c r="N2010">
        <v>20885</v>
      </c>
      <c r="O2010">
        <v>1117.742</v>
      </c>
      <c r="P2010" s="27">
        <v>27901</v>
      </c>
      <c r="Q2010" s="27">
        <v>95198</v>
      </c>
    </row>
    <row r="2011" spans="1:17" x14ac:dyDescent="0.3">
      <c r="A2011">
        <v>3</v>
      </c>
      <c r="B2011">
        <v>15</v>
      </c>
      <c r="C2011">
        <v>33</v>
      </c>
      <c r="D2011" s="27">
        <v>23500</v>
      </c>
      <c r="E2011">
        <v>0</v>
      </c>
      <c r="F2011">
        <v>220927</v>
      </c>
      <c r="G2011">
        <v>699639</v>
      </c>
      <c r="H2011">
        <v>0</v>
      </c>
      <c r="I2011">
        <v>172087</v>
      </c>
      <c r="J2011">
        <v>1242722</v>
      </c>
      <c r="K2011">
        <v>1918646</v>
      </c>
      <c r="L2011">
        <v>13705</v>
      </c>
      <c r="M2011">
        <v>9998</v>
      </c>
      <c r="N2011">
        <v>323641</v>
      </c>
      <c r="O2011">
        <v>529.06870000000004</v>
      </c>
      <c r="P2011" s="27">
        <v>1348583</v>
      </c>
      <c r="Q2011" s="27">
        <v>4601365</v>
      </c>
    </row>
    <row r="2012" spans="1:17" x14ac:dyDescent="0.3">
      <c r="A2012">
        <v>4</v>
      </c>
      <c r="B2012">
        <v>2</v>
      </c>
      <c r="C2012">
        <v>4</v>
      </c>
      <c r="D2012" s="27">
        <v>60000</v>
      </c>
      <c r="E2012">
        <v>148179</v>
      </c>
      <c r="F2012">
        <v>410710</v>
      </c>
      <c r="G2012">
        <v>687678</v>
      </c>
      <c r="H2012">
        <v>9372</v>
      </c>
      <c r="I2012">
        <v>332457</v>
      </c>
      <c r="J2012">
        <v>25000</v>
      </c>
      <c r="K2012">
        <v>59988</v>
      </c>
      <c r="L2012">
        <v>198285</v>
      </c>
      <c r="M2012">
        <v>737151</v>
      </c>
      <c r="N2012">
        <v>316342</v>
      </c>
      <c r="O2012">
        <v>222.03809999999999</v>
      </c>
      <c r="P2012" s="27">
        <v>857316</v>
      </c>
      <c r="Q2012" s="27">
        <v>2925162</v>
      </c>
    </row>
    <row r="2013" spans="1:17" x14ac:dyDescent="0.3">
      <c r="A2013">
        <v>7</v>
      </c>
      <c r="B2013">
        <v>13</v>
      </c>
      <c r="C2013">
        <v>26</v>
      </c>
      <c r="D2013" s="27">
        <v>1400000</v>
      </c>
      <c r="E2013">
        <v>232994</v>
      </c>
      <c r="F2013">
        <v>0</v>
      </c>
      <c r="G2013">
        <v>14131627</v>
      </c>
      <c r="H2013">
        <v>16521</v>
      </c>
      <c r="I2013">
        <v>11303426</v>
      </c>
      <c r="J2013">
        <v>3417028</v>
      </c>
      <c r="K2013">
        <v>1884504</v>
      </c>
      <c r="L2013">
        <v>1712138</v>
      </c>
      <c r="M2013">
        <v>4502918</v>
      </c>
      <c r="N2013">
        <v>23616973</v>
      </c>
      <c r="O2013">
        <v>5.0164340000000003</v>
      </c>
      <c r="P2013" s="27">
        <v>17824774</v>
      </c>
      <c r="Q2013" s="27">
        <v>60818129</v>
      </c>
    </row>
    <row r="2014" spans="1:17" x14ac:dyDescent="0.3">
      <c r="A2014">
        <v>9</v>
      </c>
      <c r="B2014">
        <v>14</v>
      </c>
      <c r="C2014">
        <v>28</v>
      </c>
      <c r="D2014" s="27">
        <v>2350</v>
      </c>
      <c r="E2014">
        <v>352</v>
      </c>
      <c r="F2014">
        <v>11160</v>
      </c>
      <c r="G2014">
        <v>3306</v>
      </c>
      <c r="H2014">
        <v>0</v>
      </c>
      <c r="I2014">
        <v>7566</v>
      </c>
      <c r="J2014">
        <v>0</v>
      </c>
      <c r="K2014">
        <v>0</v>
      </c>
      <c r="L2014">
        <v>18187</v>
      </c>
      <c r="M2014">
        <v>17128</v>
      </c>
      <c r="N2014">
        <v>6829</v>
      </c>
      <c r="O2014">
        <v>999.66510000000005</v>
      </c>
      <c r="P2014" s="27">
        <v>18912</v>
      </c>
      <c r="Q2014" s="27">
        <v>64528</v>
      </c>
    </row>
    <row r="2015" spans="1:17" x14ac:dyDescent="0.3">
      <c r="A2015">
        <v>5</v>
      </c>
      <c r="B2015">
        <v>16</v>
      </c>
      <c r="C2015">
        <v>35</v>
      </c>
      <c r="D2015" s="27">
        <v>1400000</v>
      </c>
      <c r="E2015">
        <v>0</v>
      </c>
      <c r="F2015">
        <v>18572622</v>
      </c>
      <c r="G2015">
        <v>9543541</v>
      </c>
      <c r="H2015">
        <v>0</v>
      </c>
      <c r="I2015">
        <v>4811875</v>
      </c>
      <c r="J2015">
        <v>0</v>
      </c>
      <c r="K2015">
        <v>1623395</v>
      </c>
      <c r="L2015">
        <v>1487254</v>
      </c>
      <c r="M2015">
        <v>3054512</v>
      </c>
      <c r="N2015">
        <v>7308756</v>
      </c>
      <c r="O2015">
        <v>9.0977379999999997</v>
      </c>
      <c r="P2015" s="27">
        <v>13599635</v>
      </c>
      <c r="Q2015" s="27">
        <v>46401955</v>
      </c>
    </row>
    <row r="2016" spans="1:17" x14ac:dyDescent="0.3">
      <c r="A2016">
        <v>5</v>
      </c>
      <c r="B2016">
        <v>23</v>
      </c>
      <c r="C2016">
        <v>50</v>
      </c>
      <c r="D2016" s="27">
        <v>355000</v>
      </c>
      <c r="E2016">
        <v>767652</v>
      </c>
      <c r="F2016">
        <v>2643337</v>
      </c>
      <c r="G2016">
        <v>6316573</v>
      </c>
      <c r="H2016">
        <v>375537</v>
      </c>
      <c r="I2016">
        <v>4808922</v>
      </c>
      <c r="J2016">
        <v>0</v>
      </c>
      <c r="K2016">
        <v>8984025</v>
      </c>
      <c r="L2016">
        <v>371737</v>
      </c>
      <c r="M2016">
        <v>503052</v>
      </c>
      <c r="N2016">
        <v>2942552</v>
      </c>
      <c r="O2016">
        <v>64.043120000000002</v>
      </c>
      <c r="P2016" s="27">
        <v>8122329</v>
      </c>
      <c r="Q2016" s="27">
        <v>27713387</v>
      </c>
    </row>
    <row r="2017" spans="1:17" x14ac:dyDescent="0.3">
      <c r="A2017">
        <v>5</v>
      </c>
      <c r="B2017">
        <v>2</v>
      </c>
      <c r="C2017">
        <v>2</v>
      </c>
      <c r="D2017" s="27">
        <v>1900</v>
      </c>
      <c r="E2017">
        <v>257</v>
      </c>
      <c r="F2017">
        <v>14722</v>
      </c>
      <c r="G2017">
        <v>5450</v>
      </c>
      <c r="H2017">
        <v>0</v>
      </c>
      <c r="I2017">
        <v>6654</v>
      </c>
      <c r="J2017">
        <v>0</v>
      </c>
      <c r="K2017">
        <v>1756</v>
      </c>
      <c r="L2017">
        <v>3283</v>
      </c>
      <c r="M2017">
        <v>4456</v>
      </c>
      <c r="N2017">
        <v>6823</v>
      </c>
      <c r="O2017">
        <v>1879.4559999999999</v>
      </c>
      <c r="P2017" s="27">
        <v>12720</v>
      </c>
      <c r="Q2017" s="27">
        <v>43401</v>
      </c>
    </row>
    <row r="2018" spans="1:17" x14ac:dyDescent="0.3">
      <c r="A2018">
        <v>8</v>
      </c>
      <c r="B2018">
        <v>18</v>
      </c>
      <c r="C2018">
        <v>38</v>
      </c>
      <c r="D2018" s="27">
        <v>460000</v>
      </c>
      <c r="E2018">
        <v>0</v>
      </c>
      <c r="F2018">
        <v>17264673</v>
      </c>
      <c r="G2018">
        <v>4053524</v>
      </c>
      <c r="H2018">
        <v>0</v>
      </c>
      <c r="I2018">
        <v>3348323</v>
      </c>
      <c r="J2018">
        <v>0</v>
      </c>
      <c r="K2018">
        <v>2420334</v>
      </c>
      <c r="L2018">
        <v>190511</v>
      </c>
      <c r="M2018">
        <v>135103</v>
      </c>
      <c r="N2018">
        <v>5952583</v>
      </c>
      <c r="O2018">
        <v>90.622</v>
      </c>
      <c r="P2018" s="27">
        <v>9778737</v>
      </c>
      <c r="Q2018" s="27">
        <v>33365051</v>
      </c>
    </row>
    <row r="2019" spans="1:17" x14ac:dyDescent="0.3">
      <c r="A2019">
        <v>7</v>
      </c>
      <c r="B2019">
        <v>26</v>
      </c>
      <c r="C2019">
        <v>46</v>
      </c>
      <c r="D2019" s="27">
        <v>3750</v>
      </c>
      <c r="E2019">
        <v>0</v>
      </c>
      <c r="F2019">
        <v>10025</v>
      </c>
      <c r="G2019">
        <v>5498</v>
      </c>
      <c r="H2019">
        <v>91</v>
      </c>
      <c r="I2019">
        <v>62375</v>
      </c>
      <c r="J2019">
        <v>0</v>
      </c>
      <c r="K2019">
        <v>8224</v>
      </c>
      <c r="L2019">
        <v>184</v>
      </c>
      <c r="M2019">
        <v>2233</v>
      </c>
      <c r="N2019">
        <v>22925</v>
      </c>
      <c r="O2019">
        <v>1807.463</v>
      </c>
      <c r="P2019" s="27">
        <v>32695</v>
      </c>
      <c r="Q2019" s="27">
        <v>111555</v>
      </c>
    </row>
    <row r="2020" spans="1:17" x14ac:dyDescent="0.3">
      <c r="A2020">
        <v>3</v>
      </c>
      <c r="B2020">
        <v>12</v>
      </c>
      <c r="C2020">
        <v>21</v>
      </c>
      <c r="D2020" s="27">
        <v>7600</v>
      </c>
      <c r="E2020">
        <v>6879</v>
      </c>
      <c r="F2020">
        <v>0</v>
      </c>
      <c r="G2020">
        <v>6860</v>
      </c>
      <c r="H2020">
        <v>0</v>
      </c>
      <c r="I2020">
        <v>45051</v>
      </c>
      <c r="J2020">
        <v>0</v>
      </c>
      <c r="K2020">
        <v>4605</v>
      </c>
      <c r="L2020">
        <v>0</v>
      </c>
      <c r="M2020">
        <v>0</v>
      </c>
      <c r="N2020">
        <v>57755</v>
      </c>
      <c r="O2020">
        <v>1162.2629999999999</v>
      </c>
      <c r="P2020" s="27">
        <v>35507</v>
      </c>
      <c r="Q2020" s="27">
        <v>121150</v>
      </c>
    </row>
    <row r="2021" spans="1:17" x14ac:dyDescent="0.3">
      <c r="A2021">
        <v>9</v>
      </c>
      <c r="B2021">
        <v>2</v>
      </c>
      <c r="C2021">
        <v>2</v>
      </c>
      <c r="D2021" s="27">
        <v>124000</v>
      </c>
      <c r="E2021">
        <v>0</v>
      </c>
      <c r="F2021">
        <v>324364</v>
      </c>
      <c r="G2021">
        <v>2208994</v>
      </c>
      <c r="H2021">
        <v>43053</v>
      </c>
      <c r="I2021">
        <v>979010</v>
      </c>
      <c r="J2021">
        <v>71701</v>
      </c>
      <c r="K2021">
        <v>325360</v>
      </c>
      <c r="L2021">
        <v>179195</v>
      </c>
      <c r="M2021">
        <v>1660760</v>
      </c>
      <c r="N2021">
        <v>1024961</v>
      </c>
      <c r="O2021">
        <v>57.663170000000001</v>
      </c>
      <c r="P2021" s="27">
        <v>1998065</v>
      </c>
      <c r="Q2021" s="27">
        <v>6817398</v>
      </c>
    </row>
    <row r="2022" spans="1:17" x14ac:dyDescent="0.3">
      <c r="A2022">
        <v>1</v>
      </c>
      <c r="B2022">
        <v>14</v>
      </c>
      <c r="C2022">
        <v>27</v>
      </c>
      <c r="D2022" s="27">
        <v>330000</v>
      </c>
      <c r="E2022">
        <v>802750</v>
      </c>
      <c r="F2022">
        <v>1638310</v>
      </c>
      <c r="G2022">
        <v>2282049</v>
      </c>
      <c r="H2022">
        <v>0</v>
      </c>
      <c r="I2022">
        <v>4157835</v>
      </c>
      <c r="J2022">
        <v>0</v>
      </c>
      <c r="K2022">
        <v>0</v>
      </c>
      <c r="L2022">
        <v>191757</v>
      </c>
      <c r="M2022">
        <v>849631</v>
      </c>
      <c r="N2022">
        <v>2540919</v>
      </c>
      <c r="O2022">
        <v>30.431059999999999</v>
      </c>
      <c r="P2022" s="27">
        <v>3652770</v>
      </c>
      <c r="Q2022" s="27">
        <v>12463251</v>
      </c>
    </row>
    <row r="2023" spans="1:17" x14ac:dyDescent="0.3">
      <c r="A2023">
        <v>9</v>
      </c>
      <c r="B2023">
        <v>5</v>
      </c>
      <c r="C2023">
        <v>10</v>
      </c>
      <c r="D2023" s="27">
        <v>15000</v>
      </c>
      <c r="E2023">
        <v>9</v>
      </c>
      <c r="F2023">
        <v>14739</v>
      </c>
      <c r="G2023">
        <v>3441</v>
      </c>
      <c r="H2023">
        <v>0</v>
      </c>
      <c r="I2023">
        <v>32458</v>
      </c>
      <c r="J2023">
        <v>0</v>
      </c>
      <c r="K2023">
        <v>720</v>
      </c>
      <c r="L2023">
        <v>1806</v>
      </c>
      <c r="M2023">
        <v>8912</v>
      </c>
      <c r="N2023">
        <v>32250</v>
      </c>
      <c r="O2023">
        <v>692.22119999999995</v>
      </c>
      <c r="P2023" s="27">
        <v>27648</v>
      </c>
      <c r="Q2023" s="27">
        <v>94335</v>
      </c>
    </row>
    <row r="2024" spans="1:17" x14ac:dyDescent="0.3">
      <c r="A2024">
        <v>6</v>
      </c>
      <c r="B2024">
        <v>18</v>
      </c>
      <c r="C2024">
        <v>39</v>
      </c>
      <c r="D2024" s="27">
        <v>11250</v>
      </c>
      <c r="E2024">
        <v>29226</v>
      </c>
      <c r="F2024">
        <v>28809</v>
      </c>
      <c r="G2024">
        <v>43832</v>
      </c>
      <c r="H2024">
        <v>14370</v>
      </c>
      <c r="I2024">
        <v>87545</v>
      </c>
      <c r="J2024">
        <v>58228</v>
      </c>
      <c r="K2024">
        <v>35524</v>
      </c>
      <c r="L2024">
        <v>55465</v>
      </c>
      <c r="M2024">
        <v>0</v>
      </c>
      <c r="N2024">
        <v>112019</v>
      </c>
      <c r="O2024">
        <v>2140.9059999999999</v>
      </c>
      <c r="P2024" s="27">
        <v>136289</v>
      </c>
      <c r="Q2024" s="27">
        <v>465018</v>
      </c>
    </row>
    <row r="2025" spans="1:17" x14ac:dyDescent="0.3">
      <c r="A2025">
        <v>3</v>
      </c>
      <c r="B2025">
        <v>14</v>
      </c>
      <c r="C2025">
        <v>31</v>
      </c>
      <c r="D2025" s="27">
        <v>25000</v>
      </c>
      <c r="E2025">
        <v>64536</v>
      </c>
      <c r="F2025">
        <v>370701</v>
      </c>
      <c r="G2025">
        <v>143752</v>
      </c>
      <c r="H2025">
        <v>0</v>
      </c>
      <c r="I2025">
        <v>141994</v>
      </c>
      <c r="J2025">
        <v>0</v>
      </c>
      <c r="K2025">
        <v>41990</v>
      </c>
      <c r="L2025">
        <v>79093</v>
      </c>
      <c r="M2025">
        <v>102185</v>
      </c>
      <c r="N2025">
        <v>131293</v>
      </c>
      <c r="O2025">
        <v>968.32410000000004</v>
      </c>
      <c r="P2025" s="27">
        <v>315224</v>
      </c>
      <c r="Q2025" s="27">
        <v>1075544</v>
      </c>
    </row>
    <row r="2026" spans="1:17" x14ac:dyDescent="0.3">
      <c r="A2026">
        <v>5</v>
      </c>
      <c r="B2026">
        <v>5</v>
      </c>
      <c r="C2026">
        <v>10</v>
      </c>
      <c r="D2026" s="27">
        <v>55000</v>
      </c>
      <c r="E2026">
        <v>43567</v>
      </c>
      <c r="F2026">
        <v>216904</v>
      </c>
      <c r="G2026">
        <v>162745</v>
      </c>
      <c r="H2026">
        <v>11655</v>
      </c>
      <c r="I2026">
        <v>609371</v>
      </c>
      <c r="J2026">
        <v>0</v>
      </c>
      <c r="K2026">
        <v>69150</v>
      </c>
      <c r="L2026">
        <v>15923</v>
      </c>
      <c r="M2026">
        <v>72440</v>
      </c>
      <c r="N2026">
        <v>676705</v>
      </c>
      <c r="O2026">
        <v>767.30939999999998</v>
      </c>
      <c r="P2026" s="27">
        <v>550545</v>
      </c>
      <c r="Q2026" s="27">
        <v>1878460</v>
      </c>
    </row>
    <row r="2027" spans="1:17" x14ac:dyDescent="0.3">
      <c r="A2027">
        <v>5</v>
      </c>
      <c r="B2027">
        <v>12</v>
      </c>
      <c r="C2027">
        <v>21</v>
      </c>
      <c r="D2027" s="27">
        <v>106000</v>
      </c>
      <c r="E2027">
        <v>0</v>
      </c>
      <c r="F2027">
        <v>2637511</v>
      </c>
      <c r="G2027">
        <v>1087172</v>
      </c>
      <c r="H2027">
        <v>10778</v>
      </c>
      <c r="I2027">
        <v>947029</v>
      </c>
      <c r="J2027">
        <v>242224</v>
      </c>
      <c r="K2027">
        <v>133158</v>
      </c>
      <c r="L2027">
        <v>74787</v>
      </c>
      <c r="M2027">
        <v>278131</v>
      </c>
      <c r="N2027">
        <v>1453281</v>
      </c>
      <c r="O2027">
        <v>324.95339999999999</v>
      </c>
      <c r="P2027" s="27">
        <v>2011744</v>
      </c>
      <c r="Q2027" s="27">
        <v>6864071</v>
      </c>
    </row>
    <row r="2028" spans="1:17" x14ac:dyDescent="0.3">
      <c r="A2028">
        <v>3</v>
      </c>
      <c r="B2028">
        <v>5</v>
      </c>
      <c r="C2028">
        <v>9</v>
      </c>
      <c r="D2028" s="27">
        <v>90000</v>
      </c>
      <c r="E2028">
        <v>102407</v>
      </c>
      <c r="F2028">
        <v>42600</v>
      </c>
      <c r="G2028">
        <v>88486</v>
      </c>
      <c r="H2028">
        <v>0</v>
      </c>
      <c r="I2028">
        <v>919121</v>
      </c>
      <c r="J2028">
        <v>0</v>
      </c>
      <c r="K2028">
        <v>5303</v>
      </c>
      <c r="L2028">
        <v>1241</v>
      </c>
      <c r="M2028">
        <v>41046</v>
      </c>
      <c r="N2028">
        <v>562159</v>
      </c>
      <c r="O2028">
        <v>86.870509999999996</v>
      </c>
      <c r="P2028" s="27">
        <v>516519</v>
      </c>
      <c r="Q2028" s="27">
        <v>1762363</v>
      </c>
    </row>
    <row r="2029" spans="1:17" x14ac:dyDescent="0.3">
      <c r="A2029">
        <v>4</v>
      </c>
      <c r="B2029">
        <v>26</v>
      </c>
      <c r="C2029">
        <v>45</v>
      </c>
      <c r="D2029" s="27">
        <v>1500</v>
      </c>
      <c r="E2029">
        <v>0</v>
      </c>
      <c r="F2029">
        <v>0</v>
      </c>
      <c r="G2029">
        <v>565</v>
      </c>
      <c r="H2029">
        <v>0</v>
      </c>
      <c r="I2029">
        <v>10917</v>
      </c>
      <c r="J2029">
        <v>0</v>
      </c>
      <c r="K2029">
        <v>0</v>
      </c>
      <c r="L2029">
        <v>0</v>
      </c>
      <c r="M2029">
        <v>0</v>
      </c>
      <c r="N2029">
        <v>8383</v>
      </c>
      <c r="O2029">
        <v>1387.077</v>
      </c>
      <c r="P2029" s="27">
        <v>5822</v>
      </c>
      <c r="Q2029" s="27">
        <v>19865</v>
      </c>
    </row>
    <row r="2030" spans="1:17" x14ac:dyDescent="0.3">
      <c r="A2030">
        <v>2</v>
      </c>
      <c r="B2030">
        <v>5</v>
      </c>
      <c r="C2030">
        <v>9</v>
      </c>
      <c r="D2030" s="27">
        <v>110000</v>
      </c>
      <c r="E2030">
        <v>0</v>
      </c>
      <c r="F2030">
        <v>155875</v>
      </c>
      <c r="G2030">
        <v>198438</v>
      </c>
      <c r="H2030">
        <v>22501</v>
      </c>
      <c r="I2030">
        <v>1131894</v>
      </c>
      <c r="J2030">
        <v>0</v>
      </c>
      <c r="K2030">
        <v>2774942</v>
      </c>
      <c r="L2030">
        <v>34799</v>
      </c>
      <c r="M2030">
        <v>96265</v>
      </c>
      <c r="N2030">
        <v>853578</v>
      </c>
      <c r="O2030">
        <v>62.703020000000002</v>
      </c>
      <c r="P2030" s="27">
        <v>1544048</v>
      </c>
      <c r="Q2030" s="27">
        <v>5268292</v>
      </c>
    </row>
    <row r="2031" spans="1:17" x14ac:dyDescent="0.3">
      <c r="A2031">
        <v>9</v>
      </c>
      <c r="B2031">
        <v>5</v>
      </c>
      <c r="C2031">
        <v>9</v>
      </c>
      <c r="D2031" s="27">
        <v>37000</v>
      </c>
      <c r="E2031">
        <v>0</v>
      </c>
      <c r="F2031">
        <v>54402</v>
      </c>
      <c r="G2031">
        <v>56614</v>
      </c>
      <c r="H2031">
        <v>0</v>
      </c>
      <c r="I2031">
        <v>837492</v>
      </c>
      <c r="J2031">
        <v>9407</v>
      </c>
      <c r="K2031">
        <v>7980</v>
      </c>
      <c r="L2031">
        <v>48716</v>
      </c>
      <c r="M2031">
        <v>187501</v>
      </c>
      <c r="N2031">
        <v>596357</v>
      </c>
      <c r="O2031">
        <v>196.22659999999999</v>
      </c>
      <c r="P2031" s="27">
        <v>527101</v>
      </c>
      <c r="Q2031" s="27">
        <v>1798469</v>
      </c>
    </row>
    <row r="2032" spans="1:17" x14ac:dyDescent="0.3">
      <c r="A2032">
        <v>3</v>
      </c>
      <c r="B2032">
        <v>2</v>
      </c>
      <c r="C2032">
        <v>6</v>
      </c>
      <c r="D2032" s="27">
        <v>1750</v>
      </c>
      <c r="E2032">
        <v>1233</v>
      </c>
      <c r="F2032">
        <v>2964</v>
      </c>
      <c r="G2032">
        <v>5750</v>
      </c>
      <c r="H2032">
        <v>0</v>
      </c>
      <c r="I2032">
        <v>3732</v>
      </c>
      <c r="J2032">
        <v>390</v>
      </c>
      <c r="K2032">
        <v>1268</v>
      </c>
      <c r="L2032">
        <v>2765</v>
      </c>
      <c r="M2032">
        <v>1776</v>
      </c>
      <c r="N2032">
        <v>4508</v>
      </c>
      <c r="O2032">
        <v>1879.4559999999999</v>
      </c>
      <c r="P2032" s="27">
        <v>7147</v>
      </c>
      <c r="Q2032" s="27">
        <v>24386</v>
      </c>
    </row>
    <row r="2033" spans="1:17" x14ac:dyDescent="0.3">
      <c r="A2033">
        <v>9</v>
      </c>
      <c r="B2033">
        <v>14</v>
      </c>
      <c r="C2033">
        <v>28</v>
      </c>
      <c r="D2033" s="27">
        <v>3900</v>
      </c>
      <c r="E2033">
        <v>0</v>
      </c>
      <c r="F2033">
        <v>31311</v>
      </c>
      <c r="G2033">
        <v>37227</v>
      </c>
      <c r="H2033">
        <v>0</v>
      </c>
      <c r="I2033">
        <v>38177</v>
      </c>
      <c r="J2033">
        <v>0</v>
      </c>
      <c r="K2033">
        <v>341045</v>
      </c>
      <c r="L2033">
        <v>5139</v>
      </c>
      <c r="M2033">
        <v>15336</v>
      </c>
      <c r="N2033">
        <v>23987</v>
      </c>
      <c r="O2033">
        <v>1667.7550000000001</v>
      </c>
      <c r="P2033" s="27">
        <v>144262</v>
      </c>
      <c r="Q2033" s="27">
        <v>492222</v>
      </c>
    </row>
    <row r="2034" spans="1:17" x14ac:dyDescent="0.3">
      <c r="A2034">
        <v>3</v>
      </c>
      <c r="B2034">
        <v>16</v>
      </c>
      <c r="C2034">
        <v>35</v>
      </c>
      <c r="D2034" s="27">
        <v>120000</v>
      </c>
      <c r="E2034">
        <v>912044</v>
      </c>
      <c r="F2034">
        <v>2327069</v>
      </c>
      <c r="G2034">
        <v>2924273</v>
      </c>
      <c r="H2034">
        <v>492138</v>
      </c>
      <c r="I2034">
        <v>5179025</v>
      </c>
      <c r="J2034">
        <v>0</v>
      </c>
      <c r="K2034">
        <v>3896745</v>
      </c>
      <c r="L2034">
        <v>2537991</v>
      </c>
      <c r="M2034">
        <v>3565770</v>
      </c>
      <c r="N2034">
        <v>4155995</v>
      </c>
      <c r="O2034">
        <v>26.585529999999999</v>
      </c>
      <c r="P2034" s="27">
        <v>7617541</v>
      </c>
      <c r="Q2034" s="27">
        <v>25991050</v>
      </c>
    </row>
    <row r="2035" spans="1:17" x14ac:dyDescent="0.3">
      <c r="A2035">
        <v>2</v>
      </c>
      <c r="B2035">
        <v>6</v>
      </c>
      <c r="C2035">
        <v>12</v>
      </c>
      <c r="D2035" s="27">
        <v>2400</v>
      </c>
      <c r="E2035">
        <v>0</v>
      </c>
      <c r="F2035">
        <v>22525</v>
      </c>
      <c r="G2035">
        <v>77826</v>
      </c>
      <c r="H2035">
        <v>0</v>
      </c>
      <c r="I2035">
        <v>78215</v>
      </c>
      <c r="J2035">
        <v>0</v>
      </c>
      <c r="K2035">
        <v>580826</v>
      </c>
      <c r="L2035">
        <v>16922</v>
      </c>
      <c r="M2035">
        <v>24982</v>
      </c>
      <c r="N2035">
        <v>50244</v>
      </c>
      <c r="O2035">
        <v>1851.67</v>
      </c>
      <c r="P2035" s="27">
        <v>249572</v>
      </c>
      <c r="Q2035" s="27">
        <v>851540</v>
      </c>
    </row>
    <row r="2036" spans="1:17" x14ac:dyDescent="0.3">
      <c r="A2036">
        <v>3</v>
      </c>
      <c r="B2036">
        <v>25</v>
      </c>
      <c r="C2036">
        <v>42</v>
      </c>
      <c r="D2036" s="27">
        <v>196000</v>
      </c>
      <c r="E2036">
        <v>0</v>
      </c>
      <c r="F2036">
        <v>1010266</v>
      </c>
      <c r="G2036">
        <v>3692476</v>
      </c>
      <c r="H2036">
        <v>0</v>
      </c>
      <c r="I2036">
        <v>5765883</v>
      </c>
      <c r="J2036">
        <v>0</v>
      </c>
      <c r="K2036">
        <v>4162811</v>
      </c>
      <c r="L2036">
        <v>102914</v>
      </c>
      <c r="M2036">
        <v>220853</v>
      </c>
      <c r="N2036">
        <v>2876066</v>
      </c>
      <c r="O2036">
        <v>52.146230000000003</v>
      </c>
      <c r="P2036" s="27">
        <v>5226046</v>
      </c>
      <c r="Q2036" s="27">
        <v>17831269</v>
      </c>
    </row>
    <row r="2037" spans="1:17" x14ac:dyDescent="0.3">
      <c r="A2037">
        <v>4</v>
      </c>
      <c r="B2037">
        <v>26</v>
      </c>
      <c r="C2037">
        <v>48</v>
      </c>
      <c r="D2037" s="27">
        <v>10000</v>
      </c>
      <c r="E2037">
        <v>15970</v>
      </c>
      <c r="F2037">
        <v>10258</v>
      </c>
      <c r="G2037">
        <v>10871</v>
      </c>
      <c r="H2037">
        <v>0</v>
      </c>
      <c r="I2037">
        <v>23455</v>
      </c>
      <c r="J2037">
        <v>6799</v>
      </c>
      <c r="K2037">
        <v>1591</v>
      </c>
      <c r="L2037">
        <v>8981</v>
      </c>
      <c r="M2037">
        <v>10068</v>
      </c>
      <c r="N2037">
        <v>47422</v>
      </c>
      <c r="O2037">
        <v>788.005</v>
      </c>
      <c r="P2037" s="27">
        <v>39688</v>
      </c>
      <c r="Q2037" s="27">
        <v>135415</v>
      </c>
    </row>
    <row r="2038" spans="1:17" x14ac:dyDescent="0.3">
      <c r="A2038">
        <v>5</v>
      </c>
      <c r="B2038">
        <v>23</v>
      </c>
      <c r="C2038">
        <v>50</v>
      </c>
      <c r="D2038" s="27">
        <v>104000</v>
      </c>
      <c r="E2038">
        <v>108383</v>
      </c>
      <c r="F2038">
        <v>1009411</v>
      </c>
      <c r="G2038">
        <v>804871</v>
      </c>
      <c r="H2038">
        <v>107385</v>
      </c>
      <c r="I2038">
        <v>1556050</v>
      </c>
      <c r="J2038">
        <v>0</v>
      </c>
      <c r="K2038">
        <v>158523</v>
      </c>
      <c r="L2038">
        <v>229288</v>
      </c>
      <c r="M2038">
        <v>180534</v>
      </c>
      <c r="N2038">
        <v>894578</v>
      </c>
      <c r="O2038">
        <v>144.55799999999999</v>
      </c>
      <c r="P2038" s="27">
        <v>1479784</v>
      </c>
      <c r="Q2038" s="27">
        <v>5049023</v>
      </c>
    </row>
    <row r="2039" spans="1:17" x14ac:dyDescent="0.3">
      <c r="A2039">
        <v>7</v>
      </c>
      <c r="B2039">
        <v>18</v>
      </c>
      <c r="C2039">
        <v>38</v>
      </c>
      <c r="D2039" s="27">
        <v>365000</v>
      </c>
      <c r="E2039">
        <v>307000</v>
      </c>
      <c r="F2039">
        <v>2964870</v>
      </c>
      <c r="G2039">
        <v>4013961</v>
      </c>
      <c r="H2039">
        <v>0</v>
      </c>
      <c r="I2039">
        <v>858885</v>
      </c>
      <c r="J2039">
        <v>0</v>
      </c>
      <c r="K2039">
        <v>5408201</v>
      </c>
      <c r="L2039">
        <v>2854462</v>
      </c>
      <c r="M2039">
        <v>253962</v>
      </c>
      <c r="N2039">
        <v>5068810</v>
      </c>
      <c r="O2039">
        <v>17.19126</v>
      </c>
      <c r="P2039" s="27">
        <v>6368743</v>
      </c>
      <c r="Q2039" s="27">
        <v>21730151</v>
      </c>
    </row>
    <row r="2040" spans="1:17" x14ac:dyDescent="0.3">
      <c r="A2040">
        <v>4</v>
      </c>
      <c r="B2040">
        <v>2</v>
      </c>
      <c r="C2040">
        <v>2</v>
      </c>
      <c r="D2040" s="27">
        <v>1350</v>
      </c>
      <c r="E2040">
        <v>13380</v>
      </c>
      <c r="F2040">
        <v>3168</v>
      </c>
      <c r="G2040">
        <v>7280</v>
      </c>
      <c r="H2040">
        <v>220</v>
      </c>
      <c r="I2040">
        <v>4539</v>
      </c>
      <c r="J2040">
        <v>0</v>
      </c>
      <c r="K2040">
        <v>2902</v>
      </c>
      <c r="L2040">
        <v>2436</v>
      </c>
      <c r="M2040">
        <v>4134</v>
      </c>
      <c r="N2040">
        <v>4663</v>
      </c>
      <c r="O2040">
        <v>1559.829</v>
      </c>
      <c r="P2040" s="27">
        <v>12521</v>
      </c>
      <c r="Q2040" s="27">
        <v>42722</v>
      </c>
    </row>
    <row r="2041" spans="1:17" x14ac:dyDescent="0.3">
      <c r="A2041">
        <v>5</v>
      </c>
      <c r="B2041">
        <v>14</v>
      </c>
      <c r="C2041">
        <v>31</v>
      </c>
      <c r="D2041" s="27">
        <v>33000</v>
      </c>
      <c r="E2041">
        <v>0</v>
      </c>
      <c r="F2041">
        <v>770920</v>
      </c>
      <c r="G2041">
        <v>413405</v>
      </c>
      <c r="H2041">
        <v>0</v>
      </c>
      <c r="I2041">
        <v>239748</v>
      </c>
      <c r="J2041">
        <v>0</v>
      </c>
      <c r="K2041">
        <v>263247</v>
      </c>
      <c r="L2041">
        <v>124279</v>
      </c>
      <c r="M2041">
        <v>191085</v>
      </c>
      <c r="N2041">
        <v>310468</v>
      </c>
      <c r="O2041">
        <v>787.07920000000001</v>
      </c>
      <c r="P2041" s="27">
        <v>677946</v>
      </c>
      <c r="Q2041" s="27">
        <v>2313152</v>
      </c>
    </row>
    <row r="2042" spans="1:17" x14ac:dyDescent="0.3">
      <c r="A2042">
        <v>3</v>
      </c>
      <c r="B2042">
        <v>24</v>
      </c>
      <c r="C2042">
        <v>51</v>
      </c>
      <c r="D2042" s="27">
        <v>700000</v>
      </c>
      <c r="E2042">
        <v>3181204</v>
      </c>
      <c r="F2042">
        <v>3498224</v>
      </c>
      <c r="G2042">
        <v>7209070</v>
      </c>
      <c r="H2042">
        <v>0</v>
      </c>
      <c r="I2042">
        <v>10117165</v>
      </c>
      <c r="J2042">
        <v>1014545</v>
      </c>
      <c r="K2042">
        <v>1981376</v>
      </c>
      <c r="L2042">
        <v>620951</v>
      </c>
      <c r="M2042">
        <v>1887306</v>
      </c>
      <c r="N2042">
        <v>6749435</v>
      </c>
      <c r="O2042">
        <v>25.322579999999999</v>
      </c>
      <c r="P2042" s="27">
        <v>10626986</v>
      </c>
      <c r="Q2042" s="27">
        <v>36259276</v>
      </c>
    </row>
    <row r="2043" spans="1:17" x14ac:dyDescent="0.3">
      <c r="A2043">
        <v>5</v>
      </c>
      <c r="B2043">
        <v>7</v>
      </c>
      <c r="C2043">
        <v>17</v>
      </c>
      <c r="D2043" s="27">
        <v>270000</v>
      </c>
      <c r="E2043">
        <v>0</v>
      </c>
      <c r="F2043">
        <v>7402505</v>
      </c>
      <c r="G2043">
        <v>1183317</v>
      </c>
      <c r="H2043">
        <v>0</v>
      </c>
      <c r="I2043">
        <v>3789869</v>
      </c>
      <c r="J2043">
        <v>0</v>
      </c>
      <c r="K2043">
        <v>61377</v>
      </c>
      <c r="L2043">
        <v>178910</v>
      </c>
      <c r="M2043">
        <v>599206</v>
      </c>
      <c r="N2043">
        <v>3501422</v>
      </c>
      <c r="O2043">
        <v>90.370909999999995</v>
      </c>
      <c r="P2043" s="27">
        <v>4899357</v>
      </c>
      <c r="Q2043" s="27">
        <v>16716606</v>
      </c>
    </row>
    <row r="2044" spans="1:17" x14ac:dyDescent="0.3">
      <c r="A2044">
        <v>5</v>
      </c>
      <c r="B2044">
        <v>6</v>
      </c>
      <c r="C2044">
        <v>12</v>
      </c>
      <c r="D2044" s="27">
        <v>8000</v>
      </c>
      <c r="E2044">
        <v>37</v>
      </c>
      <c r="F2044">
        <v>16797</v>
      </c>
      <c r="G2044">
        <v>6757</v>
      </c>
      <c r="H2044">
        <v>121</v>
      </c>
      <c r="I2044">
        <v>13102</v>
      </c>
      <c r="J2044">
        <v>0</v>
      </c>
      <c r="K2044">
        <v>116904</v>
      </c>
      <c r="L2044">
        <v>295</v>
      </c>
      <c r="M2044">
        <v>570</v>
      </c>
      <c r="N2044">
        <v>28058</v>
      </c>
      <c r="O2044">
        <v>1879.4559999999999</v>
      </c>
      <c r="P2044" s="27">
        <v>53529</v>
      </c>
      <c r="Q2044" s="27">
        <v>182641</v>
      </c>
    </row>
    <row r="2045" spans="1:17" x14ac:dyDescent="0.3">
      <c r="A2045">
        <v>7</v>
      </c>
      <c r="B2045">
        <v>16</v>
      </c>
      <c r="C2045">
        <v>35</v>
      </c>
      <c r="D2045" s="27">
        <v>320000</v>
      </c>
      <c r="E2045">
        <v>0</v>
      </c>
      <c r="F2045">
        <v>25516067</v>
      </c>
      <c r="G2045">
        <v>6215972</v>
      </c>
      <c r="H2045">
        <v>0</v>
      </c>
      <c r="I2045">
        <v>5605000</v>
      </c>
      <c r="J2045">
        <v>0</v>
      </c>
      <c r="K2045">
        <v>842120</v>
      </c>
      <c r="L2045">
        <v>928774</v>
      </c>
      <c r="M2045">
        <v>6385242</v>
      </c>
      <c r="N2045">
        <v>7890878</v>
      </c>
      <c r="O2045">
        <v>9.2846069999999994</v>
      </c>
      <c r="P2045" s="27">
        <v>15645971</v>
      </c>
      <c r="Q2045" s="27">
        <v>53384053</v>
      </c>
    </row>
    <row r="2046" spans="1:17" x14ac:dyDescent="0.3">
      <c r="A2046">
        <v>5</v>
      </c>
      <c r="B2046">
        <v>26</v>
      </c>
      <c r="C2046">
        <v>45</v>
      </c>
      <c r="D2046" s="27">
        <v>4800</v>
      </c>
      <c r="E2046">
        <v>5213</v>
      </c>
      <c r="F2046">
        <v>21915</v>
      </c>
      <c r="G2046">
        <v>12149</v>
      </c>
      <c r="H2046">
        <v>231</v>
      </c>
      <c r="I2046">
        <v>118515</v>
      </c>
      <c r="J2046">
        <v>0</v>
      </c>
      <c r="K2046">
        <v>3263</v>
      </c>
      <c r="L2046">
        <v>4246</v>
      </c>
      <c r="M2046">
        <v>5667</v>
      </c>
      <c r="N2046">
        <v>38949</v>
      </c>
      <c r="O2046">
        <v>4637.8509999999997</v>
      </c>
      <c r="P2046" s="27">
        <v>61591</v>
      </c>
      <c r="Q2046" s="27">
        <v>210148</v>
      </c>
    </row>
    <row r="2047" spans="1:17" x14ac:dyDescent="0.3">
      <c r="A2047">
        <v>9</v>
      </c>
      <c r="B2047">
        <v>2</v>
      </c>
      <c r="C2047">
        <v>4</v>
      </c>
      <c r="D2047" s="27">
        <v>7900</v>
      </c>
      <c r="E2047">
        <v>157564</v>
      </c>
      <c r="F2047">
        <v>29043</v>
      </c>
      <c r="G2047">
        <v>127650</v>
      </c>
      <c r="H2047">
        <v>1207</v>
      </c>
      <c r="I2047">
        <v>106426</v>
      </c>
      <c r="J2047">
        <v>0</v>
      </c>
      <c r="K2047">
        <v>2201</v>
      </c>
      <c r="L2047">
        <v>24598</v>
      </c>
      <c r="M2047">
        <v>113375</v>
      </c>
      <c r="N2047">
        <v>81456</v>
      </c>
      <c r="O2047">
        <v>1849.1849999999999</v>
      </c>
      <c r="P2047" s="27">
        <v>188605</v>
      </c>
      <c r="Q2047" s="27">
        <v>643520</v>
      </c>
    </row>
    <row r="2048" spans="1:17" x14ac:dyDescent="0.3">
      <c r="A2048">
        <v>9</v>
      </c>
      <c r="B2048">
        <v>14</v>
      </c>
      <c r="C2048">
        <v>29</v>
      </c>
      <c r="D2048" s="27">
        <v>12000</v>
      </c>
      <c r="E2048">
        <v>15</v>
      </c>
      <c r="F2048">
        <v>56157</v>
      </c>
      <c r="G2048">
        <v>45925</v>
      </c>
      <c r="H2048">
        <v>0</v>
      </c>
      <c r="I2048">
        <v>41919</v>
      </c>
      <c r="J2048">
        <v>0</v>
      </c>
      <c r="K2048">
        <v>0</v>
      </c>
      <c r="L2048">
        <v>111806</v>
      </c>
      <c r="M2048">
        <v>35904</v>
      </c>
      <c r="N2048">
        <v>39102</v>
      </c>
      <c r="O2048">
        <v>503.86329999999998</v>
      </c>
      <c r="P2048" s="27">
        <v>96960</v>
      </c>
      <c r="Q2048" s="27">
        <v>330828</v>
      </c>
    </row>
    <row r="2049" spans="1:17" x14ac:dyDescent="0.3">
      <c r="A2049">
        <v>8</v>
      </c>
      <c r="B2049">
        <v>13</v>
      </c>
      <c r="C2049">
        <v>22</v>
      </c>
      <c r="D2049" s="27">
        <v>415000</v>
      </c>
      <c r="E2049">
        <v>254617</v>
      </c>
      <c r="F2049">
        <v>14207431</v>
      </c>
      <c r="G2049">
        <v>1052366</v>
      </c>
      <c r="H2049">
        <v>0</v>
      </c>
      <c r="I2049">
        <v>1956969</v>
      </c>
      <c r="J2049">
        <v>0</v>
      </c>
      <c r="K2049">
        <v>2588883</v>
      </c>
      <c r="L2049">
        <v>133689</v>
      </c>
      <c r="M2049">
        <v>47337</v>
      </c>
      <c r="N2049">
        <v>4825474</v>
      </c>
      <c r="O2049">
        <v>90.622</v>
      </c>
      <c r="P2049" s="27">
        <v>7346649</v>
      </c>
      <c r="Q2049" s="27">
        <v>25066766</v>
      </c>
    </row>
    <row r="2050" spans="1:17" x14ac:dyDescent="0.3">
      <c r="A2050">
        <v>1</v>
      </c>
      <c r="B2050">
        <v>16</v>
      </c>
      <c r="C2050">
        <v>35</v>
      </c>
      <c r="D2050" s="27">
        <v>1500000</v>
      </c>
      <c r="E2050">
        <v>2203077</v>
      </c>
      <c r="F2050">
        <v>1652133</v>
      </c>
      <c r="G2050">
        <v>19965152</v>
      </c>
      <c r="H2050">
        <v>0</v>
      </c>
      <c r="I2050">
        <v>25213336</v>
      </c>
      <c r="J2050">
        <v>0</v>
      </c>
      <c r="K2050">
        <v>1464932</v>
      </c>
      <c r="L2050">
        <v>2823827</v>
      </c>
      <c r="M2050">
        <v>14345328</v>
      </c>
      <c r="N2050">
        <v>31673151</v>
      </c>
      <c r="O2050">
        <v>4.2903779999999996</v>
      </c>
      <c r="P2050" s="27">
        <v>29115163</v>
      </c>
      <c r="Q2050" s="27">
        <v>99340936</v>
      </c>
    </row>
    <row r="2051" spans="1:17" x14ac:dyDescent="0.3">
      <c r="A2051">
        <v>2</v>
      </c>
      <c r="B2051">
        <v>2</v>
      </c>
      <c r="C2051">
        <v>2</v>
      </c>
      <c r="D2051" s="27">
        <v>500001</v>
      </c>
      <c r="E2051">
        <v>0</v>
      </c>
      <c r="F2051">
        <v>1859190</v>
      </c>
      <c r="G2051">
        <v>9130938</v>
      </c>
      <c r="H2051">
        <v>112887</v>
      </c>
      <c r="I2051">
        <v>7028429</v>
      </c>
      <c r="J2051">
        <v>0</v>
      </c>
      <c r="K2051">
        <v>747390</v>
      </c>
      <c r="L2051">
        <v>788302</v>
      </c>
      <c r="M2051">
        <v>5524632</v>
      </c>
      <c r="N2051">
        <v>5681332</v>
      </c>
      <c r="O2051">
        <v>25.322579999999999</v>
      </c>
      <c r="P2051" s="27">
        <v>9048388</v>
      </c>
      <c r="Q2051" s="27">
        <v>30873100</v>
      </c>
    </row>
    <row r="2052" spans="1:17" x14ac:dyDescent="0.3">
      <c r="A2052">
        <v>7</v>
      </c>
      <c r="B2052">
        <v>6</v>
      </c>
      <c r="C2052">
        <v>14</v>
      </c>
      <c r="D2052" s="27">
        <v>2850</v>
      </c>
      <c r="E2052">
        <v>542</v>
      </c>
      <c r="F2052">
        <v>24243</v>
      </c>
      <c r="G2052">
        <v>12558</v>
      </c>
      <c r="H2052">
        <v>230</v>
      </c>
      <c r="I2052">
        <v>24641</v>
      </c>
      <c r="J2052">
        <v>0</v>
      </c>
      <c r="K2052">
        <v>304026</v>
      </c>
      <c r="L2052">
        <v>3977</v>
      </c>
      <c r="M2052">
        <v>0</v>
      </c>
      <c r="N2052">
        <v>16161</v>
      </c>
      <c r="O2052">
        <v>1868.403</v>
      </c>
      <c r="P2052" s="27">
        <v>113241</v>
      </c>
      <c r="Q2052" s="27">
        <v>386378</v>
      </c>
    </row>
    <row r="2053" spans="1:17" x14ac:dyDescent="0.3">
      <c r="A2053">
        <v>5</v>
      </c>
      <c r="B2053">
        <v>12</v>
      </c>
      <c r="C2053">
        <v>21</v>
      </c>
      <c r="D2053" s="27">
        <v>5000</v>
      </c>
      <c r="E2053">
        <v>434</v>
      </c>
      <c r="F2053">
        <v>20831</v>
      </c>
      <c r="G2053">
        <v>2762</v>
      </c>
      <c r="H2053">
        <v>445</v>
      </c>
      <c r="I2053">
        <v>5086</v>
      </c>
      <c r="J2053">
        <v>2572</v>
      </c>
      <c r="K2053">
        <v>1175</v>
      </c>
      <c r="L2053">
        <v>0</v>
      </c>
      <c r="M2053">
        <v>1491</v>
      </c>
      <c r="N2053">
        <v>17043</v>
      </c>
      <c r="O2053">
        <v>1162.2629999999999</v>
      </c>
      <c r="P2053" s="27">
        <v>15193</v>
      </c>
      <c r="Q2053" s="27">
        <v>51839</v>
      </c>
    </row>
    <row r="2054" spans="1:17" x14ac:dyDescent="0.3">
      <c r="A2054">
        <v>6</v>
      </c>
      <c r="B2054">
        <v>14</v>
      </c>
      <c r="C2054">
        <v>28</v>
      </c>
      <c r="D2054" s="27">
        <v>138000</v>
      </c>
      <c r="E2054">
        <v>188778</v>
      </c>
      <c r="F2054">
        <v>522314</v>
      </c>
      <c r="G2054">
        <v>381948</v>
      </c>
      <c r="H2054">
        <v>0</v>
      </c>
      <c r="I2054">
        <v>362055</v>
      </c>
      <c r="J2054">
        <v>51254</v>
      </c>
      <c r="K2054">
        <v>450410</v>
      </c>
      <c r="L2054">
        <v>92667</v>
      </c>
      <c r="M2054">
        <v>203410</v>
      </c>
      <c r="N2054">
        <v>255837</v>
      </c>
      <c r="O2054">
        <v>207.1317</v>
      </c>
      <c r="P2054" s="27">
        <v>735250</v>
      </c>
      <c r="Q2054" s="27">
        <v>2508673</v>
      </c>
    </row>
    <row r="2055" spans="1:17" x14ac:dyDescent="0.3">
      <c r="A2055">
        <v>5</v>
      </c>
      <c r="B2055">
        <v>5</v>
      </c>
      <c r="C2055">
        <v>10</v>
      </c>
      <c r="D2055" s="27">
        <v>150000</v>
      </c>
      <c r="E2055">
        <v>0</v>
      </c>
      <c r="F2055">
        <v>161712</v>
      </c>
      <c r="G2055">
        <v>125378</v>
      </c>
      <c r="H2055">
        <v>5596</v>
      </c>
      <c r="I2055">
        <v>1259822</v>
      </c>
      <c r="J2055">
        <v>0</v>
      </c>
      <c r="K2055">
        <v>157998</v>
      </c>
      <c r="L2055">
        <v>17419</v>
      </c>
      <c r="M2055">
        <v>458492</v>
      </c>
      <c r="N2055">
        <v>486254</v>
      </c>
      <c r="O2055">
        <v>151.9051</v>
      </c>
      <c r="P2055" s="27">
        <v>783315</v>
      </c>
      <c r="Q2055" s="27">
        <v>2672671</v>
      </c>
    </row>
    <row r="2056" spans="1:17" x14ac:dyDescent="0.3">
      <c r="A2056">
        <v>3</v>
      </c>
      <c r="B2056">
        <v>5</v>
      </c>
      <c r="C2056">
        <v>9</v>
      </c>
      <c r="D2056" s="27">
        <v>275000</v>
      </c>
      <c r="E2056">
        <v>0</v>
      </c>
      <c r="F2056">
        <v>77305</v>
      </c>
      <c r="G2056">
        <v>378666</v>
      </c>
      <c r="H2056">
        <v>31036</v>
      </c>
      <c r="I2056">
        <v>1535781</v>
      </c>
      <c r="J2056">
        <v>0</v>
      </c>
      <c r="K2056">
        <v>4889</v>
      </c>
      <c r="L2056">
        <v>365382</v>
      </c>
      <c r="M2056">
        <v>349965</v>
      </c>
      <c r="N2056">
        <v>1413423</v>
      </c>
      <c r="O2056">
        <v>86.870509999999996</v>
      </c>
      <c r="P2056" s="27">
        <v>1218185</v>
      </c>
      <c r="Q2056" s="27">
        <v>4156447</v>
      </c>
    </row>
    <row r="2057" spans="1:17" x14ac:dyDescent="0.3">
      <c r="A2057">
        <v>7</v>
      </c>
      <c r="B2057">
        <v>14</v>
      </c>
      <c r="C2057">
        <v>30</v>
      </c>
      <c r="D2057" s="27">
        <v>7600</v>
      </c>
      <c r="E2057">
        <v>0</v>
      </c>
      <c r="F2057">
        <v>227356</v>
      </c>
      <c r="G2057">
        <v>48507</v>
      </c>
      <c r="H2057">
        <v>0</v>
      </c>
      <c r="I2057">
        <v>80193</v>
      </c>
      <c r="J2057">
        <v>9764</v>
      </c>
      <c r="K2057">
        <v>9802</v>
      </c>
      <c r="L2057">
        <v>36867</v>
      </c>
      <c r="M2057">
        <v>63948</v>
      </c>
      <c r="N2057">
        <v>57074</v>
      </c>
      <c r="O2057">
        <v>1849.1849999999999</v>
      </c>
      <c r="P2057" s="27">
        <v>156363</v>
      </c>
      <c r="Q2057" s="27">
        <v>533511</v>
      </c>
    </row>
    <row r="2058" spans="1:17" x14ac:dyDescent="0.3">
      <c r="A2058">
        <v>9</v>
      </c>
      <c r="B2058">
        <v>12</v>
      </c>
      <c r="C2058">
        <v>21</v>
      </c>
      <c r="D2058" s="27">
        <v>2550</v>
      </c>
      <c r="E2058">
        <v>2713</v>
      </c>
      <c r="F2058">
        <v>19811</v>
      </c>
      <c r="G2058">
        <v>33728</v>
      </c>
      <c r="H2058">
        <v>0</v>
      </c>
      <c r="I2058">
        <v>9124</v>
      </c>
      <c r="J2058">
        <v>0</v>
      </c>
      <c r="K2058">
        <v>4105</v>
      </c>
      <c r="L2058">
        <v>84545</v>
      </c>
      <c r="M2058">
        <v>11604</v>
      </c>
      <c r="N2058">
        <v>63401</v>
      </c>
      <c r="O2058">
        <v>1522.982</v>
      </c>
      <c r="P2058" s="27">
        <v>67125</v>
      </c>
      <c r="Q2058" s="27">
        <v>229031</v>
      </c>
    </row>
    <row r="2059" spans="1:17" x14ac:dyDescent="0.3">
      <c r="A2059">
        <v>3</v>
      </c>
      <c r="B2059">
        <v>13</v>
      </c>
      <c r="C2059">
        <v>22</v>
      </c>
      <c r="D2059" s="27">
        <v>90000</v>
      </c>
      <c r="E2059">
        <v>0</v>
      </c>
      <c r="F2059">
        <v>1622903</v>
      </c>
      <c r="G2059">
        <v>236067</v>
      </c>
      <c r="H2059">
        <v>0</v>
      </c>
      <c r="I2059">
        <v>156953</v>
      </c>
      <c r="J2059">
        <v>0</v>
      </c>
      <c r="K2059">
        <v>11323</v>
      </c>
      <c r="L2059">
        <v>21665</v>
      </c>
      <c r="M2059">
        <v>105679</v>
      </c>
      <c r="N2059">
        <v>866378</v>
      </c>
      <c r="O2059">
        <v>63.07394</v>
      </c>
      <c r="P2059" s="27">
        <v>885395</v>
      </c>
      <c r="Q2059" s="27">
        <v>3020968</v>
      </c>
    </row>
    <row r="2060" spans="1:17" x14ac:dyDescent="0.3">
      <c r="A2060">
        <v>4</v>
      </c>
      <c r="B2060">
        <v>23</v>
      </c>
      <c r="C2060">
        <v>50</v>
      </c>
      <c r="D2060" s="27">
        <v>138000</v>
      </c>
      <c r="E2060">
        <v>356686</v>
      </c>
      <c r="F2060">
        <v>2302411</v>
      </c>
      <c r="G2060">
        <v>2395821</v>
      </c>
      <c r="H2060">
        <v>480535</v>
      </c>
      <c r="I2060">
        <v>2445130</v>
      </c>
      <c r="J2060">
        <v>0</v>
      </c>
      <c r="K2060">
        <v>387867</v>
      </c>
      <c r="L2060">
        <v>259387</v>
      </c>
      <c r="M2060">
        <v>363519</v>
      </c>
      <c r="N2060">
        <v>1903938</v>
      </c>
      <c r="O2060">
        <v>120.9495</v>
      </c>
      <c r="P2060" s="27">
        <v>3193228</v>
      </c>
      <c r="Q2060" s="27">
        <v>10895294</v>
      </c>
    </row>
    <row r="2061" spans="1:17" x14ac:dyDescent="0.3">
      <c r="A2061">
        <v>9</v>
      </c>
      <c r="B2061">
        <v>26</v>
      </c>
      <c r="C2061">
        <v>48</v>
      </c>
      <c r="D2061" s="27">
        <v>3500</v>
      </c>
      <c r="E2061">
        <v>0</v>
      </c>
      <c r="F2061">
        <v>7203</v>
      </c>
      <c r="G2061">
        <v>28341</v>
      </c>
      <c r="H2061">
        <v>0</v>
      </c>
      <c r="I2061">
        <v>52768</v>
      </c>
      <c r="J2061">
        <v>0</v>
      </c>
      <c r="K2061">
        <v>0</v>
      </c>
      <c r="L2061">
        <v>2702</v>
      </c>
      <c r="M2061">
        <v>41071</v>
      </c>
      <c r="N2061">
        <v>72969</v>
      </c>
      <c r="O2061">
        <v>887.44190000000003</v>
      </c>
      <c r="P2061" s="27">
        <v>60098</v>
      </c>
      <c r="Q2061" s="27">
        <v>205054</v>
      </c>
    </row>
    <row r="2062" spans="1:17" x14ac:dyDescent="0.3">
      <c r="A2062">
        <v>9</v>
      </c>
      <c r="B2062">
        <v>25</v>
      </c>
      <c r="C2062">
        <v>43</v>
      </c>
      <c r="D2062" s="27">
        <v>5500</v>
      </c>
      <c r="E2062">
        <v>0</v>
      </c>
      <c r="F2062">
        <v>6512</v>
      </c>
      <c r="G2062">
        <v>27587</v>
      </c>
      <c r="H2062">
        <v>1030</v>
      </c>
      <c r="I2062">
        <v>62718</v>
      </c>
      <c r="J2062">
        <v>0</v>
      </c>
      <c r="K2062">
        <v>0</v>
      </c>
      <c r="L2062">
        <v>1328</v>
      </c>
      <c r="M2062">
        <v>17347</v>
      </c>
      <c r="N2062">
        <v>43272</v>
      </c>
      <c r="O2062">
        <v>1667.7550000000001</v>
      </c>
      <c r="P2062" s="27">
        <v>46833</v>
      </c>
      <c r="Q2062" s="27">
        <v>159794</v>
      </c>
    </row>
    <row r="2063" spans="1:17" x14ac:dyDescent="0.3">
      <c r="A2063">
        <v>7</v>
      </c>
      <c r="B2063">
        <v>5</v>
      </c>
      <c r="C2063">
        <v>9</v>
      </c>
      <c r="D2063" s="27">
        <v>168000</v>
      </c>
      <c r="E2063">
        <v>38</v>
      </c>
      <c r="F2063">
        <v>3085</v>
      </c>
      <c r="G2063">
        <v>13048</v>
      </c>
      <c r="H2063">
        <v>36</v>
      </c>
      <c r="I2063">
        <v>190792</v>
      </c>
      <c r="J2063">
        <v>0</v>
      </c>
      <c r="K2063">
        <v>78</v>
      </c>
      <c r="L2063">
        <v>4</v>
      </c>
      <c r="M2063">
        <v>0</v>
      </c>
      <c r="N2063">
        <v>45687</v>
      </c>
      <c r="O2063">
        <v>159.84479999999999</v>
      </c>
      <c r="P2063" s="27">
        <v>74082</v>
      </c>
      <c r="Q2063" s="27">
        <v>252768</v>
      </c>
    </row>
    <row r="2064" spans="1:17" x14ac:dyDescent="0.3">
      <c r="A2064">
        <v>8</v>
      </c>
      <c r="B2064">
        <v>2</v>
      </c>
      <c r="C2064">
        <v>6</v>
      </c>
      <c r="D2064" s="27">
        <v>5300</v>
      </c>
      <c r="E2064">
        <v>0</v>
      </c>
      <c r="F2064">
        <v>15847</v>
      </c>
      <c r="G2064">
        <v>37181</v>
      </c>
      <c r="H2064">
        <v>0</v>
      </c>
      <c r="I2064">
        <v>18919</v>
      </c>
      <c r="J2064">
        <v>0</v>
      </c>
      <c r="K2064">
        <v>0</v>
      </c>
      <c r="L2064">
        <v>7065</v>
      </c>
      <c r="M2064">
        <v>27538</v>
      </c>
      <c r="N2064">
        <v>19950</v>
      </c>
      <c r="O2064">
        <v>788.005</v>
      </c>
      <c r="P2064" s="27">
        <v>37075</v>
      </c>
      <c r="Q2064" s="27">
        <v>126500</v>
      </c>
    </row>
    <row r="2065" spans="1:17" x14ac:dyDescent="0.3">
      <c r="A2065">
        <v>7</v>
      </c>
      <c r="B2065">
        <v>2</v>
      </c>
      <c r="C2065">
        <v>3</v>
      </c>
      <c r="D2065" s="27">
        <v>3500</v>
      </c>
      <c r="E2065">
        <v>5844</v>
      </c>
      <c r="F2065">
        <v>65495</v>
      </c>
      <c r="G2065">
        <v>48332</v>
      </c>
      <c r="H2065">
        <v>1420</v>
      </c>
      <c r="I2065">
        <v>67135</v>
      </c>
      <c r="J2065">
        <v>2856</v>
      </c>
      <c r="K2065">
        <v>7047</v>
      </c>
      <c r="L2065">
        <v>31738</v>
      </c>
      <c r="M2065">
        <v>106838</v>
      </c>
      <c r="N2065">
        <v>39253</v>
      </c>
      <c r="O2065">
        <v>1451.617</v>
      </c>
      <c r="P2065" s="27">
        <v>110187</v>
      </c>
      <c r="Q2065" s="27">
        <v>375958</v>
      </c>
    </row>
    <row r="2066" spans="1:17" x14ac:dyDescent="0.3">
      <c r="A2066">
        <v>2</v>
      </c>
      <c r="B2066">
        <v>16</v>
      </c>
      <c r="C2066">
        <v>35</v>
      </c>
      <c r="D2066" s="27">
        <v>800000</v>
      </c>
      <c r="E2066">
        <v>0</v>
      </c>
      <c r="F2066">
        <v>4822618</v>
      </c>
      <c r="G2066">
        <v>14040765</v>
      </c>
      <c r="H2066">
        <v>0</v>
      </c>
      <c r="I2066">
        <v>12370317</v>
      </c>
      <c r="J2066">
        <v>3540848</v>
      </c>
      <c r="K2066">
        <v>3680413</v>
      </c>
      <c r="L2066">
        <v>4173258</v>
      </c>
      <c r="M2066">
        <v>9442832</v>
      </c>
      <c r="N2066">
        <v>15860313</v>
      </c>
      <c r="O2066">
        <v>4.6513929999999997</v>
      </c>
      <c r="P2066" s="27">
        <v>19909544</v>
      </c>
      <c r="Q2066" s="27">
        <v>67931364</v>
      </c>
    </row>
    <row r="2067" spans="1:17" x14ac:dyDescent="0.3">
      <c r="A2067">
        <v>1</v>
      </c>
      <c r="B2067">
        <v>26</v>
      </c>
      <c r="C2067">
        <v>45</v>
      </c>
      <c r="D2067" s="27">
        <v>14000</v>
      </c>
      <c r="E2067">
        <v>0</v>
      </c>
      <c r="F2067">
        <v>0</v>
      </c>
      <c r="G2067">
        <v>787</v>
      </c>
      <c r="H2067">
        <v>0</v>
      </c>
      <c r="I2067">
        <v>8228</v>
      </c>
      <c r="J2067">
        <v>0</v>
      </c>
      <c r="K2067">
        <v>135</v>
      </c>
      <c r="L2067">
        <v>45</v>
      </c>
      <c r="M2067">
        <v>196</v>
      </c>
      <c r="N2067">
        <v>12118</v>
      </c>
      <c r="O2067">
        <v>1387.077</v>
      </c>
      <c r="P2067" s="27">
        <v>6304</v>
      </c>
      <c r="Q2067" s="27">
        <v>21509</v>
      </c>
    </row>
    <row r="2068" spans="1:17" x14ac:dyDescent="0.3">
      <c r="A2068">
        <v>9</v>
      </c>
      <c r="B2068">
        <v>17</v>
      </c>
      <c r="C2068">
        <v>36</v>
      </c>
      <c r="D2068" s="27">
        <v>56000</v>
      </c>
      <c r="E2068">
        <v>139227</v>
      </c>
      <c r="F2068">
        <v>311211</v>
      </c>
      <c r="G2068">
        <v>411073</v>
      </c>
      <c r="H2068">
        <v>100500</v>
      </c>
      <c r="I2068">
        <v>457550</v>
      </c>
      <c r="J2068">
        <v>121998</v>
      </c>
      <c r="K2068">
        <v>204955</v>
      </c>
      <c r="L2068">
        <v>282557</v>
      </c>
      <c r="M2068">
        <v>114834</v>
      </c>
      <c r="N2068">
        <v>523146</v>
      </c>
      <c r="O2068">
        <v>79.349649999999997</v>
      </c>
      <c r="P2068" s="27">
        <v>781668</v>
      </c>
      <c r="Q2068" s="27">
        <v>2667051</v>
      </c>
    </row>
    <row r="2069" spans="1:17" x14ac:dyDescent="0.3">
      <c r="A2069">
        <v>9</v>
      </c>
      <c r="B2069">
        <v>91</v>
      </c>
      <c r="C2069">
        <v>49</v>
      </c>
      <c r="D2069" s="27">
        <v>146000</v>
      </c>
      <c r="E2069">
        <v>0</v>
      </c>
      <c r="F2069">
        <v>506894</v>
      </c>
      <c r="G2069">
        <v>179284</v>
      </c>
      <c r="H2069">
        <v>2423</v>
      </c>
      <c r="I2069">
        <v>423203</v>
      </c>
      <c r="J2069">
        <v>0</v>
      </c>
      <c r="K2069">
        <v>127716</v>
      </c>
      <c r="L2069">
        <v>57511</v>
      </c>
      <c r="M2069">
        <v>425063</v>
      </c>
      <c r="N2069">
        <v>1014374</v>
      </c>
      <c r="O2069">
        <v>158.2996</v>
      </c>
      <c r="P2069" s="27">
        <v>802013</v>
      </c>
      <c r="Q2069" s="27">
        <v>2736468</v>
      </c>
    </row>
    <row r="2070" spans="1:17" x14ac:dyDescent="0.3">
      <c r="A2070">
        <v>2</v>
      </c>
      <c r="B2070">
        <v>12</v>
      </c>
      <c r="C2070">
        <v>21</v>
      </c>
      <c r="D2070" s="27">
        <v>17500</v>
      </c>
      <c r="E2070">
        <v>5881</v>
      </c>
      <c r="F2070">
        <v>17923</v>
      </c>
      <c r="G2070">
        <v>13381</v>
      </c>
      <c r="H2070">
        <v>0</v>
      </c>
      <c r="I2070">
        <v>14477</v>
      </c>
      <c r="J2070">
        <v>0</v>
      </c>
      <c r="K2070">
        <v>3379</v>
      </c>
      <c r="L2070">
        <v>4249</v>
      </c>
      <c r="M2070">
        <v>2858</v>
      </c>
      <c r="N2070">
        <v>57170</v>
      </c>
      <c r="O2070">
        <v>787.07920000000001</v>
      </c>
      <c r="P2070" s="27">
        <v>34970</v>
      </c>
      <c r="Q2070" s="27">
        <v>119318</v>
      </c>
    </row>
    <row r="2071" spans="1:17" x14ac:dyDescent="0.3">
      <c r="A2071">
        <v>4</v>
      </c>
      <c r="B2071">
        <v>24</v>
      </c>
      <c r="C2071">
        <v>51</v>
      </c>
      <c r="D2071" s="27">
        <v>315000</v>
      </c>
      <c r="E2071">
        <v>717746</v>
      </c>
      <c r="F2071">
        <v>5441885</v>
      </c>
      <c r="G2071">
        <v>9750671</v>
      </c>
      <c r="H2071">
        <v>1044418</v>
      </c>
      <c r="I2071">
        <v>3280888</v>
      </c>
      <c r="J2071">
        <v>586903</v>
      </c>
      <c r="K2071">
        <v>1649532</v>
      </c>
      <c r="L2071">
        <v>58567</v>
      </c>
      <c r="M2071">
        <v>192322</v>
      </c>
      <c r="N2071">
        <v>5027181</v>
      </c>
      <c r="O2071">
        <v>52.146230000000003</v>
      </c>
      <c r="P2071" s="27">
        <v>8133093</v>
      </c>
      <c r="Q2071" s="27">
        <v>27750113</v>
      </c>
    </row>
    <row r="2072" spans="1:17" x14ac:dyDescent="0.3">
      <c r="A2072">
        <v>5</v>
      </c>
      <c r="B2072">
        <v>2</v>
      </c>
      <c r="C2072">
        <v>2</v>
      </c>
      <c r="D2072" s="27">
        <v>200001</v>
      </c>
      <c r="E2072">
        <v>0</v>
      </c>
      <c r="F2072">
        <v>0</v>
      </c>
      <c r="G2072">
        <v>4164570</v>
      </c>
      <c r="H2072">
        <v>0</v>
      </c>
      <c r="I2072">
        <v>2143092</v>
      </c>
      <c r="J2072">
        <v>203841</v>
      </c>
      <c r="K2072">
        <v>139177</v>
      </c>
      <c r="L2072">
        <v>70607</v>
      </c>
      <c r="M2072">
        <v>725996</v>
      </c>
      <c r="N2072">
        <v>2451878</v>
      </c>
      <c r="O2072">
        <v>30.431059999999999</v>
      </c>
      <c r="P2072" s="27">
        <v>2901278</v>
      </c>
      <c r="Q2072" s="27">
        <v>9899161</v>
      </c>
    </row>
    <row r="2073" spans="1:17" x14ac:dyDescent="0.3">
      <c r="A2073">
        <v>2</v>
      </c>
      <c r="B2073">
        <v>2</v>
      </c>
      <c r="C2073">
        <v>2</v>
      </c>
      <c r="D2073" s="27">
        <v>22000</v>
      </c>
      <c r="E2073">
        <v>36333</v>
      </c>
      <c r="F2073">
        <v>65762</v>
      </c>
      <c r="G2073">
        <v>187777</v>
      </c>
      <c r="H2073">
        <v>3370</v>
      </c>
      <c r="I2073">
        <v>135324</v>
      </c>
      <c r="J2073">
        <v>0</v>
      </c>
      <c r="K2073">
        <v>27502</v>
      </c>
      <c r="L2073">
        <v>25100</v>
      </c>
      <c r="M2073">
        <v>215945</v>
      </c>
      <c r="N2073">
        <v>132569</v>
      </c>
      <c r="O2073">
        <v>1145.08</v>
      </c>
      <c r="P2073" s="27">
        <v>243166</v>
      </c>
      <c r="Q2073" s="27">
        <v>829682</v>
      </c>
    </row>
    <row r="2074" spans="1:17" x14ac:dyDescent="0.3">
      <c r="A2074">
        <v>9</v>
      </c>
      <c r="B2074">
        <v>16</v>
      </c>
      <c r="C2074">
        <v>35</v>
      </c>
      <c r="D2074" s="27">
        <v>800000</v>
      </c>
      <c r="E2074">
        <v>25958</v>
      </c>
      <c r="F2074">
        <v>19356862</v>
      </c>
      <c r="G2074">
        <v>14487974</v>
      </c>
      <c r="H2074">
        <v>0</v>
      </c>
      <c r="I2074">
        <v>17622791</v>
      </c>
      <c r="J2074">
        <v>3644428</v>
      </c>
      <c r="K2074">
        <v>4444455</v>
      </c>
      <c r="L2074">
        <v>2028490</v>
      </c>
      <c r="M2074">
        <v>9269400</v>
      </c>
      <c r="N2074">
        <v>16681522</v>
      </c>
      <c r="O2074">
        <v>9.2846069999999994</v>
      </c>
      <c r="P2074" s="27">
        <v>25662919</v>
      </c>
      <c r="Q2074" s="27">
        <v>87561880</v>
      </c>
    </row>
    <row r="2075" spans="1:17" x14ac:dyDescent="0.3">
      <c r="A2075">
        <v>1</v>
      </c>
      <c r="B2075">
        <v>1</v>
      </c>
      <c r="C2075">
        <v>1</v>
      </c>
      <c r="D2075" s="27">
        <v>20000</v>
      </c>
      <c r="O2075">
        <v>1461.857</v>
      </c>
    </row>
    <row r="2076" spans="1:17" x14ac:dyDescent="0.3">
      <c r="A2076">
        <v>5</v>
      </c>
      <c r="B2076">
        <v>13</v>
      </c>
      <c r="C2076">
        <v>26</v>
      </c>
      <c r="D2076" s="27">
        <v>500001</v>
      </c>
      <c r="E2076">
        <v>6662</v>
      </c>
      <c r="F2076">
        <v>61117283</v>
      </c>
      <c r="G2076">
        <v>2398086</v>
      </c>
      <c r="H2076">
        <v>0</v>
      </c>
      <c r="I2076">
        <v>4142567</v>
      </c>
      <c r="J2076">
        <v>967706</v>
      </c>
      <c r="K2076">
        <v>1019107</v>
      </c>
      <c r="L2076">
        <v>666620</v>
      </c>
      <c r="M2076">
        <v>2048271</v>
      </c>
      <c r="N2076">
        <v>10717972</v>
      </c>
      <c r="O2076">
        <v>6.6885779999999997</v>
      </c>
      <c r="P2076" s="27">
        <v>24350608</v>
      </c>
      <c r="Q2076" s="27">
        <v>83084274</v>
      </c>
    </row>
    <row r="2077" spans="1:17" x14ac:dyDescent="0.3">
      <c r="A2077">
        <v>1</v>
      </c>
      <c r="B2077">
        <v>13</v>
      </c>
      <c r="C2077">
        <v>26</v>
      </c>
      <c r="D2077" s="27">
        <v>11000</v>
      </c>
      <c r="E2077">
        <v>0</v>
      </c>
      <c r="F2077">
        <v>22877</v>
      </c>
      <c r="G2077">
        <v>25756</v>
      </c>
      <c r="H2077">
        <v>1191</v>
      </c>
      <c r="I2077">
        <v>17843</v>
      </c>
      <c r="J2077">
        <v>5323</v>
      </c>
      <c r="K2077">
        <v>20289</v>
      </c>
      <c r="L2077">
        <v>5124</v>
      </c>
      <c r="M2077">
        <v>4499</v>
      </c>
      <c r="N2077">
        <v>50515</v>
      </c>
      <c r="O2077">
        <v>857.77359999999999</v>
      </c>
      <c r="P2077" s="27">
        <v>44964</v>
      </c>
      <c r="Q2077" s="27">
        <v>153417</v>
      </c>
    </row>
    <row r="2078" spans="1:17" x14ac:dyDescent="0.3">
      <c r="A2078">
        <v>5</v>
      </c>
      <c r="B2078">
        <v>5</v>
      </c>
      <c r="C2078">
        <v>11</v>
      </c>
      <c r="D2078" s="27">
        <v>3750</v>
      </c>
      <c r="O2078">
        <v>692.22119999999995</v>
      </c>
    </row>
    <row r="2079" spans="1:17" x14ac:dyDescent="0.3">
      <c r="A2079">
        <v>3</v>
      </c>
      <c r="B2079">
        <v>18</v>
      </c>
      <c r="C2079">
        <v>37</v>
      </c>
      <c r="D2079" s="27">
        <v>114000</v>
      </c>
      <c r="E2079">
        <v>83645</v>
      </c>
      <c r="F2079">
        <v>526911</v>
      </c>
      <c r="G2079">
        <v>475032</v>
      </c>
      <c r="H2079">
        <v>0</v>
      </c>
      <c r="I2079">
        <v>371718</v>
      </c>
      <c r="J2079">
        <v>0</v>
      </c>
      <c r="K2079">
        <v>183022</v>
      </c>
      <c r="L2079">
        <v>1377017</v>
      </c>
      <c r="M2079">
        <v>71713</v>
      </c>
      <c r="N2079">
        <v>1214112</v>
      </c>
      <c r="O2079">
        <v>239.3854</v>
      </c>
      <c r="P2079" s="27">
        <v>1261187</v>
      </c>
      <c r="Q2079" s="27">
        <v>4303170</v>
      </c>
    </row>
    <row r="2080" spans="1:17" x14ac:dyDescent="0.3">
      <c r="A2080">
        <v>7</v>
      </c>
      <c r="B2080">
        <v>14</v>
      </c>
      <c r="C2080">
        <v>29</v>
      </c>
      <c r="D2080" s="27">
        <v>168000</v>
      </c>
      <c r="E2080">
        <v>0</v>
      </c>
      <c r="F2080">
        <v>555580</v>
      </c>
      <c r="G2080">
        <v>223893</v>
      </c>
      <c r="H2080">
        <v>0</v>
      </c>
      <c r="I2080">
        <v>252601</v>
      </c>
      <c r="J2080">
        <v>36037</v>
      </c>
      <c r="K2080">
        <v>357132</v>
      </c>
      <c r="L2080">
        <v>32907</v>
      </c>
      <c r="M2080">
        <v>89272</v>
      </c>
      <c r="N2080">
        <v>464634</v>
      </c>
      <c r="O2080">
        <v>139.16999999999999</v>
      </c>
      <c r="P2080" s="27">
        <v>589700</v>
      </c>
      <c r="Q2080" s="27">
        <v>2012056</v>
      </c>
    </row>
    <row r="2081" spans="1:17" x14ac:dyDescent="0.3">
      <c r="A2081">
        <v>9</v>
      </c>
      <c r="B2081">
        <v>2</v>
      </c>
      <c r="C2081">
        <v>6</v>
      </c>
      <c r="D2081" s="27">
        <v>260000</v>
      </c>
      <c r="E2081">
        <v>83814</v>
      </c>
      <c r="F2081">
        <v>1826870</v>
      </c>
      <c r="G2081">
        <v>6060457</v>
      </c>
      <c r="H2081">
        <v>21948</v>
      </c>
      <c r="I2081">
        <v>2740606</v>
      </c>
      <c r="J2081">
        <v>0</v>
      </c>
      <c r="K2081">
        <v>96370</v>
      </c>
      <c r="L2081">
        <v>542261</v>
      </c>
      <c r="M2081">
        <v>1638154</v>
      </c>
      <c r="N2081">
        <v>2836738</v>
      </c>
      <c r="O2081">
        <v>31.847190000000001</v>
      </c>
      <c r="P2081" s="27">
        <v>4644554</v>
      </c>
      <c r="Q2081" s="27">
        <v>15847218</v>
      </c>
    </row>
    <row r="2082" spans="1:17" x14ac:dyDescent="0.3">
      <c r="A2082">
        <v>4</v>
      </c>
      <c r="B2082">
        <v>13</v>
      </c>
      <c r="C2082">
        <v>25</v>
      </c>
      <c r="D2082" s="27">
        <v>4500</v>
      </c>
      <c r="E2082">
        <v>9480</v>
      </c>
      <c r="F2082">
        <v>14700</v>
      </c>
      <c r="G2082">
        <v>3315</v>
      </c>
      <c r="H2082">
        <v>169</v>
      </c>
      <c r="I2082">
        <v>2772</v>
      </c>
      <c r="J2082">
        <v>2188</v>
      </c>
      <c r="K2082">
        <v>1111</v>
      </c>
      <c r="L2082">
        <v>2817</v>
      </c>
      <c r="M2082">
        <v>1509</v>
      </c>
      <c r="N2082">
        <v>16412</v>
      </c>
      <c r="O2082">
        <v>1807.463</v>
      </c>
      <c r="P2082" s="27">
        <v>15965</v>
      </c>
      <c r="Q2082" s="27">
        <v>54473</v>
      </c>
    </row>
    <row r="2083" spans="1:17" x14ac:dyDescent="0.3">
      <c r="A2083">
        <v>3</v>
      </c>
      <c r="B2083">
        <v>2</v>
      </c>
      <c r="C2083">
        <v>2</v>
      </c>
      <c r="D2083" s="27">
        <v>265000</v>
      </c>
      <c r="E2083">
        <v>359233</v>
      </c>
      <c r="F2083">
        <v>2135963</v>
      </c>
      <c r="G2083">
        <v>2052751</v>
      </c>
      <c r="H2083">
        <v>48796</v>
      </c>
      <c r="I2083">
        <v>1996107</v>
      </c>
      <c r="J2083">
        <v>0</v>
      </c>
      <c r="K2083">
        <v>32627</v>
      </c>
      <c r="L2083">
        <v>758280</v>
      </c>
      <c r="M2083">
        <v>2220326</v>
      </c>
      <c r="N2083">
        <v>1955729</v>
      </c>
      <c r="O2083">
        <v>25.322579999999999</v>
      </c>
      <c r="P2083" s="27">
        <v>3387987</v>
      </c>
      <c r="Q2083" s="27">
        <v>11559812</v>
      </c>
    </row>
    <row r="2084" spans="1:17" x14ac:dyDescent="0.3">
      <c r="A2084">
        <v>9</v>
      </c>
      <c r="B2084">
        <v>2</v>
      </c>
      <c r="C2084">
        <v>2</v>
      </c>
      <c r="D2084" s="27">
        <v>1100</v>
      </c>
      <c r="E2084">
        <v>0</v>
      </c>
      <c r="F2084">
        <v>0</v>
      </c>
      <c r="G2084">
        <v>943</v>
      </c>
      <c r="H2084">
        <v>0</v>
      </c>
      <c r="I2084">
        <v>5401</v>
      </c>
      <c r="J2084">
        <v>0</v>
      </c>
      <c r="K2084">
        <v>0</v>
      </c>
      <c r="L2084">
        <v>3238</v>
      </c>
      <c r="M2084">
        <v>13836</v>
      </c>
      <c r="N2084">
        <v>4721</v>
      </c>
      <c r="O2084">
        <v>887.44190000000003</v>
      </c>
      <c r="P2084" s="27">
        <v>8247</v>
      </c>
      <c r="Q2084" s="27">
        <v>28139</v>
      </c>
    </row>
    <row r="2085" spans="1:17" x14ac:dyDescent="0.3">
      <c r="A2085">
        <v>7</v>
      </c>
      <c r="B2085">
        <v>16</v>
      </c>
      <c r="C2085">
        <v>35</v>
      </c>
      <c r="D2085" s="27">
        <v>900000</v>
      </c>
      <c r="E2085">
        <v>82298</v>
      </c>
      <c r="F2085">
        <v>38912146</v>
      </c>
      <c r="G2085">
        <v>8214300</v>
      </c>
      <c r="H2085">
        <v>0</v>
      </c>
      <c r="I2085">
        <v>6378989</v>
      </c>
      <c r="J2085">
        <v>1660935</v>
      </c>
      <c r="K2085">
        <v>9318366</v>
      </c>
      <c r="L2085">
        <v>918561</v>
      </c>
      <c r="M2085">
        <v>774440</v>
      </c>
      <c r="N2085">
        <v>9833324</v>
      </c>
      <c r="O2085">
        <v>7.1506299999999996</v>
      </c>
      <c r="P2085" s="27">
        <v>22301688</v>
      </c>
      <c r="Q2085" s="27">
        <v>76093359</v>
      </c>
    </row>
    <row r="2086" spans="1:17" x14ac:dyDescent="0.3">
      <c r="A2086">
        <v>6</v>
      </c>
      <c r="B2086">
        <v>14</v>
      </c>
      <c r="C2086">
        <v>28</v>
      </c>
      <c r="D2086" s="27">
        <v>22500</v>
      </c>
      <c r="E2086">
        <v>0</v>
      </c>
      <c r="F2086">
        <v>200671</v>
      </c>
      <c r="G2086">
        <v>95215</v>
      </c>
      <c r="H2086">
        <v>18378</v>
      </c>
      <c r="I2086">
        <v>101228</v>
      </c>
      <c r="J2086">
        <v>0</v>
      </c>
      <c r="K2086">
        <v>19748</v>
      </c>
      <c r="L2086">
        <v>50984</v>
      </c>
      <c r="M2086">
        <v>171960</v>
      </c>
      <c r="N2086">
        <v>75065</v>
      </c>
      <c r="O2086">
        <v>484.85169999999999</v>
      </c>
      <c r="P2086" s="27">
        <v>214903</v>
      </c>
      <c r="Q2086" s="27">
        <v>733249</v>
      </c>
    </row>
    <row r="2087" spans="1:17" x14ac:dyDescent="0.3">
      <c r="A2087">
        <v>7</v>
      </c>
      <c r="B2087">
        <v>8</v>
      </c>
      <c r="C2087">
        <v>19</v>
      </c>
      <c r="D2087" s="27">
        <v>3000</v>
      </c>
      <c r="E2087">
        <v>5546</v>
      </c>
      <c r="F2087">
        <v>28835</v>
      </c>
      <c r="G2087">
        <v>22357</v>
      </c>
      <c r="H2087">
        <v>294</v>
      </c>
      <c r="I2087">
        <v>32389</v>
      </c>
      <c r="J2087">
        <v>0</v>
      </c>
      <c r="K2087">
        <v>0</v>
      </c>
      <c r="L2087">
        <v>7316</v>
      </c>
      <c r="M2087">
        <v>7436</v>
      </c>
      <c r="N2087">
        <v>30041</v>
      </c>
      <c r="O2087">
        <v>1276.539</v>
      </c>
      <c r="P2087" s="27">
        <v>39336</v>
      </c>
      <c r="Q2087" s="27">
        <v>134214</v>
      </c>
    </row>
    <row r="2088" spans="1:17" x14ac:dyDescent="0.3">
      <c r="A2088">
        <v>3</v>
      </c>
      <c r="B2088">
        <v>17</v>
      </c>
      <c r="C2088">
        <v>36</v>
      </c>
      <c r="D2088" s="27">
        <v>154000</v>
      </c>
      <c r="E2088">
        <v>0</v>
      </c>
      <c r="F2088">
        <v>152479</v>
      </c>
      <c r="G2088">
        <v>2147174</v>
      </c>
      <c r="H2088">
        <v>0</v>
      </c>
      <c r="I2088">
        <v>725938</v>
      </c>
      <c r="J2088">
        <v>0</v>
      </c>
      <c r="K2088">
        <v>333474</v>
      </c>
      <c r="L2088">
        <v>205465</v>
      </c>
      <c r="M2088">
        <v>45809</v>
      </c>
      <c r="N2088">
        <v>1138834</v>
      </c>
      <c r="O2088">
        <v>84.055760000000006</v>
      </c>
      <c r="P2088" s="27">
        <v>1391903</v>
      </c>
      <c r="Q2088" s="27">
        <v>4749173</v>
      </c>
    </row>
    <row r="2089" spans="1:17" x14ac:dyDescent="0.3">
      <c r="A2089">
        <v>9</v>
      </c>
      <c r="B2089">
        <v>2</v>
      </c>
      <c r="C2089">
        <v>6</v>
      </c>
      <c r="D2089" s="27">
        <v>215000</v>
      </c>
      <c r="E2089">
        <v>0</v>
      </c>
      <c r="F2089">
        <v>2847715</v>
      </c>
      <c r="G2089">
        <v>9900082</v>
      </c>
      <c r="H2089">
        <v>4204</v>
      </c>
      <c r="I2089">
        <v>6197224</v>
      </c>
      <c r="J2089">
        <v>0</v>
      </c>
      <c r="K2089">
        <v>4771097</v>
      </c>
      <c r="L2089">
        <v>857278</v>
      </c>
      <c r="M2089">
        <v>1112655</v>
      </c>
      <c r="N2089">
        <v>6647937</v>
      </c>
      <c r="O2089">
        <v>48.84104</v>
      </c>
      <c r="P2089" s="27">
        <v>9477782</v>
      </c>
      <c r="Q2089" s="27">
        <v>32338192</v>
      </c>
    </row>
    <row r="2090" spans="1:17" x14ac:dyDescent="0.3">
      <c r="A2090">
        <v>7</v>
      </c>
      <c r="B2090">
        <v>5</v>
      </c>
      <c r="C2090">
        <v>9</v>
      </c>
      <c r="D2090" s="27">
        <v>320000</v>
      </c>
      <c r="E2090">
        <v>0</v>
      </c>
      <c r="F2090">
        <v>267178</v>
      </c>
      <c r="G2090">
        <v>435290</v>
      </c>
      <c r="H2090">
        <v>2699</v>
      </c>
      <c r="I2090">
        <v>1462595</v>
      </c>
      <c r="J2090">
        <v>0</v>
      </c>
      <c r="K2090">
        <v>0</v>
      </c>
      <c r="L2090">
        <v>4801</v>
      </c>
      <c r="M2090">
        <v>54221</v>
      </c>
      <c r="N2090">
        <v>1877698</v>
      </c>
      <c r="O2090">
        <v>75.266530000000003</v>
      </c>
      <c r="P2090" s="27">
        <v>1202955</v>
      </c>
      <c r="Q2090" s="27">
        <v>4104482</v>
      </c>
    </row>
    <row r="2091" spans="1:17" x14ac:dyDescent="0.3">
      <c r="A2091">
        <v>6</v>
      </c>
      <c r="B2091">
        <v>13</v>
      </c>
      <c r="C2091">
        <v>26</v>
      </c>
      <c r="D2091" s="27">
        <v>7000</v>
      </c>
      <c r="E2091">
        <v>17794</v>
      </c>
      <c r="F2091">
        <v>78094</v>
      </c>
      <c r="G2091">
        <v>8331</v>
      </c>
      <c r="H2091">
        <v>1182</v>
      </c>
      <c r="I2091">
        <v>12116</v>
      </c>
      <c r="J2091">
        <v>0</v>
      </c>
      <c r="K2091">
        <v>9054</v>
      </c>
      <c r="L2091">
        <v>10716</v>
      </c>
      <c r="M2091">
        <v>2168</v>
      </c>
      <c r="N2091">
        <v>42019</v>
      </c>
      <c r="O2091">
        <v>1807.463</v>
      </c>
      <c r="P2091" s="27">
        <v>53187</v>
      </c>
      <c r="Q2091" s="27">
        <v>181474</v>
      </c>
    </row>
    <row r="2092" spans="1:17" x14ac:dyDescent="0.3">
      <c r="A2092">
        <v>4</v>
      </c>
      <c r="B2092">
        <v>2</v>
      </c>
      <c r="C2092">
        <v>3</v>
      </c>
      <c r="D2092" s="27">
        <v>75000</v>
      </c>
      <c r="E2092">
        <v>0</v>
      </c>
      <c r="F2092">
        <v>425685</v>
      </c>
      <c r="G2092">
        <v>1220414</v>
      </c>
      <c r="H2092">
        <v>30857</v>
      </c>
      <c r="I2092">
        <v>506546</v>
      </c>
      <c r="J2092">
        <v>66966</v>
      </c>
      <c r="K2092">
        <v>115040</v>
      </c>
      <c r="L2092">
        <v>382205</v>
      </c>
      <c r="M2092">
        <v>1295007</v>
      </c>
      <c r="N2092">
        <v>842264</v>
      </c>
      <c r="O2092">
        <v>233.30279999999999</v>
      </c>
      <c r="P2092" s="27">
        <v>1431707</v>
      </c>
      <c r="Q2092" s="27">
        <v>4884984</v>
      </c>
    </row>
    <row r="2093" spans="1:17" x14ac:dyDescent="0.3">
      <c r="A2093">
        <v>3</v>
      </c>
      <c r="B2093">
        <v>14</v>
      </c>
      <c r="C2093">
        <v>29</v>
      </c>
      <c r="D2093" s="27">
        <v>330000</v>
      </c>
      <c r="E2093">
        <v>0</v>
      </c>
      <c r="F2093">
        <v>1834780</v>
      </c>
      <c r="G2093">
        <v>1841770</v>
      </c>
      <c r="H2093">
        <v>0</v>
      </c>
      <c r="I2093">
        <v>1229451</v>
      </c>
      <c r="J2093">
        <v>0</v>
      </c>
      <c r="K2093">
        <v>465868</v>
      </c>
      <c r="L2093">
        <v>465875</v>
      </c>
      <c r="M2093">
        <v>1200509</v>
      </c>
      <c r="N2093">
        <v>963849</v>
      </c>
      <c r="O2093">
        <v>84.055760000000006</v>
      </c>
      <c r="P2093" s="27">
        <v>2345282</v>
      </c>
      <c r="Q2093" s="27">
        <v>8002102</v>
      </c>
    </row>
    <row r="2094" spans="1:17" x14ac:dyDescent="0.3">
      <c r="A2094">
        <v>4</v>
      </c>
      <c r="B2094">
        <v>14</v>
      </c>
      <c r="C2094">
        <v>27</v>
      </c>
      <c r="D2094" s="27">
        <v>260000</v>
      </c>
      <c r="E2094">
        <v>1488810</v>
      </c>
      <c r="F2094">
        <v>0</v>
      </c>
      <c r="G2094">
        <v>2163223</v>
      </c>
      <c r="H2094">
        <v>60103</v>
      </c>
      <c r="I2094">
        <v>2048764</v>
      </c>
      <c r="J2094">
        <v>0</v>
      </c>
      <c r="K2094">
        <v>131394</v>
      </c>
      <c r="L2094">
        <v>126388</v>
      </c>
      <c r="M2094">
        <v>769323</v>
      </c>
      <c r="N2094">
        <v>1726481</v>
      </c>
      <c r="O2094">
        <v>15.94562</v>
      </c>
      <c r="P2094" s="27">
        <v>2495453</v>
      </c>
      <c r="Q2094" s="27">
        <v>8514486</v>
      </c>
    </row>
    <row r="2095" spans="1:17" x14ac:dyDescent="0.3">
      <c r="A2095">
        <v>4</v>
      </c>
      <c r="B2095">
        <v>12</v>
      </c>
      <c r="C2095">
        <v>21</v>
      </c>
      <c r="D2095" s="27">
        <v>2000</v>
      </c>
      <c r="E2095">
        <v>0</v>
      </c>
      <c r="F2095">
        <v>4915</v>
      </c>
      <c r="G2095">
        <v>3189</v>
      </c>
      <c r="H2095">
        <v>0</v>
      </c>
      <c r="I2095">
        <v>3608</v>
      </c>
      <c r="J2095">
        <v>0</v>
      </c>
      <c r="K2095">
        <v>1899</v>
      </c>
      <c r="L2095">
        <v>10158</v>
      </c>
      <c r="M2095">
        <v>2410</v>
      </c>
      <c r="N2095">
        <v>11182</v>
      </c>
      <c r="O2095">
        <v>1807.463</v>
      </c>
      <c r="P2095" s="27">
        <v>10950</v>
      </c>
      <c r="Q2095" s="27">
        <v>37361</v>
      </c>
    </row>
    <row r="2096" spans="1:17" x14ac:dyDescent="0.3">
      <c r="A2096">
        <v>3</v>
      </c>
      <c r="B2096">
        <v>13</v>
      </c>
      <c r="C2096">
        <v>23</v>
      </c>
      <c r="D2096" s="27">
        <v>66000</v>
      </c>
      <c r="E2096">
        <v>0</v>
      </c>
      <c r="F2096">
        <v>1155839</v>
      </c>
      <c r="G2096">
        <v>417725</v>
      </c>
      <c r="H2096">
        <v>0</v>
      </c>
      <c r="I2096">
        <v>404361</v>
      </c>
      <c r="J2096">
        <v>84099</v>
      </c>
      <c r="K2096">
        <v>11852</v>
      </c>
      <c r="L2096">
        <v>98410</v>
      </c>
      <c r="M2096">
        <v>408317</v>
      </c>
      <c r="N2096">
        <v>766385</v>
      </c>
      <c r="O2096">
        <v>751.72649999999999</v>
      </c>
      <c r="P2096" s="27">
        <v>980946</v>
      </c>
      <c r="Q2096" s="27">
        <v>3346988</v>
      </c>
    </row>
    <row r="2097" spans="1:17" x14ac:dyDescent="0.3">
      <c r="A2097">
        <v>4</v>
      </c>
      <c r="B2097">
        <v>18</v>
      </c>
      <c r="C2097">
        <v>38</v>
      </c>
      <c r="D2097" s="27">
        <v>41000</v>
      </c>
      <c r="E2097">
        <v>313821</v>
      </c>
      <c r="F2097">
        <v>164251</v>
      </c>
      <c r="G2097">
        <v>597582</v>
      </c>
      <c r="H2097">
        <v>0</v>
      </c>
      <c r="I2097">
        <v>137905</v>
      </c>
      <c r="J2097">
        <v>0</v>
      </c>
      <c r="K2097">
        <v>358390</v>
      </c>
      <c r="L2097">
        <v>10839</v>
      </c>
      <c r="M2097">
        <v>25587</v>
      </c>
      <c r="N2097">
        <v>916338</v>
      </c>
      <c r="O2097">
        <v>308.20569999999998</v>
      </c>
      <c r="P2097" s="27">
        <v>739951</v>
      </c>
      <c r="Q2097" s="27">
        <v>2524713</v>
      </c>
    </row>
    <row r="2098" spans="1:17" x14ac:dyDescent="0.3">
      <c r="A2098">
        <v>7</v>
      </c>
      <c r="B2098">
        <v>13</v>
      </c>
      <c r="C2098">
        <v>22</v>
      </c>
      <c r="D2098" s="27">
        <v>420000</v>
      </c>
      <c r="E2098">
        <v>0</v>
      </c>
      <c r="F2098">
        <v>0</v>
      </c>
      <c r="G2098">
        <v>1895614</v>
      </c>
      <c r="H2098">
        <v>0</v>
      </c>
      <c r="I2098">
        <v>2922945</v>
      </c>
      <c r="J2098">
        <v>620459</v>
      </c>
      <c r="K2098">
        <v>2764202</v>
      </c>
      <c r="L2098">
        <v>440873</v>
      </c>
      <c r="M2098">
        <v>75534</v>
      </c>
      <c r="N2098">
        <v>5427965</v>
      </c>
      <c r="O2098">
        <v>23.251169999999998</v>
      </c>
      <c r="P2098" s="27">
        <v>4146422</v>
      </c>
      <c r="Q2098" s="27">
        <v>14147592</v>
      </c>
    </row>
    <row r="2099" spans="1:17" x14ac:dyDescent="0.3">
      <c r="A2099">
        <v>4</v>
      </c>
      <c r="B2099">
        <v>25</v>
      </c>
      <c r="C2099">
        <v>43</v>
      </c>
      <c r="D2099" s="27">
        <v>6600</v>
      </c>
      <c r="E2099">
        <v>0</v>
      </c>
      <c r="F2099">
        <v>4499</v>
      </c>
      <c r="G2099">
        <v>9106</v>
      </c>
      <c r="H2099">
        <v>174</v>
      </c>
      <c r="I2099">
        <v>13195</v>
      </c>
      <c r="J2099">
        <v>0</v>
      </c>
      <c r="K2099">
        <v>766</v>
      </c>
      <c r="L2099">
        <v>2668</v>
      </c>
      <c r="M2099">
        <v>6150</v>
      </c>
      <c r="N2099">
        <v>11016</v>
      </c>
      <c r="O2099">
        <v>1484.5150000000001</v>
      </c>
      <c r="P2099" s="27">
        <v>13943</v>
      </c>
      <c r="Q2099" s="27">
        <v>47574</v>
      </c>
    </row>
    <row r="2100" spans="1:17" x14ac:dyDescent="0.3">
      <c r="A2100">
        <v>3</v>
      </c>
      <c r="B2100">
        <v>7</v>
      </c>
      <c r="C2100">
        <v>16</v>
      </c>
      <c r="D2100" s="27">
        <v>3150</v>
      </c>
      <c r="E2100">
        <v>0</v>
      </c>
      <c r="F2100">
        <v>1372</v>
      </c>
      <c r="G2100">
        <v>168</v>
      </c>
      <c r="H2100">
        <v>853</v>
      </c>
      <c r="I2100">
        <v>2775</v>
      </c>
      <c r="J2100">
        <v>1135</v>
      </c>
      <c r="K2100">
        <v>21019</v>
      </c>
      <c r="L2100">
        <v>1535</v>
      </c>
      <c r="M2100">
        <v>1126</v>
      </c>
      <c r="N2100">
        <v>6774</v>
      </c>
      <c r="O2100">
        <v>2396.7339999999999</v>
      </c>
      <c r="P2100" s="27">
        <v>10773</v>
      </c>
      <c r="Q2100" s="27">
        <v>36757</v>
      </c>
    </row>
    <row r="2101" spans="1:17" x14ac:dyDescent="0.3">
      <c r="A2101">
        <v>7</v>
      </c>
      <c r="B2101">
        <v>14</v>
      </c>
      <c r="C2101">
        <v>28</v>
      </c>
      <c r="D2101" s="27">
        <v>72000</v>
      </c>
      <c r="E2101">
        <v>2013</v>
      </c>
      <c r="F2101">
        <v>528113</v>
      </c>
      <c r="G2101">
        <v>205976</v>
      </c>
      <c r="H2101">
        <v>0</v>
      </c>
      <c r="I2101">
        <v>392771</v>
      </c>
      <c r="J2101">
        <v>0</v>
      </c>
      <c r="K2101">
        <v>326130</v>
      </c>
      <c r="L2101">
        <v>191257</v>
      </c>
      <c r="M2101">
        <v>154636</v>
      </c>
      <c r="N2101">
        <v>314667</v>
      </c>
      <c r="O2101">
        <v>209.1</v>
      </c>
      <c r="P2101" s="27">
        <v>620036</v>
      </c>
      <c r="Q2101" s="27">
        <v>2115563</v>
      </c>
    </row>
    <row r="2102" spans="1:17" x14ac:dyDescent="0.3">
      <c r="A2102">
        <v>9</v>
      </c>
      <c r="B2102">
        <v>15</v>
      </c>
      <c r="C2102">
        <v>33</v>
      </c>
      <c r="D2102" s="27">
        <v>3200</v>
      </c>
      <c r="E2102">
        <v>43235</v>
      </c>
      <c r="F2102">
        <v>11829</v>
      </c>
      <c r="G2102">
        <v>40428</v>
      </c>
      <c r="H2102">
        <v>9891</v>
      </c>
      <c r="I2102">
        <v>21656</v>
      </c>
      <c r="J2102">
        <v>0</v>
      </c>
      <c r="K2102">
        <v>110864</v>
      </c>
      <c r="L2102">
        <v>10807</v>
      </c>
      <c r="M2102">
        <v>16583</v>
      </c>
      <c r="N2102">
        <v>18701</v>
      </c>
      <c r="O2102">
        <v>887.44190000000003</v>
      </c>
      <c r="P2102" s="27">
        <v>83234</v>
      </c>
      <c r="Q2102" s="27">
        <v>283994</v>
      </c>
    </row>
    <row r="2103" spans="1:17" x14ac:dyDescent="0.3">
      <c r="A2103">
        <v>9</v>
      </c>
      <c r="B2103">
        <v>5</v>
      </c>
      <c r="C2103">
        <v>10</v>
      </c>
      <c r="D2103" s="27">
        <v>6000</v>
      </c>
      <c r="E2103">
        <v>12</v>
      </c>
      <c r="F2103">
        <v>785</v>
      </c>
      <c r="G2103">
        <v>516</v>
      </c>
      <c r="H2103">
        <v>0</v>
      </c>
      <c r="I2103">
        <v>5858</v>
      </c>
      <c r="J2103">
        <v>0</v>
      </c>
      <c r="K2103">
        <v>487</v>
      </c>
      <c r="L2103">
        <v>6141</v>
      </c>
      <c r="M2103">
        <v>14219</v>
      </c>
      <c r="N2103">
        <v>4635</v>
      </c>
      <c r="O2103">
        <v>1130.4749999999999</v>
      </c>
      <c r="P2103" s="27">
        <v>9570</v>
      </c>
      <c r="Q2103" s="27">
        <v>32653</v>
      </c>
    </row>
    <row r="2104" spans="1:17" x14ac:dyDescent="0.3">
      <c r="A2104">
        <v>2</v>
      </c>
      <c r="B2104">
        <v>16</v>
      </c>
      <c r="C2104">
        <v>35</v>
      </c>
      <c r="D2104" s="27">
        <v>360000</v>
      </c>
      <c r="E2104">
        <v>861676</v>
      </c>
      <c r="F2104">
        <v>0</v>
      </c>
      <c r="G2104">
        <v>7516841</v>
      </c>
      <c r="H2104">
        <v>0</v>
      </c>
      <c r="I2104">
        <v>6074681</v>
      </c>
      <c r="J2104">
        <v>0</v>
      </c>
      <c r="K2104">
        <v>719511</v>
      </c>
      <c r="L2104">
        <v>1700376</v>
      </c>
      <c r="M2104">
        <v>988073</v>
      </c>
      <c r="N2104">
        <v>7158837</v>
      </c>
      <c r="O2104">
        <v>9.0929190000000002</v>
      </c>
      <c r="P2104" s="27">
        <v>7332941</v>
      </c>
      <c r="Q2104" s="27">
        <v>25019995</v>
      </c>
    </row>
    <row r="2105" spans="1:17" x14ac:dyDescent="0.3">
      <c r="A2105">
        <v>2</v>
      </c>
      <c r="B2105">
        <v>2</v>
      </c>
      <c r="C2105">
        <v>2</v>
      </c>
      <c r="D2105" s="27">
        <v>450000</v>
      </c>
      <c r="E2105">
        <v>0</v>
      </c>
      <c r="F2105">
        <v>2638019</v>
      </c>
      <c r="G2105">
        <v>6798498</v>
      </c>
      <c r="H2105">
        <v>66865</v>
      </c>
      <c r="I2105">
        <v>1774920</v>
      </c>
      <c r="J2105">
        <v>157789</v>
      </c>
      <c r="K2105">
        <v>838676</v>
      </c>
      <c r="L2105">
        <v>502929</v>
      </c>
      <c r="M2105">
        <v>2644620</v>
      </c>
      <c r="N2105">
        <v>2552728</v>
      </c>
      <c r="O2105">
        <v>25.322579999999999</v>
      </c>
      <c r="P2105" s="27">
        <v>5268184</v>
      </c>
      <c r="Q2105" s="27">
        <v>17975044</v>
      </c>
    </row>
    <row r="2106" spans="1:17" x14ac:dyDescent="0.3">
      <c r="A2106">
        <v>2</v>
      </c>
      <c r="B2106">
        <v>16</v>
      </c>
      <c r="C2106">
        <v>35</v>
      </c>
      <c r="D2106" s="27">
        <v>300000</v>
      </c>
      <c r="E2106">
        <v>412263</v>
      </c>
      <c r="F2106">
        <v>6247404</v>
      </c>
      <c r="G2106">
        <v>3948309</v>
      </c>
      <c r="H2106">
        <v>0</v>
      </c>
      <c r="I2106">
        <v>3529505</v>
      </c>
      <c r="J2106">
        <v>0</v>
      </c>
      <c r="K2106">
        <v>1868148</v>
      </c>
      <c r="L2106">
        <v>2311992</v>
      </c>
      <c r="M2106">
        <v>8579606</v>
      </c>
      <c r="N2106">
        <v>4452703</v>
      </c>
      <c r="O2106">
        <v>9.2846069999999994</v>
      </c>
      <c r="P2106" s="27">
        <v>9188139</v>
      </c>
      <c r="Q2106" s="27">
        <v>31349930</v>
      </c>
    </row>
    <row r="2107" spans="1:17" x14ac:dyDescent="0.3">
      <c r="A2107">
        <v>7</v>
      </c>
      <c r="B2107">
        <v>18</v>
      </c>
      <c r="C2107">
        <v>38</v>
      </c>
      <c r="D2107" s="27">
        <v>500000</v>
      </c>
      <c r="E2107">
        <v>0</v>
      </c>
      <c r="F2107">
        <v>4122392</v>
      </c>
      <c r="G2107">
        <v>5445682</v>
      </c>
      <c r="H2107">
        <v>0</v>
      </c>
      <c r="I2107">
        <v>3066206</v>
      </c>
      <c r="J2107">
        <v>0</v>
      </c>
      <c r="K2107">
        <v>4823323</v>
      </c>
      <c r="L2107">
        <v>2845667</v>
      </c>
      <c r="M2107">
        <v>378267</v>
      </c>
      <c r="N2107">
        <v>7644959</v>
      </c>
      <c r="O2107">
        <v>7.5774330000000001</v>
      </c>
      <c r="P2107" s="27">
        <v>8302021</v>
      </c>
      <c r="Q2107" s="27">
        <v>28326496</v>
      </c>
    </row>
    <row r="2108" spans="1:17" x14ac:dyDescent="0.3">
      <c r="A2108">
        <v>3</v>
      </c>
      <c r="B2108">
        <v>14</v>
      </c>
      <c r="C2108">
        <v>28</v>
      </c>
      <c r="D2108" s="27">
        <v>25000</v>
      </c>
      <c r="E2108">
        <v>412388</v>
      </c>
      <c r="F2108">
        <v>496876</v>
      </c>
      <c r="G2108">
        <v>669960</v>
      </c>
      <c r="H2108">
        <v>0</v>
      </c>
      <c r="I2108">
        <v>513952</v>
      </c>
      <c r="J2108">
        <v>0</v>
      </c>
      <c r="K2108">
        <v>58598</v>
      </c>
      <c r="L2108">
        <v>380214</v>
      </c>
      <c r="M2108">
        <v>190476</v>
      </c>
      <c r="N2108">
        <v>461819</v>
      </c>
      <c r="O2108">
        <v>239.3854</v>
      </c>
      <c r="P2108" s="27">
        <v>933260</v>
      </c>
      <c r="Q2108" s="27">
        <v>3184283</v>
      </c>
    </row>
    <row r="2109" spans="1:17" x14ac:dyDescent="0.3">
      <c r="A2109">
        <v>5</v>
      </c>
      <c r="B2109">
        <v>25</v>
      </c>
      <c r="C2109">
        <v>42</v>
      </c>
      <c r="D2109" s="27">
        <v>9100</v>
      </c>
      <c r="E2109">
        <v>2795</v>
      </c>
      <c r="F2109">
        <v>37016</v>
      </c>
      <c r="G2109">
        <v>31921</v>
      </c>
      <c r="H2109">
        <v>942</v>
      </c>
      <c r="I2109">
        <v>85879</v>
      </c>
      <c r="J2109">
        <v>0</v>
      </c>
      <c r="K2109">
        <v>25411</v>
      </c>
      <c r="L2109">
        <v>939</v>
      </c>
      <c r="M2109">
        <v>2476</v>
      </c>
      <c r="N2109">
        <v>46804</v>
      </c>
      <c r="O2109">
        <v>1807.463</v>
      </c>
      <c r="P2109" s="27">
        <v>68635</v>
      </c>
      <c r="Q2109" s="27">
        <v>234183</v>
      </c>
    </row>
    <row r="2110" spans="1:17" x14ac:dyDescent="0.3">
      <c r="A2110">
        <v>3</v>
      </c>
      <c r="B2110">
        <v>91</v>
      </c>
      <c r="C2110">
        <v>49</v>
      </c>
      <c r="D2110" s="27">
        <v>5000</v>
      </c>
      <c r="E2110">
        <v>5123</v>
      </c>
      <c r="F2110">
        <v>4836</v>
      </c>
      <c r="G2110">
        <v>5376</v>
      </c>
      <c r="H2110">
        <v>0</v>
      </c>
      <c r="I2110">
        <v>26541</v>
      </c>
      <c r="J2110">
        <v>0</v>
      </c>
      <c r="K2110">
        <v>1490</v>
      </c>
      <c r="L2110">
        <v>139</v>
      </c>
      <c r="M2110">
        <v>2023</v>
      </c>
      <c r="N2110">
        <v>25585</v>
      </c>
      <c r="O2110">
        <v>1559.829</v>
      </c>
      <c r="P2110" s="27">
        <v>20842</v>
      </c>
      <c r="Q2110" s="27">
        <v>71113</v>
      </c>
    </row>
    <row r="2111" spans="1:17" x14ac:dyDescent="0.3">
      <c r="A2111">
        <v>9</v>
      </c>
      <c r="B2111">
        <v>16</v>
      </c>
      <c r="C2111">
        <v>35</v>
      </c>
      <c r="D2111" s="27">
        <v>285000</v>
      </c>
      <c r="E2111">
        <v>0</v>
      </c>
      <c r="F2111">
        <v>10288645</v>
      </c>
      <c r="G2111">
        <v>3388767</v>
      </c>
      <c r="H2111">
        <v>0</v>
      </c>
      <c r="I2111">
        <v>4873416</v>
      </c>
      <c r="J2111">
        <v>1615236</v>
      </c>
      <c r="K2111">
        <v>3095845</v>
      </c>
      <c r="L2111">
        <v>3097887</v>
      </c>
      <c r="M2111">
        <v>4196636</v>
      </c>
      <c r="N2111">
        <v>7523051</v>
      </c>
      <c r="O2111">
        <v>6.6318619999999999</v>
      </c>
      <c r="P2111" s="27">
        <v>11160458</v>
      </c>
      <c r="Q2111" s="27">
        <v>38079483</v>
      </c>
    </row>
    <row r="2112" spans="1:17" x14ac:dyDescent="0.3">
      <c r="A2112">
        <v>2</v>
      </c>
      <c r="B2112">
        <v>12</v>
      </c>
      <c r="C2112">
        <v>21</v>
      </c>
      <c r="D2112" s="27">
        <v>14000</v>
      </c>
      <c r="E2112">
        <v>7944</v>
      </c>
      <c r="F2112">
        <v>7878</v>
      </c>
      <c r="G2112">
        <v>12364</v>
      </c>
      <c r="H2112">
        <v>0</v>
      </c>
      <c r="I2112">
        <v>13563</v>
      </c>
      <c r="J2112">
        <v>4329</v>
      </c>
      <c r="K2112">
        <v>22172</v>
      </c>
      <c r="L2112">
        <v>8224</v>
      </c>
      <c r="M2112">
        <v>3713</v>
      </c>
      <c r="N2112">
        <v>30580</v>
      </c>
      <c r="O2112">
        <v>1155.4280000000001</v>
      </c>
      <c r="P2112" s="27">
        <v>32464</v>
      </c>
      <c r="Q2112" s="27">
        <v>110767</v>
      </c>
    </row>
    <row r="2113" spans="1:17" x14ac:dyDescent="0.3">
      <c r="A2113">
        <v>5</v>
      </c>
      <c r="B2113">
        <v>15</v>
      </c>
      <c r="C2113">
        <v>34</v>
      </c>
      <c r="D2113" s="27">
        <v>5500</v>
      </c>
      <c r="E2113">
        <v>126</v>
      </c>
      <c r="F2113">
        <v>785</v>
      </c>
      <c r="G2113">
        <v>212</v>
      </c>
      <c r="H2113">
        <v>185</v>
      </c>
      <c r="I2113">
        <v>248</v>
      </c>
      <c r="J2113">
        <v>3703</v>
      </c>
      <c r="K2113">
        <v>3725</v>
      </c>
      <c r="L2113">
        <v>11</v>
      </c>
      <c r="M2113">
        <v>0</v>
      </c>
      <c r="N2113">
        <v>1156</v>
      </c>
      <c r="O2113">
        <v>961.78279999999995</v>
      </c>
      <c r="P2113" s="27">
        <v>2975</v>
      </c>
      <c r="Q2113" s="27">
        <v>10151</v>
      </c>
    </row>
    <row r="2114" spans="1:17" x14ac:dyDescent="0.3">
      <c r="A2114">
        <v>4</v>
      </c>
      <c r="B2114">
        <v>8</v>
      </c>
      <c r="C2114">
        <v>19</v>
      </c>
      <c r="D2114" s="27">
        <v>3400</v>
      </c>
      <c r="E2114">
        <v>0</v>
      </c>
      <c r="F2114">
        <v>23376</v>
      </c>
      <c r="G2114">
        <v>66730</v>
      </c>
      <c r="H2114">
        <v>0</v>
      </c>
      <c r="I2114">
        <v>80082</v>
      </c>
      <c r="J2114">
        <v>0</v>
      </c>
      <c r="K2114">
        <v>92288</v>
      </c>
      <c r="L2114">
        <v>85165</v>
      </c>
      <c r="M2114">
        <v>32527</v>
      </c>
      <c r="N2114">
        <v>42016</v>
      </c>
      <c r="O2114">
        <v>599.20989999999995</v>
      </c>
      <c r="P2114" s="27">
        <v>123735</v>
      </c>
      <c r="Q2114" s="27">
        <v>422184</v>
      </c>
    </row>
    <row r="2115" spans="1:17" x14ac:dyDescent="0.3">
      <c r="A2115">
        <v>3</v>
      </c>
      <c r="B2115">
        <v>25</v>
      </c>
      <c r="C2115">
        <v>42</v>
      </c>
      <c r="D2115" s="27">
        <v>6000</v>
      </c>
      <c r="E2115">
        <v>0</v>
      </c>
      <c r="F2115">
        <v>26073</v>
      </c>
      <c r="G2115">
        <v>41349</v>
      </c>
      <c r="H2115">
        <v>1363</v>
      </c>
      <c r="I2115">
        <v>103486</v>
      </c>
      <c r="J2115">
        <v>7848</v>
      </c>
      <c r="K2115">
        <v>28787</v>
      </c>
      <c r="L2115">
        <v>10440</v>
      </c>
      <c r="M2115">
        <v>18540</v>
      </c>
      <c r="N2115">
        <v>51373</v>
      </c>
      <c r="O2115">
        <v>626.8646</v>
      </c>
      <c r="P2115" s="27">
        <v>84777</v>
      </c>
      <c r="Q2115" s="27">
        <v>289259</v>
      </c>
    </row>
    <row r="2116" spans="1:17" x14ac:dyDescent="0.3">
      <c r="A2116">
        <v>6</v>
      </c>
      <c r="B2116">
        <v>15</v>
      </c>
      <c r="C2116">
        <v>34</v>
      </c>
      <c r="D2116" s="27">
        <v>1700</v>
      </c>
      <c r="E2116">
        <v>0</v>
      </c>
      <c r="F2116">
        <v>19700</v>
      </c>
      <c r="G2116">
        <v>14046</v>
      </c>
      <c r="H2116">
        <v>7742</v>
      </c>
      <c r="I2116">
        <v>7909</v>
      </c>
      <c r="J2116">
        <v>0</v>
      </c>
      <c r="K2116">
        <v>94375</v>
      </c>
      <c r="L2116">
        <v>0</v>
      </c>
      <c r="M2116">
        <v>0</v>
      </c>
      <c r="N2116">
        <v>17435</v>
      </c>
      <c r="O2116">
        <v>961.78279999999995</v>
      </c>
      <c r="P2116" s="27">
        <v>47247</v>
      </c>
      <c r="Q2116" s="27">
        <v>161207</v>
      </c>
    </row>
    <row r="2117" spans="1:17" x14ac:dyDescent="0.3">
      <c r="A2117">
        <v>5</v>
      </c>
      <c r="B2117">
        <v>14</v>
      </c>
      <c r="C2117">
        <v>29</v>
      </c>
      <c r="D2117" s="27">
        <v>385000</v>
      </c>
      <c r="E2117">
        <v>237467</v>
      </c>
      <c r="F2117">
        <v>8680305</v>
      </c>
      <c r="G2117">
        <v>1765852</v>
      </c>
      <c r="H2117">
        <v>180217</v>
      </c>
      <c r="I2117">
        <v>1938384</v>
      </c>
      <c r="J2117">
        <v>210506</v>
      </c>
      <c r="K2117">
        <v>2022517</v>
      </c>
      <c r="L2117">
        <v>523606</v>
      </c>
      <c r="M2117">
        <v>2772330</v>
      </c>
      <c r="N2117">
        <v>1153755</v>
      </c>
      <c r="O2117">
        <v>239.3854</v>
      </c>
      <c r="P2117" s="27">
        <v>5710709</v>
      </c>
      <c r="Q2117" s="27">
        <v>19484939</v>
      </c>
    </row>
    <row r="2118" spans="1:17" x14ac:dyDescent="0.3">
      <c r="A2118">
        <v>9</v>
      </c>
      <c r="B2118">
        <v>2</v>
      </c>
      <c r="C2118">
        <v>2</v>
      </c>
      <c r="D2118" s="27">
        <v>1600</v>
      </c>
      <c r="E2118">
        <v>1041</v>
      </c>
      <c r="F2118">
        <v>1982</v>
      </c>
      <c r="G2118">
        <v>4756</v>
      </c>
      <c r="H2118">
        <v>0</v>
      </c>
      <c r="I2118">
        <v>6764</v>
      </c>
      <c r="J2118">
        <v>380</v>
      </c>
      <c r="K2118">
        <v>1354</v>
      </c>
      <c r="L2118">
        <v>3848</v>
      </c>
      <c r="M2118">
        <v>6992</v>
      </c>
      <c r="N2118">
        <v>4383</v>
      </c>
      <c r="O2118">
        <v>1522.982</v>
      </c>
      <c r="P2118" s="27">
        <v>9232</v>
      </c>
      <c r="Q2118" s="27">
        <v>31500</v>
      </c>
    </row>
    <row r="2119" spans="1:17" x14ac:dyDescent="0.3">
      <c r="A2119">
        <v>5</v>
      </c>
      <c r="B2119">
        <v>5</v>
      </c>
      <c r="C2119">
        <v>9</v>
      </c>
      <c r="D2119" s="27">
        <v>126000</v>
      </c>
      <c r="E2119">
        <v>7904</v>
      </c>
      <c r="F2119">
        <v>27614</v>
      </c>
      <c r="G2119">
        <v>63120</v>
      </c>
      <c r="H2119">
        <v>0</v>
      </c>
      <c r="I2119">
        <v>305133</v>
      </c>
      <c r="J2119">
        <v>0</v>
      </c>
      <c r="K2119">
        <v>0</v>
      </c>
      <c r="L2119">
        <v>8961</v>
      </c>
      <c r="M2119">
        <v>30583</v>
      </c>
      <c r="N2119">
        <v>2097526</v>
      </c>
      <c r="O2119">
        <v>51.110779999999998</v>
      </c>
      <c r="P2119" s="27">
        <v>744678</v>
      </c>
      <c r="Q2119" s="27">
        <v>2540841</v>
      </c>
    </row>
    <row r="2120" spans="1:17" x14ac:dyDescent="0.3">
      <c r="A2120">
        <v>5</v>
      </c>
      <c r="B2120">
        <v>2</v>
      </c>
      <c r="C2120">
        <v>2</v>
      </c>
      <c r="D2120" s="27">
        <v>9900</v>
      </c>
      <c r="E2120">
        <v>19021</v>
      </c>
      <c r="F2120">
        <v>42946</v>
      </c>
      <c r="G2120">
        <v>43499</v>
      </c>
      <c r="H2120">
        <v>826</v>
      </c>
      <c r="I2120">
        <v>39390</v>
      </c>
      <c r="J2120">
        <v>0</v>
      </c>
      <c r="K2120">
        <v>4027</v>
      </c>
      <c r="L2120">
        <v>11905</v>
      </c>
      <c r="M2120">
        <v>39139</v>
      </c>
      <c r="N2120">
        <v>45686</v>
      </c>
      <c r="O2120">
        <v>1117.742</v>
      </c>
      <c r="P2120" s="27">
        <v>72227</v>
      </c>
      <c r="Q2120" s="27">
        <v>246439</v>
      </c>
    </row>
    <row r="2121" spans="1:17" x14ac:dyDescent="0.3">
      <c r="A2121">
        <v>5</v>
      </c>
      <c r="B2121">
        <v>14</v>
      </c>
      <c r="C2121">
        <v>28</v>
      </c>
      <c r="D2121" s="27">
        <v>67000</v>
      </c>
      <c r="E2121">
        <v>122411</v>
      </c>
      <c r="F2121">
        <v>976371</v>
      </c>
      <c r="G2121">
        <v>217349</v>
      </c>
      <c r="H2121">
        <v>61685</v>
      </c>
      <c r="I2121">
        <v>765417</v>
      </c>
      <c r="J2121">
        <v>66838</v>
      </c>
      <c r="K2121">
        <v>189478</v>
      </c>
      <c r="L2121">
        <v>244573</v>
      </c>
      <c r="M2121">
        <v>1030851</v>
      </c>
      <c r="N2121">
        <v>332209</v>
      </c>
      <c r="O2121">
        <v>242.08690000000001</v>
      </c>
      <c r="P2121" s="27">
        <v>1174438</v>
      </c>
      <c r="Q2121" s="27">
        <v>4007182</v>
      </c>
    </row>
    <row r="2122" spans="1:17" x14ac:dyDescent="0.3">
      <c r="A2122">
        <v>6</v>
      </c>
      <c r="B2122">
        <v>14</v>
      </c>
      <c r="C2122">
        <v>29</v>
      </c>
      <c r="D2122" s="27">
        <v>10000</v>
      </c>
      <c r="E2122">
        <v>0</v>
      </c>
      <c r="F2122">
        <v>0</v>
      </c>
      <c r="G2122">
        <v>49135</v>
      </c>
      <c r="H2122">
        <v>0</v>
      </c>
      <c r="I2122">
        <v>133935</v>
      </c>
      <c r="J2122">
        <v>0</v>
      </c>
      <c r="K2122">
        <v>6904</v>
      </c>
      <c r="L2122">
        <v>39017</v>
      </c>
      <c r="M2122">
        <v>131407</v>
      </c>
      <c r="N2122">
        <v>94452</v>
      </c>
      <c r="O2122">
        <v>484.85169999999999</v>
      </c>
      <c r="P2122" s="27">
        <v>133309</v>
      </c>
      <c r="Q2122" s="27">
        <v>454850</v>
      </c>
    </row>
    <row r="2123" spans="1:17" x14ac:dyDescent="0.3">
      <c r="A2123">
        <v>7</v>
      </c>
      <c r="B2123">
        <v>2</v>
      </c>
      <c r="C2123">
        <v>2</v>
      </c>
      <c r="D2123" s="27">
        <v>3000</v>
      </c>
      <c r="E2123">
        <v>1320</v>
      </c>
      <c r="F2123">
        <v>20504</v>
      </c>
      <c r="G2123">
        <v>11955</v>
      </c>
      <c r="H2123">
        <v>191</v>
      </c>
      <c r="I2123">
        <v>12181</v>
      </c>
      <c r="J2123">
        <v>0</v>
      </c>
      <c r="K2123">
        <v>3227</v>
      </c>
      <c r="L2123">
        <v>12801</v>
      </c>
      <c r="M2123">
        <v>11943</v>
      </c>
      <c r="N2123">
        <v>10724</v>
      </c>
      <c r="O2123">
        <v>976.41750000000002</v>
      </c>
      <c r="P2123" s="27">
        <v>24867</v>
      </c>
      <c r="Q2123" s="27">
        <v>84846</v>
      </c>
    </row>
    <row r="2124" spans="1:17" x14ac:dyDescent="0.3">
      <c r="A2124">
        <v>3</v>
      </c>
      <c r="B2124">
        <v>26</v>
      </c>
      <c r="C2124">
        <v>45</v>
      </c>
      <c r="D2124" s="27">
        <v>11000</v>
      </c>
      <c r="E2124">
        <v>0</v>
      </c>
      <c r="F2124">
        <v>2095</v>
      </c>
      <c r="G2124">
        <v>22020</v>
      </c>
      <c r="H2124">
        <v>0</v>
      </c>
      <c r="I2124">
        <v>34905</v>
      </c>
      <c r="J2124">
        <v>0</v>
      </c>
      <c r="K2124">
        <v>6718</v>
      </c>
      <c r="L2124">
        <v>2005</v>
      </c>
      <c r="M2124">
        <v>2785</v>
      </c>
      <c r="N2124">
        <v>31211</v>
      </c>
      <c r="O2124">
        <v>1879.4559999999999</v>
      </c>
      <c r="P2124" s="27">
        <v>29818</v>
      </c>
      <c r="Q2124" s="27">
        <v>101739</v>
      </c>
    </row>
    <row r="2125" spans="1:17" x14ac:dyDescent="0.3">
      <c r="A2125">
        <v>4</v>
      </c>
      <c r="B2125">
        <v>8</v>
      </c>
      <c r="C2125">
        <v>18</v>
      </c>
      <c r="D2125" s="27">
        <v>2450</v>
      </c>
      <c r="E2125">
        <v>1873</v>
      </c>
      <c r="F2125">
        <v>4964</v>
      </c>
      <c r="G2125">
        <v>12036</v>
      </c>
      <c r="H2125">
        <v>93</v>
      </c>
      <c r="I2125">
        <v>5434</v>
      </c>
      <c r="J2125">
        <v>0</v>
      </c>
      <c r="K2125">
        <v>1708</v>
      </c>
      <c r="L2125">
        <v>4443</v>
      </c>
      <c r="M2125">
        <v>4397</v>
      </c>
      <c r="N2125">
        <v>7217</v>
      </c>
      <c r="O2125">
        <v>1807.463</v>
      </c>
      <c r="P2125" s="27">
        <v>12358</v>
      </c>
      <c r="Q2125" s="27">
        <v>42165</v>
      </c>
    </row>
    <row r="2126" spans="1:17" x14ac:dyDescent="0.3">
      <c r="A2126">
        <v>7</v>
      </c>
      <c r="B2126">
        <v>11</v>
      </c>
      <c r="C2126">
        <v>20</v>
      </c>
      <c r="D2126" s="27">
        <v>10000</v>
      </c>
      <c r="E2126">
        <v>6288</v>
      </c>
      <c r="F2126">
        <v>77606</v>
      </c>
      <c r="G2126">
        <v>7317</v>
      </c>
      <c r="H2126">
        <v>1860</v>
      </c>
      <c r="I2126">
        <v>125611</v>
      </c>
      <c r="J2126">
        <v>0</v>
      </c>
      <c r="K2126">
        <v>2512768</v>
      </c>
      <c r="L2126">
        <v>12099</v>
      </c>
      <c r="M2126">
        <v>41900</v>
      </c>
      <c r="N2126">
        <v>250395</v>
      </c>
      <c r="O2126">
        <v>1834.9659999999999</v>
      </c>
      <c r="P2126" s="27">
        <v>889755</v>
      </c>
      <c r="Q2126" s="27">
        <v>3035844</v>
      </c>
    </row>
    <row r="2127" spans="1:17" x14ac:dyDescent="0.3">
      <c r="A2127">
        <v>2</v>
      </c>
      <c r="B2127">
        <v>12</v>
      </c>
      <c r="C2127">
        <v>21</v>
      </c>
      <c r="D2127" s="27">
        <v>32000</v>
      </c>
      <c r="E2127">
        <v>0</v>
      </c>
      <c r="F2127">
        <v>39628</v>
      </c>
      <c r="G2127">
        <v>42912</v>
      </c>
      <c r="H2127">
        <v>0</v>
      </c>
      <c r="I2127">
        <v>90021</v>
      </c>
      <c r="J2127">
        <v>0</v>
      </c>
      <c r="K2127">
        <v>69675</v>
      </c>
      <c r="L2127">
        <v>13549</v>
      </c>
      <c r="M2127">
        <v>32370</v>
      </c>
      <c r="N2127">
        <v>183329</v>
      </c>
      <c r="O2127">
        <v>276.95330000000001</v>
      </c>
      <c r="P2127" s="27">
        <v>138184</v>
      </c>
      <c r="Q2127" s="27">
        <v>471484</v>
      </c>
    </row>
    <row r="2128" spans="1:17" x14ac:dyDescent="0.3">
      <c r="A2128">
        <v>7</v>
      </c>
      <c r="B2128">
        <v>17</v>
      </c>
      <c r="C2128">
        <v>36</v>
      </c>
      <c r="D2128" s="27">
        <v>33500</v>
      </c>
      <c r="E2128">
        <v>77330</v>
      </c>
      <c r="F2128">
        <v>468582</v>
      </c>
      <c r="G2128">
        <v>332677</v>
      </c>
      <c r="H2128">
        <v>0</v>
      </c>
      <c r="I2128">
        <v>319482</v>
      </c>
      <c r="J2128">
        <v>0</v>
      </c>
      <c r="K2128">
        <v>42360</v>
      </c>
      <c r="L2128">
        <v>81814</v>
      </c>
      <c r="M2128">
        <v>6972</v>
      </c>
      <c r="N2128">
        <v>271137</v>
      </c>
      <c r="O2128">
        <v>503.86329999999998</v>
      </c>
      <c r="P2128" s="27">
        <v>469037</v>
      </c>
      <c r="Q2128" s="27">
        <v>1600354</v>
      </c>
    </row>
    <row r="2129" spans="1:17" x14ac:dyDescent="0.3">
      <c r="A2129">
        <v>6</v>
      </c>
      <c r="B2129">
        <v>16</v>
      </c>
      <c r="C2129">
        <v>35</v>
      </c>
      <c r="D2129" s="27">
        <v>1400000</v>
      </c>
      <c r="E2129">
        <v>394563</v>
      </c>
      <c r="F2129">
        <v>67653535</v>
      </c>
      <c r="G2129">
        <v>28542539</v>
      </c>
      <c r="H2129">
        <v>0</v>
      </c>
      <c r="I2129">
        <v>32121214</v>
      </c>
      <c r="J2129">
        <v>8280835</v>
      </c>
      <c r="K2129">
        <v>11272869</v>
      </c>
      <c r="L2129">
        <v>14961178</v>
      </c>
      <c r="M2129">
        <v>4103769</v>
      </c>
      <c r="N2129">
        <v>40728897</v>
      </c>
      <c r="O2129">
        <v>3.979117</v>
      </c>
      <c r="P2129" s="27">
        <v>60978722</v>
      </c>
      <c r="Q2129" s="8">
        <v>208000000</v>
      </c>
    </row>
    <row r="2130" spans="1:17" x14ac:dyDescent="0.3">
      <c r="A2130">
        <v>6</v>
      </c>
      <c r="B2130">
        <v>14</v>
      </c>
      <c r="C2130">
        <v>29</v>
      </c>
      <c r="D2130" s="27">
        <v>10000</v>
      </c>
      <c r="E2130">
        <v>13461</v>
      </c>
      <c r="F2130">
        <v>161039</v>
      </c>
      <c r="G2130">
        <v>18474</v>
      </c>
      <c r="H2130">
        <v>31201</v>
      </c>
      <c r="I2130">
        <v>44094</v>
      </c>
      <c r="J2130">
        <v>6818</v>
      </c>
      <c r="K2130">
        <v>60993</v>
      </c>
      <c r="L2130">
        <v>109613</v>
      </c>
      <c r="M2130">
        <v>237693</v>
      </c>
      <c r="N2130">
        <v>33984</v>
      </c>
      <c r="O2130">
        <v>484.85169999999999</v>
      </c>
      <c r="P2130" s="27">
        <v>210249</v>
      </c>
      <c r="Q2130" s="27">
        <v>717370</v>
      </c>
    </row>
    <row r="2131" spans="1:17" x14ac:dyDescent="0.3">
      <c r="A2131">
        <v>4</v>
      </c>
      <c r="B2131">
        <v>8</v>
      </c>
      <c r="C2131">
        <v>18</v>
      </c>
      <c r="D2131" s="27">
        <v>8600</v>
      </c>
      <c r="E2131">
        <v>0</v>
      </c>
      <c r="F2131">
        <v>27911</v>
      </c>
      <c r="G2131">
        <v>124347</v>
      </c>
      <c r="H2131">
        <v>0</v>
      </c>
      <c r="I2131">
        <v>83726</v>
      </c>
      <c r="J2131">
        <v>0</v>
      </c>
      <c r="K2131">
        <v>13308</v>
      </c>
      <c r="L2131">
        <v>16482</v>
      </c>
      <c r="M2131">
        <v>54602</v>
      </c>
      <c r="N2131">
        <v>71608</v>
      </c>
      <c r="O2131">
        <v>961.78279999999995</v>
      </c>
      <c r="P2131" s="27">
        <v>114884</v>
      </c>
      <c r="Q2131" s="27">
        <v>391984</v>
      </c>
    </row>
    <row r="2132" spans="1:17" x14ac:dyDescent="0.3">
      <c r="A2132">
        <v>5</v>
      </c>
      <c r="B2132">
        <v>2</v>
      </c>
      <c r="C2132">
        <v>2</v>
      </c>
      <c r="D2132" s="27">
        <v>3700</v>
      </c>
      <c r="E2132">
        <v>896</v>
      </c>
      <c r="F2132">
        <v>6521</v>
      </c>
      <c r="G2132">
        <v>14241</v>
      </c>
      <c r="H2132">
        <v>0</v>
      </c>
      <c r="I2132">
        <v>7237</v>
      </c>
      <c r="J2132">
        <v>0</v>
      </c>
      <c r="K2132">
        <v>0</v>
      </c>
      <c r="L2132">
        <v>606</v>
      </c>
      <c r="M2132">
        <v>5179</v>
      </c>
      <c r="N2132">
        <v>7642</v>
      </c>
      <c r="O2132">
        <v>2140.9059999999999</v>
      </c>
      <c r="P2132" s="27">
        <v>12404</v>
      </c>
      <c r="Q2132" s="27">
        <v>42322</v>
      </c>
    </row>
    <row r="2133" spans="1:17" x14ac:dyDescent="0.3">
      <c r="A2133">
        <v>2</v>
      </c>
      <c r="B2133">
        <v>2</v>
      </c>
      <c r="C2133">
        <v>6</v>
      </c>
      <c r="D2133" s="27">
        <v>465000</v>
      </c>
      <c r="E2133">
        <v>61918</v>
      </c>
      <c r="F2133">
        <v>2863321</v>
      </c>
      <c r="G2133">
        <v>3401782</v>
      </c>
      <c r="H2133">
        <v>0</v>
      </c>
      <c r="I2133">
        <v>2333982</v>
      </c>
      <c r="J2133">
        <v>0</v>
      </c>
      <c r="K2133">
        <v>919703</v>
      </c>
      <c r="L2133">
        <v>361620</v>
      </c>
      <c r="M2133">
        <v>6043426</v>
      </c>
      <c r="N2133">
        <v>2058027</v>
      </c>
      <c r="O2133">
        <v>25.322579999999999</v>
      </c>
      <c r="P2133" s="27">
        <v>5288329</v>
      </c>
      <c r="Q2133" s="27">
        <v>18043779</v>
      </c>
    </row>
    <row r="2134" spans="1:17" x14ac:dyDescent="0.3">
      <c r="A2134">
        <v>3</v>
      </c>
      <c r="B2134">
        <v>13</v>
      </c>
      <c r="C2134">
        <v>24</v>
      </c>
      <c r="D2134" s="27">
        <v>33000</v>
      </c>
      <c r="E2134">
        <v>163135</v>
      </c>
      <c r="F2134">
        <v>482884</v>
      </c>
      <c r="G2134">
        <v>189958</v>
      </c>
      <c r="H2134">
        <v>0</v>
      </c>
      <c r="I2134">
        <v>225061</v>
      </c>
      <c r="J2134">
        <v>39680</v>
      </c>
      <c r="K2134">
        <v>46825</v>
      </c>
      <c r="L2134">
        <v>24218</v>
      </c>
      <c r="M2134">
        <v>51524</v>
      </c>
      <c r="N2134">
        <v>384463</v>
      </c>
      <c r="O2134">
        <v>653.84310000000005</v>
      </c>
      <c r="P2134" s="27">
        <v>471204</v>
      </c>
      <c r="Q2134" s="27">
        <v>1607748</v>
      </c>
    </row>
    <row r="2135" spans="1:17" x14ac:dyDescent="0.3">
      <c r="A2135">
        <v>3</v>
      </c>
      <c r="B2135">
        <v>2</v>
      </c>
      <c r="C2135">
        <v>2</v>
      </c>
      <c r="D2135" s="27">
        <v>7800</v>
      </c>
      <c r="E2135">
        <v>11065</v>
      </c>
      <c r="F2135">
        <v>29983</v>
      </c>
      <c r="G2135">
        <v>71757</v>
      </c>
      <c r="H2135">
        <v>1193</v>
      </c>
      <c r="I2135">
        <v>47775</v>
      </c>
      <c r="J2135">
        <v>0</v>
      </c>
      <c r="K2135">
        <v>4698</v>
      </c>
      <c r="L2135">
        <v>32265</v>
      </c>
      <c r="M2135">
        <v>67976</v>
      </c>
      <c r="N2135">
        <v>53845</v>
      </c>
      <c r="O2135">
        <v>1791.31</v>
      </c>
      <c r="P2135" s="27">
        <v>93950</v>
      </c>
      <c r="Q2135" s="27">
        <v>320557</v>
      </c>
    </row>
    <row r="2136" spans="1:17" x14ac:dyDescent="0.3">
      <c r="A2136">
        <v>2</v>
      </c>
      <c r="B2136">
        <v>12</v>
      </c>
      <c r="C2136">
        <v>21</v>
      </c>
      <c r="D2136" s="27">
        <v>19500</v>
      </c>
      <c r="E2136">
        <v>0</v>
      </c>
      <c r="F2136">
        <v>28253</v>
      </c>
      <c r="G2136">
        <v>56284</v>
      </c>
      <c r="H2136">
        <v>0</v>
      </c>
      <c r="I2136">
        <v>49414</v>
      </c>
      <c r="J2136">
        <v>0</v>
      </c>
      <c r="K2136">
        <v>4957</v>
      </c>
      <c r="L2136">
        <v>13346</v>
      </c>
      <c r="M2136">
        <v>295</v>
      </c>
      <c r="N2136">
        <v>110250</v>
      </c>
      <c r="O2136">
        <v>1145.08</v>
      </c>
      <c r="P2136" s="27">
        <v>77022</v>
      </c>
      <c r="Q2136" s="27">
        <v>262799</v>
      </c>
    </row>
    <row r="2137" spans="1:17" x14ac:dyDescent="0.3">
      <c r="A2137">
        <v>5</v>
      </c>
      <c r="B2137">
        <v>13</v>
      </c>
      <c r="C2137">
        <v>26</v>
      </c>
      <c r="D2137" s="27">
        <v>2100</v>
      </c>
      <c r="E2137">
        <v>0</v>
      </c>
      <c r="F2137">
        <v>22045</v>
      </c>
      <c r="G2137">
        <v>1965</v>
      </c>
      <c r="H2137">
        <v>0</v>
      </c>
      <c r="I2137">
        <v>4898</v>
      </c>
      <c r="J2137">
        <v>0</v>
      </c>
      <c r="K2137">
        <v>0</v>
      </c>
      <c r="L2137">
        <v>2388</v>
      </c>
      <c r="M2137">
        <v>1091</v>
      </c>
      <c r="N2137">
        <v>8366</v>
      </c>
      <c r="O2137">
        <v>1807.463</v>
      </c>
      <c r="P2137" s="27">
        <v>11944</v>
      </c>
      <c r="Q2137" s="27">
        <v>40753</v>
      </c>
    </row>
    <row r="2138" spans="1:17" x14ac:dyDescent="0.3">
      <c r="A2138">
        <v>5</v>
      </c>
      <c r="B2138">
        <v>5</v>
      </c>
      <c r="C2138">
        <v>10</v>
      </c>
      <c r="D2138" s="27">
        <v>2950</v>
      </c>
      <c r="E2138">
        <v>0</v>
      </c>
      <c r="F2138">
        <v>0</v>
      </c>
      <c r="G2138">
        <v>0</v>
      </c>
      <c r="H2138">
        <v>0</v>
      </c>
      <c r="I2138">
        <v>10768</v>
      </c>
      <c r="J2138">
        <v>0</v>
      </c>
      <c r="K2138">
        <v>0</v>
      </c>
      <c r="L2138">
        <v>0</v>
      </c>
      <c r="M2138">
        <v>0</v>
      </c>
      <c r="N2138">
        <v>11785</v>
      </c>
      <c r="O2138">
        <v>2005.5129999999999</v>
      </c>
      <c r="P2138" s="27">
        <v>6610</v>
      </c>
      <c r="Q2138" s="27">
        <v>22553</v>
      </c>
    </row>
    <row r="2139" spans="1:17" x14ac:dyDescent="0.3">
      <c r="A2139">
        <v>5</v>
      </c>
      <c r="B2139">
        <v>17</v>
      </c>
      <c r="C2139">
        <v>36</v>
      </c>
      <c r="D2139" s="27">
        <v>146000</v>
      </c>
      <c r="E2139">
        <v>324769</v>
      </c>
      <c r="F2139">
        <v>2051574</v>
      </c>
      <c r="G2139">
        <v>2088843</v>
      </c>
      <c r="H2139">
        <v>0</v>
      </c>
      <c r="I2139">
        <v>3263029</v>
      </c>
      <c r="J2139">
        <v>587783</v>
      </c>
      <c r="K2139">
        <v>1449965</v>
      </c>
      <c r="L2139">
        <v>990677</v>
      </c>
      <c r="M2139">
        <v>704109</v>
      </c>
      <c r="N2139">
        <v>2528987</v>
      </c>
      <c r="O2139">
        <v>15.285640000000001</v>
      </c>
      <c r="P2139" s="27">
        <v>4100157</v>
      </c>
      <c r="Q2139" s="27">
        <v>13989736</v>
      </c>
    </row>
    <row r="2140" spans="1:17" x14ac:dyDescent="0.3">
      <c r="A2140">
        <v>9</v>
      </c>
      <c r="B2140">
        <v>6</v>
      </c>
      <c r="C2140">
        <v>13</v>
      </c>
      <c r="D2140" s="27">
        <v>2000</v>
      </c>
      <c r="E2140">
        <v>0</v>
      </c>
      <c r="F2140">
        <v>28913</v>
      </c>
      <c r="G2140">
        <v>23251</v>
      </c>
      <c r="H2140">
        <v>4905</v>
      </c>
      <c r="I2140">
        <v>81004</v>
      </c>
      <c r="J2140">
        <v>0</v>
      </c>
      <c r="K2140">
        <v>549493</v>
      </c>
      <c r="L2140">
        <v>33458</v>
      </c>
      <c r="M2140">
        <v>13118</v>
      </c>
      <c r="N2140">
        <v>47534</v>
      </c>
      <c r="O2140">
        <v>2249.1350000000002</v>
      </c>
      <c r="P2140" s="27">
        <v>229096</v>
      </c>
      <c r="Q2140" s="27">
        <v>781676</v>
      </c>
    </row>
    <row r="2141" spans="1:17" x14ac:dyDescent="0.3">
      <c r="A2141">
        <v>8</v>
      </c>
      <c r="B2141">
        <v>14</v>
      </c>
      <c r="C2141">
        <v>28</v>
      </c>
      <c r="D2141" s="27">
        <v>92000</v>
      </c>
      <c r="E2141">
        <v>13200</v>
      </c>
      <c r="F2141">
        <v>1069709</v>
      </c>
      <c r="G2141">
        <v>159517</v>
      </c>
      <c r="H2141">
        <v>92148</v>
      </c>
      <c r="I2141">
        <v>315040</v>
      </c>
      <c r="J2141">
        <v>67274</v>
      </c>
      <c r="K2141">
        <v>107390</v>
      </c>
      <c r="L2141">
        <v>63801</v>
      </c>
      <c r="M2141">
        <v>942024</v>
      </c>
      <c r="N2141">
        <v>270586</v>
      </c>
      <c r="O2141">
        <v>84.589330000000004</v>
      </c>
      <c r="P2141" s="27">
        <v>908760</v>
      </c>
      <c r="Q2141" s="27">
        <v>3100689</v>
      </c>
    </row>
    <row r="2142" spans="1:17" x14ac:dyDescent="0.3">
      <c r="A2142">
        <v>2</v>
      </c>
      <c r="B2142">
        <v>12</v>
      </c>
      <c r="C2142">
        <v>21</v>
      </c>
      <c r="D2142" s="27">
        <v>29500</v>
      </c>
      <c r="E2142">
        <v>30711</v>
      </c>
      <c r="F2142">
        <v>56520</v>
      </c>
      <c r="G2142">
        <v>278542</v>
      </c>
      <c r="H2142">
        <v>0</v>
      </c>
      <c r="I2142">
        <v>99643</v>
      </c>
      <c r="J2142">
        <v>0</v>
      </c>
      <c r="K2142">
        <v>3786</v>
      </c>
      <c r="L2142">
        <v>18630</v>
      </c>
      <c r="M2142">
        <v>24106</v>
      </c>
      <c r="N2142">
        <v>215398</v>
      </c>
      <c r="O2142">
        <v>276.95330000000001</v>
      </c>
      <c r="P2142" s="27">
        <v>213170</v>
      </c>
      <c r="Q2142" s="27">
        <v>727336</v>
      </c>
    </row>
    <row r="2143" spans="1:17" x14ac:dyDescent="0.3">
      <c r="A2143">
        <v>2</v>
      </c>
      <c r="B2143">
        <v>13</v>
      </c>
      <c r="C2143">
        <v>22</v>
      </c>
      <c r="D2143" s="27">
        <v>2000</v>
      </c>
      <c r="E2143">
        <v>0</v>
      </c>
      <c r="F2143">
        <v>0</v>
      </c>
      <c r="G2143">
        <v>0</v>
      </c>
      <c r="H2143">
        <v>85</v>
      </c>
      <c r="I2143">
        <v>329</v>
      </c>
      <c r="J2143">
        <v>0</v>
      </c>
      <c r="K2143">
        <v>552</v>
      </c>
      <c r="L2143">
        <v>2960</v>
      </c>
      <c r="M2143">
        <v>700</v>
      </c>
      <c r="N2143">
        <v>4866</v>
      </c>
      <c r="O2143">
        <v>1461.857</v>
      </c>
      <c r="P2143" s="27">
        <v>2782</v>
      </c>
      <c r="Q2143" s="27">
        <v>9492</v>
      </c>
    </row>
    <row r="2144" spans="1:17" x14ac:dyDescent="0.3">
      <c r="A2144">
        <v>7</v>
      </c>
      <c r="B2144">
        <v>2</v>
      </c>
      <c r="C2144">
        <v>2</v>
      </c>
      <c r="D2144" s="27">
        <v>33000</v>
      </c>
      <c r="E2144">
        <v>82220</v>
      </c>
      <c r="F2144">
        <v>395945</v>
      </c>
      <c r="G2144">
        <v>287163</v>
      </c>
      <c r="H2144">
        <v>5295</v>
      </c>
      <c r="I2144">
        <v>197514</v>
      </c>
      <c r="J2144">
        <v>0</v>
      </c>
      <c r="K2144">
        <v>55888</v>
      </c>
      <c r="L2144">
        <v>66889</v>
      </c>
      <c r="M2144">
        <v>271703</v>
      </c>
      <c r="N2144">
        <v>215812</v>
      </c>
      <c r="O2144">
        <v>1134.75</v>
      </c>
      <c r="P2144" s="27">
        <v>462611</v>
      </c>
      <c r="Q2144" s="27">
        <v>1578429</v>
      </c>
    </row>
    <row r="2145" spans="1:17" x14ac:dyDescent="0.3">
      <c r="A2145">
        <v>5</v>
      </c>
      <c r="B2145">
        <v>26</v>
      </c>
      <c r="C2145">
        <v>45</v>
      </c>
      <c r="D2145" s="27">
        <v>7600</v>
      </c>
      <c r="E2145">
        <v>16716</v>
      </c>
      <c r="F2145">
        <v>24159</v>
      </c>
      <c r="G2145">
        <v>46273</v>
      </c>
      <c r="H2145">
        <v>498</v>
      </c>
      <c r="I2145">
        <v>99875</v>
      </c>
      <c r="J2145">
        <v>0</v>
      </c>
      <c r="K2145">
        <v>8955</v>
      </c>
      <c r="L2145">
        <v>5789</v>
      </c>
      <c r="M2145">
        <v>19538</v>
      </c>
      <c r="N2145">
        <v>59322</v>
      </c>
      <c r="O2145">
        <v>1117.742</v>
      </c>
      <c r="P2145" s="27">
        <v>82393</v>
      </c>
      <c r="Q2145" s="27">
        <v>281125</v>
      </c>
    </row>
    <row r="2146" spans="1:17" x14ac:dyDescent="0.3">
      <c r="A2146">
        <v>5</v>
      </c>
      <c r="B2146">
        <v>18</v>
      </c>
      <c r="C2146">
        <v>38</v>
      </c>
      <c r="D2146" s="27">
        <v>62000</v>
      </c>
      <c r="E2146">
        <v>60</v>
      </c>
      <c r="F2146">
        <v>672010</v>
      </c>
      <c r="G2146">
        <v>405401</v>
      </c>
      <c r="H2146">
        <v>64734</v>
      </c>
      <c r="I2146">
        <v>269834</v>
      </c>
      <c r="J2146">
        <v>0</v>
      </c>
      <c r="K2146">
        <v>310770</v>
      </c>
      <c r="L2146">
        <v>538324</v>
      </c>
      <c r="M2146">
        <v>32496</v>
      </c>
      <c r="N2146">
        <v>784903</v>
      </c>
      <c r="O2146">
        <v>259.3519</v>
      </c>
      <c r="P2146" s="27">
        <v>902266</v>
      </c>
      <c r="Q2146" s="27">
        <v>3078532</v>
      </c>
    </row>
    <row r="2147" spans="1:17" x14ac:dyDescent="0.3">
      <c r="A2147">
        <v>2</v>
      </c>
      <c r="B2147">
        <v>13</v>
      </c>
      <c r="C2147">
        <v>25</v>
      </c>
      <c r="D2147" s="27">
        <v>78000</v>
      </c>
      <c r="E2147">
        <v>0</v>
      </c>
      <c r="F2147">
        <v>1006806</v>
      </c>
      <c r="G2147">
        <v>330343</v>
      </c>
      <c r="H2147">
        <v>4362</v>
      </c>
      <c r="I2147">
        <v>500965</v>
      </c>
      <c r="J2147">
        <v>219887</v>
      </c>
      <c r="K2147">
        <v>517662</v>
      </c>
      <c r="L2147">
        <v>91475</v>
      </c>
      <c r="M2147">
        <v>90755</v>
      </c>
      <c r="N2147">
        <v>1075085</v>
      </c>
      <c r="O2147">
        <v>115.00320000000001</v>
      </c>
      <c r="P2147" s="27">
        <v>1124660</v>
      </c>
      <c r="Q2147" s="27">
        <v>3837340</v>
      </c>
    </row>
    <row r="2148" spans="1:17" x14ac:dyDescent="0.3">
      <c r="A2148">
        <v>1</v>
      </c>
      <c r="B2148">
        <v>14</v>
      </c>
      <c r="C2148">
        <v>29</v>
      </c>
      <c r="D2148" s="27">
        <v>97000</v>
      </c>
      <c r="E2148">
        <v>0</v>
      </c>
      <c r="F2148">
        <v>83375</v>
      </c>
      <c r="G2148">
        <v>190235</v>
      </c>
      <c r="H2148">
        <v>0</v>
      </c>
      <c r="I2148">
        <v>402647</v>
      </c>
      <c r="J2148">
        <v>62401</v>
      </c>
      <c r="K2148">
        <v>150657</v>
      </c>
      <c r="L2148">
        <v>126239</v>
      </c>
      <c r="M2148">
        <v>273312</v>
      </c>
      <c r="N2148">
        <v>299396</v>
      </c>
      <c r="O2148">
        <v>207.1317</v>
      </c>
      <c r="P2148" s="27">
        <v>465493</v>
      </c>
      <c r="Q2148" s="27">
        <v>1588262</v>
      </c>
    </row>
    <row r="2149" spans="1:17" x14ac:dyDescent="0.3">
      <c r="A2149">
        <v>5</v>
      </c>
      <c r="B2149">
        <v>16</v>
      </c>
      <c r="C2149">
        <v>35</v>
      </c>
      <c r="D2149" s="27">
        <v>600000</v>
      </c>
      <c r="E2149">
        <v>13249</v>
      </c>
      <c r="F2149">
        <v>38700464</v>
      </c>
      <c r="G2149">
        <v>8333359</v>
      </c>
      <c r="H2149">
        <v>0</v>
      </c>
      <c r="I2149">
        <v>5841227</v>
      </c>
      <c r="J2149">
        <v>1229072</v>
      </c>
      <c r="K2149">
        <v>3107150</v>
      </c>
      <c r="L2149">
        <v>991170</v>
      </c>
      <c r="M2149">
        <v>3555864</v>
      </c>
      <c r="N2149">
        <v>6430292</v>
      </c>
      <c r="O2149">
        <v>10.01088</v>
      </c>
      <c r="P2149" s="27">
        <v>19988818</v>
      </c>
      <c r="Q2149" s="27">
        <v>68201847</v>
      </c>
    </row>
    <row r="2150" spans="1:17" x14ac:dyDescent="0.3">
      <c r="A2150">
        <v>5</v>
      </c>
      <c r="B2150">
        <v>2</v>
      </c>
      <c r="C2150">
        <v>2</v>
      </c>
      <c r="D2150" s="27">
        <v>350000</v>
      </c>
      <c r="E2150">
        <v>31636</v>
      </c>
      <c r="F2150">
        <v>3964244</v>
      </c>
      <c r="G2150">
        <v>4101928</v>
      </c>
      <c r="H2150">
        <v>44571</v>
      </c>
      <c r="I2150">
        <v>1829475</v>
      </c>
      <c r="J2150">
        <v>0</v>
      </c>
      <c r="K2150">
        <v>350244</v>
      </c>
      <c r="L2150">
        <v>300707</v>
      </c>
      <c r="M2150">
        <v>1480869</v>
      </c>
      <c r="N2150">
        <v>3325281</v>
      </c>
      <c r="O2150">
        <v>48.84104</v>
      </c>
      <c r="P2150" s="27">
        <v>4521968</v>
      </c>
      <c r="Q2150" s="27">
        <v>15428955</v>
      </c>
    </row>
    <row r="2151" spans="1:17" x14ac:dyDescent="0.3">
      <c r="A2151">
        <v>6</v>
      </c>
      <c r="B2151">
        <v>5</v>
      </c>
      <c r="C2151">
        <v>9</v>
      </c>
      <c r="D2151" s="27">
        <v>180000</v>
      </c>
      <c r="E2151">
        <v>0</v>
      </c>
      <c r="F2151">
        <v>157031</v>
      </c>
      <c r="G2151">
        <v>120225</v>
      </c>
      <c r="H2151">
        <v>0</v>
      </c>
      <c r="I2151">
        <v>405755</v>
      </c>
      <c r="J2151">
        <v>0</v>
      </c>
      <c r="K2151">
        <v>8759</v>
      </c>
      <c r="L2151">
        <v>19879</v>
      </c>
      <c r="M2151">
        <v>58576</v>
      </c>
      <c r="N2151">
        <v>420358</v>
      </c>
      <c r="O2151">
        <v>74.84496</v>
      </c>
      <c r="P2151" s="27">
        <v>348940</v>
      </c>
      <c r="Q2151" s="27">
        <v>1190583</v>
      </c>
    </row>
    <row r="2152" spans="1:17" x14ac:dyDescent="0.3">
      <c r="A2152">
        <v>2</v>
      </c>
      <c r="B2152">
        <v>26</v>
      </c>
      <c r="C2152">
        <v>47</v>
      </c>
      <c r="D2152" s="27">
        <v>29000</v>
      </c>
      <c r="E2152">
        <v>4252</v>
      </c>
      <c r="F2152">
        <v>18286</v>
      </c>
      <c r="G2152">
        <v>164430</v>
      </c>
      <c r="H2152">
        <v>2843</v>
      </c>
      <c r="I2152">
        <v>555607</v>
      </c>
      <c r="J2152">
        <v>0</v>
      </c>
      <c r="K2152">
        <v>24301</v>
      </c>
      <c r="L2152">
        <v>28277</v>
      </c>
      <c r="M2152">
        <v>71348</v>
      </c>
      <c r="N2152">
        <v>297362</v>
      </c>
      <c r="O2152">
        <v>653.84310000000005</v>
      </c>
      <c r="P2152" s="27">
        <v>341942</v>
      </c>
      <c r="Q2152" s="27">
        <v>1166706</v>
      </c>
    </row>
    <row r="2153" spans="1:17" x14ac:dyDescent="0.3">
      <c r="A2153">
        <v>9</v>
      </c>
      <c r="B2153">
        <v>8</v>
      </c>
      <c r="C2153">
        <v>19</v>
      </c>
      <c r="D2153" s="27">
        <v>90000</v>
      </c>
      <c r="E2153">
        <v>451640</v>
      </c>
      <c r="F2153">
        <v>204999</v>
      </c>
      <c r="G2153">
        <v>2089915</v>
      </c>
      <c r="H2153">
        <v>10579</v>
      </c>
      <c r="I2153">
        <v>1351411</v>
      </c>
      <c r="J2153">
        <v>0</v>
      </c>
      <c r="K2153">
        <v>43954</v>
      </c>
      <c r="L2153">
        <v>50168</v>
      </c>
      <c r="M2153">
        <v>602554</v>
      </c>
      <c r="N2153">
        <v>887088</v>
      </c>
      <c r="O2153">
        <v>145.50389999999999</v>
      </c>
      <c r="P2153" s="27">
        <v>1668320</v>
      </c>
      <c r="Q2153" s="27">
        <v>5692308</v>
      </c>
    </row>
    <row r="2154" spans="1:17" x14ac:dyDescent="0.3">
      <c r="A2154">
        <v>3</v>
      </c>
      <c r="B2154">
        <v>2</v>
      </c>
      <c r="C2154">
        <v>2</v>
      </c>
      <c r="D2154" s="27">
        <v>2400</v>
      </c>
      <c r="E2154">
        <v>7078</v>
      </c>
      <c r="F2154">
        <v>1116</v>
      </c>
      <c r="G2154">
        <v>3596</v>
      </c>
      <c r="H2154">
        <v>0</v>
      </c>
      <c r="I2154">
        <v>2771</v>
      </c>
      <c r="J2154">
        <v>0</v>
      </c>
      <c r="K2154">
        <v>530</v>
      </c>
      <c r="L2154">
        <v>785</v>
      </c>
      <c r="M2154">
        <v>1312</v>
      </c>
      <c r="N2154">
        <v>4106</v>
      </c>
      <c r="O2154">
        <v>1879.4559999999999</v>
      </c>
      <c r="P2154" s="27">
        <v>6241</v>
      </c>
      <c r="Q2154" s="27">
        <v>21294</v>
      </c>
    </row>
    <row r="2155" spans="1:17" x14ac:dyDescent="0.3">
      <c r="A2155">
        <v>5</v>
      </c>
      <c r="B2155">
        <v>13</v>
      </c>
      <c r="C2155">
        <v>22</v>
      </c>
      <c r="D2155" s="27">
        <v>600000</v>
      </c>
      <c r="E2155">
        <v>0</v>
      </c>
      <c r="F2155">
        <v>7521269</v>
      </c>
      <c r="G2155">
        <v>5630992</v>
      </c>
      <c r="H2155">
        <v>0</v>
      </c>
      <c r="I2155">
        <v>3604370</v>
      </c>
      <c r="J2155">
        <v>1518356</v>
      </c>
      <c r="K2155">
        <v>1154447</v>
      </c>
      <c r="L2155">
        <v>266649</v>
      </c>
      <c r="M2155">
        <v>1457889</v>
      </c>
      <c r="N2155">
        <v>13334831</v>
      </c>
      <c r="O2155">
        <v>62.584969999999998</v>
      </c>
      <c r="P2155" s="27">
        <v>10108090</v>
      </c>
      <c r="Q2155" s="27">
        <v>34488803</v>
      </c>
    </row>
    <row r="2156" spans="1:17" x14ac:dyDescent="0.3">
      <c r="A2156">
        <v>2</v>
      </c>
      <c r="B2156">
        <v>13</v>
      </c>
      <c r="C2156">
        <v>26</v>
      </c>
      <c r="D2156" s="27">
        <v>4400</v>
      </c>
      <c r="E2156">
        <v>0</v>
      </c>
      <c r="F2156">
        <v>12127</v>
      </c>
      <c r="G2156">
        <v>4006</v>
      </c>
      <c r="H2156">
        <v>0</v>
      </c>
      <c r="I2156">
        <v>2253</v>
      </c>
      <c r="J2156">
        <v>0</v>
      </c>
      <c r="K2156">
        <v>0</v>
      </c>
      <c r="L2156">
        <v>5606</v>
      </c>
      <c r="M2156">
        <v>2269</v>
      </c>
      <c r="N2156">
        <v>13632</v>
      </c>
      <c r="O2156">
        <v>1145.08</v>
      </c>
      <c r="P2156" s="27">
        <v>11692</v>
      </c>
      <c r="Q2156" s="27">
        <v>39893</v>
      </c>
    </row>
    <row r="2157" spans="1:17" x14ac:dyDescent="0.3">
      <c r="A2157">
        <v>8</v>
      </c>
      <c r="B2157">
        <v>16</v>
      </c>
      <c r="C2157">
        <v>35</v>
      </c>
      <c r="D2157" s="27">
        <v>800000</v>
      </c>
      <c r="E2157">
        <v>154309</v>
      </c>
      <c r="F2157">
        <v>20870653</v>
      </c>
      <c r="G2157">
        <v>14011755</v>
      </c>
      <c r="H2157">
        <v>136464</v>
      </c>
      <c r="I2157">
        <v>10742459</v>
      </c>
      <c r="J2157">
        <v>3413724</v>
      </c>
      <c r="K2157">
        <v>2322405</v>
      </c>
      <c r="L2157">
        <v>2740816</v>
      </c>
      <c r="M2157">
        <v>5690534</v>
      </c>
      <c r="N2157">
        <v>15354502</v>
      </c>
      <c r="O2157">
        <v>4.9020999999999999</v>
      </c>
      <c r="P2157" s="27">
        <v>22109502</v>
      </c>
      <c r="Q2157" s="27">
        <v>75437621</v>
      </c>
    </row>
    <row r="2158" spans="1:17" x14ac:dyDescent="0.3">
      <c r="A2158">
        <v>4</v>
      </c>
      <c r="B2158">
        <v>13</v>
      </c>
      <c r="C2158">
        <v>26</v>
      </c>
      <c r="D2158" s="27">
        <v>4000</v>
      </c>
      <c r="E2158">
        <v>0</v>
      </c>
      <c r="F2158">
        <v>11932</v>
      </c>
      <c r="G2158">
        <v>490</v>
      </c>
      <c r="H2158">
        <v>1957</v>
      </c>
      <c r="I2158">
        <v>3191</v>
      </c>
      <c r="J2158">
        <v>0</v>
      </c>
      <c r="K2158">
        <v>0</v>
      </c>
      <c r="L2158">
        <v>5638</v>
      </c>
      <c r="M2158">
        <v>4491</v>
      </c>
      <c r="N2158">
        <v>32768</v>
      </c>
      <c r="O2158">
        <v>1559.829</v>
      </c>
      <c r="P2158" s="27">
        <v>17722</v>
      </c>
      <c r="Q2158" s="27">
        <v>60467</v>
      </c>
    </row>
    <row r="2159" spans="1:17" x14ac:dyDescent="0.3">
      <c r="A2159">
        <v>2</v>
      </c>
      <c r="B2159">
        <v>5</v>
      </c>
      <c r="C2159">
        <v>9</v>
      </c>
      <c r="D2159" s="27">
        <v>12000</v>
      </c>
      <c r="E2159">
        <v>0</v>
      </c>
      <c r="F2159">
        <v>4746</v>
      </c>
      <c r="G2159">
        <v>8400</v>
      </c>
      <c r="H2159">
        <v>482</v>
      </c>
      <c r="I2159">
        <v>53097</v>
      </c>
      <c r="J2159">
        <v>0</v>
      </c>
      <c r="K2159">
        <v>1058</v>
      </c>
      <c r="L2159">
        <v>239</v>
      </c>
      <c r="M2159">
        <v>5615</v>
      </c>
      <c r="N2159">
        <v>44121</v>
      </c>
      <c r="O2159">
        <v>1145.08</v>
      </c>
      <c r="P2159" s="27">
        <v>34513</v>
      </c>
      <c r="Q2159" s="27">
        <v>117758</v>
      </c>
    </row>
    <row r="2160" spans="1:17" x14ac:dyDescent="0.3">
      <c r="A2160">
        <v>9</v>
      </c>
      <c r="B2160">
        <v>13</v>
      </c>
      <c r="C2160">
        <v>23</v>
      </c>
      <c r="D2160" s="27">
        <v>5200</v>
      </c>
      <c r="E2160">
        <v>0</v>
      </c>
      <c r="F2160">
        <v>69545</v>
      </c>
      <c r="G2160">
        <v>20128</v>
      </c>
      <c r="H2160">
        <v>0</v>
      </c>
      <c r="I2160">
        <v>22154</v>
      </c>
      <c r="J2160">
        <v>0</v>
      </c>
      <c r="K2160">
        <v>5455</v>
      </c>
      <c r="L2160">
        <v>15521</v>
      </c>
      <c r="M2160">
        <v>87754</v>
      </c>
      <c r="N2160">
        <v>50100</v>
      </c>
      <c r="O2160">
        <v>1849.1849999999999</v>
      </c>
      <c r="P2160" s="27">
        <v>79325</v>
      </c>
      <c r="Q2160" s="27">
        <v>270657</v>
      </c>
    </row>
    <row r="2161" spans="1:17" x14ac:dyDescent="0.3">
      <c r="A2161">
        <v>2</v>
      </c>
      <c r="B2161">
        <v>5</v>
      </c>
      <c r="C2161">
        <v>10</v>
      </c>
      <c r="D2161" s="27">
        <v>255000</v>
      </c>
      <c r="E2161">
        <v>0</v>
      </c>
      <c r="F2161">
        <v>28105</v>
      </c>
      <c r="G2161">
        <v>137489</v>
      </c>
      <c r="H2161">
        <v>0</v>
      </c>
      <c r="I2161">
        <v>289164</v>
      </c>
      <c r="J2161">
        <v>0</v>
      </c>
      <c r="K2161">
        <v>9512</v>
      </c>
      <c r="L2161">
        <v>7750</v>
      </c>
      <c r="M2161">
        <v>32571</v>
      </c>
      <c r="N2161">
        <v>536983</v>
      </c>
      <c r="O2161">
        <v>24.824629999999999</v>
      </c>
      <c r="P2161" s="27">
        <v>305268</v>
      </c>
      <c r="Q2161" s="27">
        <v>1041574</v>
      </c>
    </row>
    <row r="2162" spans="1:17" x14ac:dyDescent="0.3">
      <c r="A2162">
        <v>2</v>
      </c>
      <c r="B2162">
        <v>23</v>
      </c>
      <c r="C2162">
        <v>50</v>
      </c>
      <c r="D2162" s="27">
        <v>32500</v>
      </c>
      <c r="E2162">
        <v>53595</v>
      </c>
      <c r="F2162">
        <v>101430</v>
      </c>
      <c r="G2162">
        <v>238322</v>
      </c>
      <c r="H2162">
        <v>24681</v>
      </c>
      <c r="I2162">
        <v>293308</v>
      </c>
      <c r="J2162">
        <v>23210</v>
      </c>
      <c r="K2162">
        <v>1241965</v>
      </c>
      <c r="L2162">
        <v>102819</v>
      </c>
      <c r="M2162">
        <v>87224</v>
      </c>
      <c r="N2162">
        <v>163644</v>
      </c>
      <c r="O2162">
        <v>52.146230000000003</v>
      </c>
      <c r="P2162" s="27">
        <v>682942</v>
      </c>
      <c r="Q2162" s="27">
        <v>2330198</v>
      </c>
    </row>
    <row r="2163" spans="1:17" x14ac:dyDescent="0.3">
      <c r="A2163">
        <v>1</v>
      </c>
      <c r="B2163">
        <v>13</v>
      </c>
      <c r="C2163">
        <v>25</v>
      </c>
      <c r="D2163" s="27">
        <v>4400</v>
      </c>
      <c r="E2163">
        <v>0</v>
      </c>
      <c r="F2163">
        <v>1039</v>
      </c>
      <c r="G2163">
        <v>834</v>
      </c>
      <c r="H2163">
        <v>327</v>
      </c>
      <c r="I2163">
        <v>4837</v>
      </c>
      <c r="J2163">
        <v>0</v>
      </c>
      <c r="K2163">
        <v>719</v>
      </c>
      <c r="L2163">
        <v>2299</v>
      </c>
      <c r="M2163">
        <v>2735</v>
      </c>
      <c r="N2163">
        <v>9429</v>
      </c>
      <c r="O2163">
        <v>1387.077</v>
      </c>
      <c r="P2163" s="27">
        <v>6512</v>
      </c>
      <c r="Q2163" s="27">
        <v>22219</v>
      </c>
    </row>
    <row r="2164" spans="1:17" x14ac:dyDescent="0.3">
      <c r="A2164">
        <v>9</v>
      </c>
      <c r="B2164">
        <v>2</v>
      </c>
      <c r="C2164">
        <v>2</v>
      </c>
      <c r="D2164" s="27">
        <v>5400</v>
      </c>
      <c r="E2164">
        <v>0</v>
      </c>
      <c r="F2164">
        <v>28027</v>
      </c>
      <c r="G2164">
        <v>33263</v>
      </c>
      <c r="H2164">
        <v>73</v>
      </c>
      <c r="I2164">
        <v>23851</v>
      </c>
      <c r="J2164">
        <v>1315</v>
      </c>
      <c r="K2164">
        <v>3529</v>
      </c>
      <c r="L2164">
        <v>23765</v>
      </c>
      <c r="M2164">
        <v>20849</v>
      </c>
      <c r="N2164">
        <v>16350</v>
      </c>
      <c r="O2164">
        <v>1828.0519999999999</v>
      </c>
      <c r="P2164" s="27">
        <v>44262</v>
      </c>
      <c r="Q2164" s="27">
        <v>151022</v>
      </c>
    </row>
    <row r="2165" spans="1:17" x14ac:dyDescent="0.3">
      <c r="A2165">
        <v>9</v>
      </c>
      <c r="B2165">
        <v>2</v>
      </c>
      <c r="C2165">
        <v>4</v>
      </c>
      <c r="D2165" s="27">
        <v>600000</v>
      </c>
      <c r="E2165">
        <v>17145</v>
      </c>
      <c r="F2165">
        <v>1021461</v>
      </c>
      <c r="G2165">
        <v>8752913</v>
      </c>
      <c r="H2165">
        <v>0</v>
      </c>
      <c r="I2165">
        <v>3272963</v>
      </c>
      <c r="J2165">
        <v>308934</v>
      </c>
      <c r="K2165">
        <v>1146262</v>
      </c>
      <c r="L2165">
        <v>309960</v>
      </c>
      <c r="M2165">
        <v>9405089</v>
      </c>
      <c r="N2165">
        <v>4491116</v>
      </c>
      <c r="O2165">
        <v>10.855829999999999</v>
      </c>
      <c r="P2165" s="27">
        <v>8419063</v>
      </c>
      <c r="Q2165" s="27">
        <v>28725843</v>
      </c>
    </row>
    <row r="2166" spans="1:17" x14ac:dyDescent="0.3">
      <c r="A2166">
        <v>5</v>
      </c>
      <c r="B2166">
        <v>1</v>
      </c>
      <c r="C2166">
        <v>1</v>
      </c>
      <c r="D2166" s="27">
        <v>30000</v>
      </c>
      <c r="E2166">
        <v>0</v>
      </c>
      <c r="F2166">
        <v>4622</v>
      </c>
      <c r="G2166">
        <v>1008</v>
      </c>
      <c r="H2166">
        <v>0</v>
      </c>
      <c r="I2166">
        <v>14571</v>
      </c>
      <c r="J2166">
        <v>0</v>
      </c>
      <c r="K2166">
        <v>0</v>
      </c>
      <c r="L2166">
        <v>1265</v>
      </c>
      <c r="M2166">
        <v>640</v>
      </c>
      <c r="N2166">
        <v>39320</v>
      </c>
      <c r="O2166">
        <v>356.19830000000002</v>
      </c>
      <c r="P2166" s="27">
        <v>18003</v>
      </c>
      <c r="Q2166" s="27">
        <v>61426</v>
      </c>
    </row>
    <row r="2167" spans="1:17" x14ac:dyDescent="0.3">
      <c r="A2167">
        <v>3</v>
      </c>
      <c r="B2167">
        <v>13</v>
      </c>
      <c r="C2167">
        <v>24</v>
      </c>
      <c r="D2167" s="27">
        <v>15000</v>
      </c>
      <c r="E2167">
        <v>0</v>
      </c>
      <c r="F2167">
        <v>121300</v>
      </c>
      <c r="G2167">
        <v>40797</v>
      </c>
      <c r="H2167">
        <v>6062</v>
      </c>
      <c r="I2167">
        <v>57857</v>
      </c>
      <c r="J2167">
        <v>0</v>
      </c>
      <c r="K2167">
        <v>10158</v>
      </c>
      <c r="L2167">
        <v>31231</v>
      </c>
      <c r="M2167">
        <v>86230</v>
      </c>
      <c r="N2167">
        <v>157022</v>
      </c>
      <c r="O2167">
        <v>1879.4559999999999</v>
      </c>
      <c r="P2167" s="27">
        <v>149665</v>
      </c>
      <c r="Q2167" s="27">
        <v>510657</v>
      </c>
    </row>
    <row r="2168" spans="1:17" x14ac:dyDescent="0.3">
      <c r="A2168">
        <v>7</v>
      </c>
      <c r="B2168">
        <v>16</v>
      </c>
      <c r="C2168">
        <v>35</v>
      </c>
      <c r="D2168" s="27">
        <v>102000</v>
      </c>
      <c r="E2168">
        <v>45098</v>
      </c>
      <c r="F2168">
        <v>2238295</v>
      </c>
      <c r="G2168">
        <v>937456</v>
      </c>
      <c r="H2168">
        <v>0</v>
      </c>
      <c r="I2168">
        <v>669112</v>
      </c>
      <c r="J2168">
        <v>170180</v>
      </c>
      <c r="K2168">
        <v>517005</v>
      </c>
      <c r="L2168">
        <v>300837</v>
      </c>
      <c r="M2168">
        <v>204444</v>
      </c>
      <c r="N2168">
        <v>852832</v>
      </c>
      <c r="O2168">
        <v>19.690259999999999</v>
      </c>
      <c r="P2168" s="27">
        <v>1739525</v>
      </c>
      <c r="Q2168" s="27">
        <v>5935259</v>
      </c>
    </row>
    <row r="2169" spans="1:17" x14ac:dyDescent="0.3">
      <c r="A2169">
        <v>7</v>
      </c>
      <c r="B2169">
        <v>18</v>
      </c>
      <c r="C2169">
        <v>39</v>
      </c>
      <c r="D2169" s="27">
        <v>1650</v>
      </c>
      <c r="E2169">
        <v>0</v>
      </c>
      <c r="F2169">
        <v>4787</v>
      </c>
      <c r="G2169">
        <v>1565</v>
      </c>
      <c r="H2169">
        <v>0</v>
      </c>
      <c r="I2169">
        <v>1296</v>
      </c>
      <c r="J2169">
        <v>0</v>
      </c>
      <c r="K2169">
        <v>1124</v>
      </c>
      <c r="L2169">
        <v>1978</v>
      </c>
      <c r="M2169">
        <v>0</v>
      </c>
      <c r="N2169">
        <v>3901</v>
      </c>
      <c r="O2169">
        <v>1849.1849999999999</v>
      </c>
      <c r="P2169" s="27">
        <v>4294</v>
      </c>
      <c r="Q2169" s="27">
        <v>14651</v>
      </c>
    </row>
    <row r="2170" spans="1:17" x14ac:dyDescent="0.3">
      <c r="A2170">
        <v>7</v>
      </c>
      <c r="B2170">
        <v>14</v>
      </c>
      <c r="C2170">
        <v>27</v>
      </c>
      <c r="D2170" s="27">
        <v>47000</v>
      </c>
      <c r="E2170">
        <v>81085</v>
      </c>
      <c r="F2170">
        <v>0</v>
      </c>
      <c r="G2170">
        <v>770591</v>
      </c>
      <c r="H2170">
        <v>0</v>
      </c>
      <c r="I2170">
        <v>421689</v>
      </c>
      <c r="J2170">
        <v>0</v>
      </c>
      <c r="K2170">
        <v>29845</v>
      </c>
      <c r="L2170">
        <v>42180</v>
      </c>
      <c r="M2170">
        <v>298897</v>
      </c>
      <c r="N2170">
        <v>534476</v>
      </c>
      <c r="O2170">
        <v>385.90780000000001</v>
      </c>
      <c r="P2170" s="27">
        <v>638559</v>
      </c>
      <c r="Q2170" s="27">
        <v>2178763</v>
      </c>
    </row>
    <row r="2171" spans="1:17" x14ac:dyDescent="0.3">
      <c r="A2171">
        <v>2</v>
      </c>
      <c r="B2171">
        <v>18</v>
      </c>
      <c r="C2171">
        <v>38</v>
      </c>
      <c r="D2171" s="27">
        <v>500001</v>
      </c>
      <c r="E2171">
        <v>1202219</v>
      </c>
      <c r="F2171">
        <v>2022638</v>
      </c>
      <c r="G2171">
        <v>5488080</v>
      </c>
      <c r="H2171">
        <v>0</v>
      </c>
      <c r="I2171">
        <v>5015017</v>
      </c>
      <c r="J2171">
        <v>4200717</v>
      </c>
      <c r="K2171">
        <v>8719873</v>
      </c>
      <c r="L2171">
        <v>4454984</v>
      </c>
      <c r="M2171">
        <v>537388</v>
      </c>
      <c r="N2171">
        <v>8110638</v>
      </c>
      <c r="O2171">
        <v>84.055760000000006</v>
      </c>
      <c r="P2171" s="27">
        <v>11650514</v>
      </c>
      <c r="Q2171" s="27">
        <v>39751554</v>
      </c>
    </row>
    <row r="2172" spans="1:17" x14ac:dyDescent="0.3">
      <c r="A2172">
        <v>9</v>
      </c>
      <c r="B2172">
        <v>15</v>
      </c>
      <c r="C2172">
        <v>33</v>
      </c>
      <c r="D2172" s="27">
        <v>1300</v>
      </c>
      <c r="E2172">
        <v>0</v>
      </c>
      <c r="F2172">
        <v>16340</v>
      </c>
      <c r="G2172">
        <v>33095</v>
      </c>
      <c r="H2172">
        <v>0</v>
      </c>
      <c r="I2172">
        <v>29602</v>
      </c>
      <c r="J2172">
        <v>0</v>
      </c>
      <c r="K2172">
        <v>115422</v>
      </c>
      <c r="L2172">
        <v>1355</v>
      </c>
      <c r="M2172">
        <v>0</v>
      </c>
      <c r="N2172">
        <v>27853</v>
      </c>
      <c r="O2172">
        <v>1667.7550000000001</v>
      </c>
      <c r="P2172" s="27">
        <v>65553</v>
      </c>
      <c r="Q2172" s="27">
        <v>223667</v>
      </c>
    </row>
    <row r="2173" spans="1:17" x14ac:dyDescent="0.3">
      <c r="A2173">
        <v>9</v>
      </c>
      <c r="B2173">
        <v>26</v>
      </c>
      <c r="C2173">
        <v>47</v>
      </c>
      <c r="D2173" s="27">
        <v>2500</v>
      </c>
      <c r="E2173">
        <v>0</v>
      </c>
      <c r="F2173">
        <v>0</v>
      </c>
      <c r="G2173">
        <v>0</v>
      </c>
      <c r="H2173">
        <v>0</v>
      </c>
      <c r="I2173">
        <v>98348</v>
      </c>
      <c r="J2173">
        <v>0</v>
      </c>
      <c r="K2173">
        <v>0</v>
      </c>
      <c r="L2173">
        <v>2051</v>
      </c>
      <c r="M2173">
        <v>27808</v>
      </c>
      <c r="N2173">
        <v>190375</v>
      </c>
      <c r="O2173">
        <v>1522.982</v>
      </c>
      <c r="P2173" s="27">
        <v>93371</v>
      </c>
      <c r="Q2173" s="27">
        <v>318582</v>
      </c>
    </row>
    <row r="2174" spans="1:17" x14ac:dyDescent="0.3">
      <c r="A2174">
        <v>6</v>
      </c>
      <c r="B2174">
        <v>6</v>
      </c>
      <c r="C2174">
        <v>13</v>
      </c>
      <c r="D2174" s="27">
        <v>4000</v>
      </c>
      <c r="E2174">
        <v>0</v>
      </c>
      <c r="F2174">
        <v>59190</v>
      </c>
      <c r="G2174">
        <v>67364</v>
      </c>
      <c r="H2174">
        <v>248</v>
      </c>
      <c r="I2174">
        <v>98517</v>
      </c>
      <c r="J2174">
        <v>0</v>
      </c>
      <c r="K2174">
        <v>718201</v>
      </c>
      <c r="L2174">
        <v>1591</v>
      </c>
      <c r="M2174">
        <v>0</v>
      </c>
      <c r="N2174">
        <v>62128</v>
      </c>
      <c r="O2174">
        <v>657.71090000000004</v>
      </c>
      <c r="P2174" s="27">
        <v>295205</v>
      </c>
      <c r="Q2174" s="27">
        <v>1007239</v>
      </c>
    </row>
    <row r="2175" spans="1:17" x14ac:dyDescent="0.3">
      <c r="A2175">
        <v>3</v>
      </c>
      <c r="B2175">
        <v>6</v>
      </c>
      <c r="C2175">
        <v>13</v>
      </c>
      <c r="D2175" s="27">
        <v>3000</v>
      </c>
      <c r="E2175">
        <v>11845</v>
      </c>
      <c r="F2175">
        <v>14833</v>
      </c>
      <c r="G2175">
        <v>41514</v>
      </c>
      <c r="H2175">
        <v>835</v>
      </c>
      <c r="I2175">
        <v>79421</v>
      </c>
      <c r="J2175">
        <v>80672</v>
      </c>
      <c r="K2175">
        <v>623283</v>
      </c>
      <c r="L2175">
        <v>4796</v>
      </c>
      <c r="M2175">
        <v>20275</v>
      </c>
      <c r="N2175">
        <v>46765</v>
      </c>
      <c r="O2175">
        <v>1879.4559999999999</v>
      </c>
      <c r="P2175" s="27">
        <v>270879</v>
      </c>
      <c r="Q2175" s="27">
        <v>924239</v>
      </c>
    </row>
    <row r="2176" spans="1:17" x14ac:dyDescent="0.3">
      <c r="A2176">
        <v>9</v>
      </c>
      <c r="B2176">
        <v>18</v>
      </c>
      <c r="C2176">
        <v>38</v>
      </c>
      <c r="D2176" s="27">
        <v>310000</v>
      </c>
      <c r="E2176">
        <v>0</v>
      </c>
      <c r="F2176">
        <v>0</v>
      </c>
      <c r="G2176">
        <v>574041</v>
      </c>
      <c r="H2176">
        <v>238022</v>
      </c>
      <c r="I2176">
        <v>862616</v>
      </c>
      <c r="J2176">
        <v>0</v>
      </c>
      <c r="K2176">
        <v>393552</v>
      </c>
      <c r="L2176">
        <v>1062953</v>
      </c>
      <c r="M2176">
        <v>11691</v>
      </c>
      <c r="N2176">
        <v>2002571</v>
      </c>
      <c r="O2176">
        <v>90.622</v>
      </c>
      <c r="P2176" s="27">
        <v>1508044</v>
      </c>
      <c r="Q2176" s="27">
        <v>5145446</v>
      </c>
    </row>
    <row r="2177" spans="1:17" x14ac:dyDescent="0.3">
      <c r="A2177">
        <v>2</v>
      </c>
      <c r="B2177">
        <v>6</v>
      </c>
      <c r="C2177">
        <v>12</v>
      </c>
      <c r="D2177" s="27">
        <v>2400</v>
      </c>
      <c r="E2177">
        <v>0</v>
      </c>
      <c r="F2177">
        <v>25001</v>
      </c>
      <c r="G2177">
        <v>69117</v>
      </c>
      <c r="H2177">
        <v>1888</v>
      </c>
      <c r="I2177">
        <v>79775</v>
      </c>
      <c r="J2177">
        <v>72486</v>
      </c>
      <c r="K2177">
        <v>560035</v>
      </c>
      <c r="L2177">
        <v>5313</v>
      </c>
      <c r="M2177">
        <v>5543</v>
      </c>
      <c r="N2177">
        <v>48445</v>
      </c>
      <c r="O2177">
        <v>1868.403</v>
      </c>
      <c r="P2177" s="27">
        <v>254280</v>
      </c>
      <c r="Q2177" s="27">
        <v>867603</v>
      </c>
    </row>
    <row r="2178" spans="1:17" x14ac:dyDescent="0.3">
      <c r="A2178">
        <v>9</v>
      </c>
      <c r="B2178">
        <v>14</v>
      </c>
      <c r="C2178">
        <v>28</v>
      </c>
      <c r="D2178" s="27">
        <v>3250</v>
      </c>
      <c r="E2178">
        <v>0</v>
      </c>
      <c r="F2178">
        <v>10947</v>
      </c>
      <c r="G2178">
        <v>9099</v>
      </c>
      <c r="H2178">
        <v>0</v>
      </c>
      <c r="I2178">
        <v>7163</v>
      </c>
      <c r="J2178">
        <v>0</v>
      </c>
      <c r="K2178">
        <v>0</v>
      </c>
      <c r="L2178">
        <v>8418</v>
      </c>
      <c r="M2178">
        <v>21602</v>
      </c>
      <c r="N2178">
        <v>7173</v>
      </c>
      <c r="O2178">
        <v>1849.1849999999999</v>
      </c>
      <c r="P2178" s="27">
        <v>18875</v>
      </c>
      <c r="Q2178" s="27">
        <v>64402</v>
      </c>
    </row>
    <row r="2179" spans="1:17" x14ac:dyDescent="0.3">
      <c r="A2179">
        <v>9</v>
      </c>
      <c r="B2179">
        <v>25</v>
      </c>
      <c r="C2179">
        <v>42</v>
      </c>
      <c r="D2179" s="27">
        <v>3000</v>
      </c>
      <c r="E2179">
        <v>5898</v>
      </c>
      <c r="F2179">
        <v>15934</v>
      </c>
      <c r="G2179">
        <v>35960</v>
      </c>
      <c r="H2179">
        <v>0</v>
      </c>
      <c r="I2179">
        <v>29600</v>
      </c>
      <c r="J2179">
        <v>0</v>
      </c>
      <c r="K2179">
        <v>3713</v>
      </c>
      <c r="L2179">
        <v>2800</v>
      </c>
      <c r="M2179">
        <v>14133</v>
      </c>
      <c r="N2179">
        <v>27657</v>
      </c>
      <c r="O2179">
        <v>1667.7550000000001</v>
      </c>
      <c r="P2179" s="27">
        <v>39770</v>
      </c>
      <c r="Q2179" s="27">
        <v>135695</v>
      </c>
    </row>
    <row r="2180" spans="1:17" x14ac:dyDescent="0.3">
      <c r="A2180">
        <v>2</v>
      </c>
      <c r="B2180">
        <v>25</v>
      </c>
      <c r="C2180">
        <v>42</v>
      </c>
      <c r="D2180" s="27">
        <v>126000</v>
      </c>
      <c r="E2180">
        <v>0</v>
      </c>
      <c r="F2180">
        <v>247561</v>
      </c>
      <c r="G2180">
        <v>439856</v>
      </c>
      <c r="H2180">
        <v>5710</v>
      </c>
      <c r="I2180">
        <v>657393</v>
      </c>
      <c r="J2180">
        <v>41635</v>
      </c>
      <c r="K2180">
        <v>5564757</v>
      </c>
      <c r="L2180">
        <v>16513</v>
      </c>
      <c r="M2180">
        <v>40960</v>
      </c>
      <c r="N2180">
        <v>352420</v>
      </c>
      <c r="O2180">
        <v>62.141440000000003</v>
      </c>
      <c r="P2180" s="27">
        <v>2159087</v>
      </c>
      <c r="Q2180" s="27">
        <v>7366805</v>
      </c>
    </row>
    <row r="2181" spans="1:17" x14ac:dyDescent="0.3">
      <c r="A2181">
        <v>7</v>
      </c>
      <c r="B2181">
        <v>12</v>
      </c>
      <c r="C2181">
        <v>21</v>
      </c>
      <c r="D2181" s="27">
        <v>3500</v>
      </c>
      <c r="E2181">
        <v>1939</v>
      </c>
      <c r="F2181">
        <v>73953</v>
      </c>
      <c r="G2181">
        <v>4801</v>
      </c>
      <c r="H2181">
        <v>0</v>
      </c>
      <c r="I2181">
        <v>14235</v>
      </c>
      <c r="J2181">
        <v>9147</v>
      </c>
      <c r="K2181">
        <v>11991</v>
      </c>
      <c r="L2181">
        <v>42741</v>
      </c>
      <c r="M2181">
        <v>8937</v>
      </c>
      <c r="N2181">
        <v>55803</v>
      </c>
      <c r="O2181">
        <v>1879.4559999999999</v>
      </c>
      <c r="P2181" s="27">
        <v>65518</v>
      </c>
      <c r="Q2181" s="27">
        <v>223547</v>
      </c>
    </row>
    <row r="2182" spans="1:17" x14ac:dyDescent="0.3">
      <c r="A2182">
        <v>8</v>
      </c>
      <c r="B2182">
        <v>16</v>
      </c>
      <c r="C2182">
        <v>35</v>
      </c>
      <c r="D2182" s="27">
        <v>63000</v>
      </c>
      <c r="E2182">
        <v>0</v>
      </c>
      <c r="F2182">
        <v>1661314</v>
      </c>
      <c r="G2182">
        <v>1757447</v>
      </c>
      <c r="H2182">
        <v>0</v>
      </c>
      <c r="I2182">
        <v>1156218</v>
      </c>
      <c r="J2182">
        <v>381559</v>
      </c>
      <c r="K2182">
        <v>861809</v>
      </c>
      <c r="L2182">
        <v>295330</v>
      </c>
      <c r="M2182">
        <v>1238633</v>
      </c>
      <c r="N2182">
        <v>1669131</v>
      </c>
      <c r="O2182">
        <v>111.1729</v>
      </c>
      <c r="P2182" s="27">
        <v>2644033</v>
      </c>
      <c r="Q2182" s="27">
        <v>9021441</v>
      </c>
    </row>
    <row r="2183" spans="1:17" x14ac:dyDescent="0.3">
      <c r="A2183">
        <v>7</v>
      </c>
      <c r="B2183">
        <v>6</v>
      </c>
      <c r="C2183">
        <v>12</v>
      </c>
      <c r="D2183" s="27">
        <v>3000</v>
      </c>
      <c r="E2183">
        <v>16</v>
      </c>
      <c r="F2183">
        <v>152</v>
      </c>
      <c r="G2183">
        <v>71</v>
      </c>
      <c r="H2183">
        <v>1</v>
      </c>
      <c r="I2183">
        <v>112</v>
      </c>
      <c r="J2183">
        <v>0</v>
      </c>
      <c r="K2183">
        <v>1450</v>
      </c>
      <c r="L2183">
        <v>2</v>
      </c>
      <c r="M2183">
        <v>0</v>
      </c>
      <c r="N2183">
        <v>564</v>
      </c>
      <c r="O2183">
        <v>1879.4559999999999</v>
      </c>
      <c r="P2183" s="27">
        <v>694</v>
      </c>
      <c r="Q2183" s="27">
        <v>2368</v>
      </c>
    </row>
    <row r="2184" spans="1:17" x14ac:dyDescent="0.3">
      <c r="A2184">
        <v>9</v>
      </c>
      <c r="B2184">
        <v>15</v>
      </c>
      <c r="C2184">
        <v>33</v>
      </c>
      <c r="D2184" s="27">
        <v>2400</v>
      </c>
      <c r="E2184">
        <v>0</v>
      </c>
      <c r="F2184">
        <v>15906</v>
      </c>
      <c r="G2184">
        <v>41938</v>
      </c>
      <c r="H2184">
        <v>0</v>
      </c>
      <c r="I2184">
        <v>30499</v>
      </c>
      <c r="J2184">
        <v>0</v>
      </c>
      <c r="K2184">
        <v>115008</v>
      </c>
      <c r="L2184">
        <v>12755</v>
      </c>
      <c r="M2184">
        <v>7940</v>
      </c>
      <c r="N2184">
        <v>19400</v>
      </c>
      <c r="O2184">
        <v>887.44190000000003</v>
      </c>
      <c r="P2184" s="27">
        <v>71350</v>
      </c>
      <c r="Q2184" s="27">
        <v>243446</v>
      </c>
    </row>
    <row r="2185" spans="1:17" x14ac:dyDescent="0.3">
      <c r="A2185">
        <v>2</v>
      </c>
      <c r="B2185">
        <v>16</v>
      </c>
      <c r="C2185">
        <v>35</v>
      </c>
      <c r="D2185" s="27">
        <v>300000</v>
      </c>
      <c r="E2185">
        <v>569590</v>
      </c>
      <c r="F2185">
        <v>2828088</v>
      </c>
      <c r="G2185">
        <v>3657311</v>
      </c>
      <c r="H2185">
        <v>0</v>
      </c>
      <c r="I2185">
        <v>2807536</v>
      </c>
      <c r="J2185">
        <v>0</v>
      </c>
      <c r="K2185">
        <v>1086180</v>
      </c>
      <c r="L2185">
        <v>1940852</v>
      </c>
      <c r="M2185">
        <v>904747</v>
      </c>
      <c r="N2185">
        <v>4183237</v>
      </c>
      <c r="O2185">
        <v>9.2846069999999994</v>
      </c>
      <c r="P2185" s="27">
        <v>5268916</v>
      </c>
      <c r="Q2185" s="27">
        <v>17977541</v>
      </c>
    </row>
    <row r="2186" spans="1:17" x14ac:dyDescent="0.3">
      <c r="A2186">
        <v>3</v>
      </c>
      <c r="B2186">
        <v>1</v>
      </c>
      <c r="C2186">
        <v>1</v>
      </c>
      <c r="D2186" s="27">
        <v>300000</v>
      </c>
      <c r="O2186">
        <v>19.690259999999999</v>
      </c>
    </row>
    <row r="2187" spans="1:17" x14ac:dyDescent="0.3">
      <c r="A2187">
        <v>2</v>
      </c>
      <c r="B2187">
        <v>5</v>
      </c>
      <c r="C2187">
        <v>10</v>
      </c>
      <c r="D2187" s="27">
        <v>62000</v>
      </c>
      <c r="E2187">
        <v>0</v>
      </c>
      <c r="F2187">
        <v>20668</v>
      </c>
      <c r="G2187">
        <v>40301</v>
      </c>
      <c r="H2187">
        <v>727</v>
      </c>
      <c r="I2187">
        <v>32151</v>
      </c>
      <c r="J2187">
        <v>0</v>
      </c>
      <c r="K2187">
        <v>4767</v>
      </c>
      <c r="L2187">
        <v>2851</v>
      </c>
      <c r="M2187">
        <v>3612</v>
      </c>
      <c r="N2187">
        <v>190685</v>
      </c>
      <c r="O2187">
        <v>175.75630000000001</v>
      </c>
      <c r="P2187" s="27">
        <v>86683</v>
      </c>
      <c r="Q2187" s="27">
        <v>295762</v>
      </c>
    </row>
    <row r="2188" spans="1:17" x14ac:dyDescent="0.3">
      <c r="A2188">
        <v>4</v>
      </c>
      <c r="B2188">
        <v>5</v>
      </c>
      <c r="C2188">
        <v>10</v>
      </c>
      <c r="D2188" s="27">
        <v>5000</v>
      </c>
      <c r="E2188">
        <v>0</v>
      </c>
      <c r="F2188">
        <v>0</v>
      </c>
      <c r="G2188">
        <v>0</v>
      </c>
      <c r="H2188">
        <v>0</v>
      </c>
      <c r="I2188">
        <v>82420</v>
      </c>
      <c r="J2188">
        <v>0</v>
      </c>
      <c r="K2188">
        <v>0</v>
      </c>
      <c r="L2188">
        <v>0</v>
      </c>
      <c r="M2188">
        <v>0</v>
      </c>
      <c r="N2188">
        <v>75586</v>
      </c>
      <c r="O2188">
        <v>3782.18</v>
      </c>
      <c r="P2188" s="27">
        <v>46309</v>
      </c>
      <c r="Q2188" s="27">
        <v>158006</v>
      </c>
    </row>
    <row r="2189" spans="1:17" x14ac:dyDescent="0.3">
      <c r="A2189">
        <v>3</v>
      </c>
      <c r="B2189">
        <v>16</v>
      </c>
      <c r="C2189">
        <v>35</v>
      </c>
      <c r="D2189" s="27">
        <v>1400000</v>
      </c>
      <c r="E2189">
        <v>1298271</v>
      </c>
      <c r="F2189">
        <v>1337827</v>
      </c>
      <c r="G2189">
        <v>16335047</v>
      </c>
      <c r="H2189">
        <v>0</v>
      </c>
      <c r="I2189">
        <v>13982542</v>
      </c>
      <c r="J2189">
        <v>4031996</v>
      </c>
      <c r="K2189">
        <v>2433986</v>
      </c>
      <c r="L2189">
        <v>4304244</v>
      </c>
      <c r="M2189">
        <v>3655123</v>
      </c>
      <c r="N2189">
        <v>17640094</v>
      </c>
      <c r="O2189">
        <v>7.1506299999999996</v>
      </c>
      <c r="P2189" s="27">
        <v>19056017</v>
      </c>
      <c r="Q2189" s="27">
        <v>65019130</v>
      </c>
    </row>
    <row r="2190" spans="1:17" x14ac:dyDescent="0.3">
      <c r="A2190">
        <v>9</v>
      </c>
      <c r="B2190">
        <v>15</v>
      </c>
      <c r="C2190">
        <v>32</v>
      </c>
      <c r="D2190" s="27">
        <v>2850</v>
      </c>
      <c r="E2190">
        <v>0</v>
      </c>
      <c r="F2190">
        <v>71210</v>
      </c>
      <c r="G2190">
        <v>85360</v>
      </c>
      <c r="H2190">
        <v>0</v>
      </c>
      <c r="I2190">
        <v>41472</v>
      </c>
      <c r="J2190">
        <v>315930</v>
      </c>
      <c r="K2190">
        <v>223352</v>
      </c>
      <c r="L2190">
        <v>20476</v>
      </c>
      <c r="M2190">
        <v>4544</v>
      </c>
      <c r="N2190">
        <v>45317</v>
      </c>
      <c r="O2190">
        <v>887.44190000000003</v>
      </c>
      <c r="P2190" s="27">
        <v>236712</v>
      </c>
      <c r="Q2190" s="27">
        <v>807661</v>
      </c>
    </row>
    <row r="2191" spans="1:17" x14ac:dyDescent="0.3">
      <c r="A2191">
        <v>5</v>
      </c>
      <c r="B2191">
        <v>23</v>
      </c>
      <c r="C2191">
        <v>50</v>
      </c>
      <c r="D2191" s="27">
        <v>2400</v>
      </c>
      <c r="E2191">
        <v>1971</v>
      </c>
      <c r="F2191">
        <v>9105</v>
      </c>
      <c r="G2191">
        <v>1059</v>
      </c>
      <c r="H2191">
        <v>2357</v>
      </c>
      <c r="I2191">
        <v>4865</v>
      </c>
      <c r="J2191">
        <v>0</v>
      </c>
      <c r="K2191">
        <v>37056</v>
      </c>
      <c r="L2191">
        <v>887</v>
      </c>
      <c r="M2191">
        <v>11933</v>
      </c>
      <c r="N2191">
        <v>5879</v>
      </c>
      <c r="O2191">
        <v>1522.982</v>
      </c>
      <c r="P2191" s="27">
        <v>22014</v>
      </c>
      <c r="Q2191" s="27">
        <v>75112</v>
      </c>
    </row>
    <row r="2192" spans="1:17" x14ac:dyDescent="0.3">
      <c r="A2192">
        <v>9</v>
      </c>
      <c r="B2192">
        <v>8</v>
      </c>
      <c r="C2192">
        <v>18</v>
      </c>
      <c r="D2192" s="27">
        <v>11250</v>
      </c>
      <c r="E2192">
        <v>1270</v>
      </c>
      <c r="F2192">
        <v>23812</v>
      </c>
      <c r="G2192">
        <v>65459</v>
      </c>
      <c r="H2192">
        <v>1367</v>
      </c>
      <c r="I2192">
        <v>36445</v>
      </c>
      <c r="J2192">
        <v>0</v>
      </c>
      <c r="K2192">
        <v>74819</v>
      </c>
      <c r="L2192">
        <v>39570</v>
      </c>
      <c r="M2192">
        <v>80114</v>
      </c>
      <c r="N2192">
        <v>45275</v>
      </c>
      <c r="O2192">
        <v>440.04610000000002</v>
      </c>
      <c r="P2192" s="27">
        <v>107893</v>
      </c>
      <c r="Q2192" s="27">
        <v>368131</v>
      </c>
    </row>
    <row r="2193" spans="1:17" x14ac:dyDescent="0.3">
      <c r="A2193">
        <v>2</v>
      </c>
      <c r="B2193">
        <v>18</v>
      </c>
      <c r="C2193">
        <v>38</v>
      </c>
      <c r="D2193" s="27">
        <v>14000</v>
      </c>
      <c r="E2193">
        <v>21345</v>
      </c>
      <c r="F2193">
        <v>15850</v>
      </c>
      <c r="G2193">
        <v>49038</v>
      </c>
      <c r="H2193">
        <v>0</v>
      </c>
      <c r="I2193">
        <v>94904</v>
      </c>
      <c r="J2193">
        <v>0</v>
      </c>
      <c r="K2193">
        <v>154761</v>
      </c>
      <c r="L2193">
        <v>254299</v>
      </c>
      <c r="M2193">
        <v>10477</v>
      </c>
      <c r="N2193">
        <v>125325</v>
      </c>
      <c r="O2193">
        <v>356.19830000000002</v>
      </c>
      <c r="P2193" s="27">
        <v>212778</v>
      </c>
      <c r="Q2193" s="27">
        <v>725999</v>
      </c>
    </row>
    <row r="2194" spans="1:17" x14ac:dyDescent="0.3">
      <c r="A2194">
        <v>5</v>
      </c>
      <c r="B2194">
        <v>14</v>
      </c>
      <c r="C2194">
        <v>28</v>
      </c>
      <c r="D2194" s="27">
        <v>104000</v>
      </c>
      <c r="E2194">
        <v>4198</v>
      </c>
      <c r="F2194">
        <v>0</v>
      </c>
      <c r="G2194">
        <v>1094547</v>
      </c>
      <c r="H2194">
        <v>140746</v>
      </c>
      <c r="I2194">
        <v>1258430</v>
      </c>
      <c r="J2194">
        <v>0</v>
      </c>
      <c r="K2194">
        <v>5516</v>
      </c>
      <c r="L2194">
        <v>1599</v>
      </c>
      <c r="M2194">
        <v>347337</v>
      </c>
      <c r="N2194">
        <v>1019309</v>
      </c>
      <c r="O2194">
        <v>392.26920000000001</v>
      </c>
      <c r="P2194" s="27">
        <v>1134725</v>
      </c>
      <c r="Q2194" s="27">
        <v>3871682</v>
      </c>
    </row>
    <row r="2195" spans="1:17" x14ac:dyDescent="0.3">
      <c r="A2195">
        <v>2</v>
      </c>
      <c r="B2195">
        <v>16</v>
      </c>
      <c r="C2195">
        <v>35</v>
      </c>
      <c r="D2195" s="27">
        <v>500001</v>
      </c>
      <c r="E2195">
        <v>0</v>
      </c>
      <c r="F2195">
        <v>2654987</v>
      </c>
      <c r="G2195">
        <v>4281883</v>
      </c>
      <c r="H2195">
        <v>0</v>
      </c>
      <c r="I2195">
        <v>6073598</v>
      </c>
      <c r="J2195">
        <v>0</v>
      </c>
      <c r="K2195">
        <v>1950499</v>
      </c>
      <c r="L2195">
        <v>1338247</v>
      </c>
      <c r="M2195">
        <v>542705</v>
      </c>
      <c r="N2195">
        <v>11764074</v>
      </c>
      <c r="O2195">
        <v>4.5464599999999997</v>
      </c>
      <c r="P2195" s="27">
        <v>8383937</v>
      </c>
      <c r="Q2195" s="27">
        <v>28605993</v>
      </c>
    </row>
    <row r="2196" spans="1:17" x14ac:dyDescent="0.3">
      <c r="A2196">
        <v>9</v>
      </c>
      <c r="B2196">
        <v>16</v>
      </c>
      <c r="C2196">
        <v>35</v>
      </c>
      <c r="D2196" s="27">
        <v>102000</v>
      </c>
      <c r="E2196">
        <v>0</v>
      </c>
      <c r="F2196">
        <v>2709001</v>
      </c>
      <c r="G2196">
        <v>1782381</v>
      </c>
      <c r="H2196">
        <v>0</v>
      </c>
      <c r="I2196">
        <v>3867147</v>
      </c>
      <c r="J2196">
        <v>0</v>
      </c>
      <c r="K2196">
        <v>1683961</v>
      </c>
      <c r="L2196">
        <v>1467971</v>
      </c>
      <c r="M2196">
        <v>911114</v>
      </c>
      <c r="N2196">
        <v>4420743</v>
      </c>
      <c r="O2196">
        <v>9.2846069999999994</v>
      </c>
      <c r="P2196" s="27">
        <v>4936201</v>
      </c>
      <c r="Q2196" s="27">
        <v>16842318</v>
      </c>
    </row>
    <row r="2197" spans="1:17" x14ac:dyDescent="0.3">
      <c r="A2197">
        <v>3</v>
      </c>
      <c r="B2197">
        <v>6</v>
      </c>
      <c r="C2197">
        <v>12</v>
      </c>
      <c r="D2197" s="27">
        <v>3000</v>
      </c>
      <c r="E2197">
        <v>9588</v>
      </c>
      <c r="F2197">
        <v>8481</v>
      </c>
      <c r="G2197">
        <v>17453</v>
      </c>
      <c r="H2197">
        <v>0</v>
      </c>
      <c r="I2197">
        <v>15213</v>
      </c>
      <c r="J2197">
        <v>0</v>
      </c>
      <c r="K2197">
        <v>279107</v>
      </c>
      <c r="L2197">
        <v>2885</v>
      </c>
      <c r="M2197">
        <v>2523</v>
      </c>
      <c r="N2197">
        <v>18540</v>
      </c>
      <c r="O2197">
        <v>1879.4559999999999</v>
      </c>
      <c r="P2197" s="27">
        <v>103690</v>
      </c>
      <c r="Q2197" s="27">
        <v>353790</v>
      </c>
    </row>
    <row r="2198" spans="1:17" x14ac:dyDescent="0.3">
      <c r="A2198">
        <v>6</v>
      </c>
      <c r="B2198">
        <v>13</v>
      </c>
      <c r="C2198">
        <v>24</v>
      </c>
      <c r="D2198" s="27">
        <v>2000</v>
      </c>
      <c r="E2198">
        <v>0</v>
      </c>
      <c r="F2198">
        <v>0</v>
      </c>
      <c r="G2198">
        <v>710</v>
      </c>
      <c r="H2198">
        <v>219</v>
      </c>
      <c r="I2198">
        <v>4884</v>
      </c>
      <c r="J2198">
        <v>0</v>
      </c>
      <c r="K2198">
        <v>0</v>
      </c>
      <c r="L2198">
        <v>95</v>
      </c>
      <c r="M2198">
        <v>81</v>
      </c>
      <c r="N2198">
        <v>10675</v>
      </c>
      <c r="O2198">
        <v>1868.403</v>
      </c>
      <c r="P2198" s="27">
        <v>4884</v>
      </c>
      <c r="Q2198" s="27">
        <v>16664</v>
      </c>
    </row>
    <row r="2199" spans="1:17" x14ac:dyDescent="0.3">
      <c r="A2199">
        <v>1</v>
      </c>
      <c r="B2199">
        <v>2</v>
      </c>
      <c r="C2199">
        <v>2</v>
      </c>
      <c r="D2199" s="27">
        <v>5000</v>
      </c>
      <c r="E2199">
        <v>6624</v>
      </c>
      <c r="F2199">
        <v>7384</v>
      </c>
      <c r="G2199">
        <v>49249</v>
      </c>
      <c r="H2199">
        <v>605</v>
      </c>
      <c r="I2199">
        <v>26413</v>
      </c>
      <c r="J2199">
        <v>0</v>
      </c>
      <c r="K2199">
        <v>3917</v>
      </c>
      <c r="L2199">
        <v>5974</v>
      </c>
      <c r="M2199">
        <v>25907</v>
      </c>
      <c r="N2199">
        <v>55019</v>
      </c>
      <c r="O2199">
        <v>1047.883</v>
      </c>
      <c r="P2199" s="27">
        <v>53075</v>
      </c>
      <c r="Q2199" s="27">
        <v>181092</v>
      </c>
    </row>
    <row r="2200" spans="1:17" x14ac:dyDescent="0.3">
      <c r="A2200">
        <v>1</v>
      </c>
      <c r="B2200">
        <v>2</v>
      </c>
      <c r="C2200">
        <v>6</v>
      </c>
      <c r="D2200" s="27">
        <v>1100</v>
      </c>
      <c r="E2200">
        <v>0</v>
      </c>
      <c r="F2200">
        <v>2198</v>
      </c>
      <c r="G2200">
        <v>3479</v>
      </c>
      <c r="H2200">
        <v>0</v>
      </c>
      <c r="I2200">
        <v>4142</v>
      </c>
      <c r="J2200">
        <v>0</v>
      </c>
      <c r="K2200">
        <v>0</v>
      </c>
      <c r="L2200">
        <v>0</v>
      </c>
      <c r="M2200">
        <v>0</v>
      </c>
      <c r="N2200">
        <v>3815</v>
      </c>
      <c r="O2200">
        <v>1851.67</v>
      </c>
      <c r="P2200" s="27">
        <v>3996</v>
      </c>
      <c r="Q2200" s="27">
        <v>13634</v>
      </c>
    </row>
    <row r="2201" spans="1:17" x14ac:dyDescent="0.3">
      <c r="A2201">
        <v>3</v>
      </c>
      <c r="B2201">
        <v>13</v>
      </c>
      <c r="C2201">
        <v>22</v>
      </c>
      <c r="D2201" s="27">
        <v>3600</v>
      </c>
      <c r="E2201">
        <v>0</v>
      </c>
      <c r="F2201">
        <v>31737</v>
      </c>
      <c r="G2201">
        <v>8842</v>
      </c>
      <c r="H2201">
        <v>0</v>
      </c>
      <c r="I2201">
        <v>25199</v>
      </c>
      <c r="J2201">
        <v>3928</v>
      </c>
      <c r="K2201">
        <v>12726</v>
      </c>
      <c r="L2201">
        <v>4003</v>
      </c>
      <c r="M2201">
        <v>0</v>
      </c>
      <c r="N2201">
        <v>23571</v>
      </c>
      <c r="O2201">
        <v>1879.4559999999999</v>
      </c>
      <c r="P2201" s="27">
        <v>32241</v>
      </c>
      <c r="Q2201" s="27">
        <v>110006</v>
      </c>
    </row>
    <row r="2202" spans="1:17" x14ac:dyDescent="0.3">
      <c r="A2202">
        <v>6</v>
      </c>
      <c r="B2202">
        <v>13</v>
      </c>
      <c r="C2202">
        <v>24</v>
      </c>
      <c r="D2202" s="27">
        <v>205000</v>
      </c>
      <c r="E2202">
        <v>0</v>
      </c>
      <c r="F2202">
        <v>0</v>
      </c>
      <c r="G2202">
        <v>563030</v>
      </c>
      <c r="H2202">
        <v>0</v>
      </c>
      <c r="I2202">
        <v>1586032</v>
      </c>
      <c r="J2202">
        <v>0</v>
      </c>
      <c r="K2202">
        <v>62589</v>
      </c>
      <c r="L2202">
        <v>41779</v>
      </c>
      <c r="M2202">
        <v>71078</v>
      </c>
      <c r="N2202">
        <v>1967102</v>
      </c>
      <c r="O2202">
        <v>23.251169999999998</v>
      </c>
      <c r="P2202" s="27">
        <v>1257799</v>
      </c>
      <c r="Q2202" s="27">
        <v>4291610</v>
      </c>
    </row>
    <row r="2203" spans="1:17" x14ac:dyDescent="0.3">
      <c r="A2203">
        <v>5</v>
      </c>
      <c r="B2203">
        <v>2</v>
      </c>
      <c r="C2203">
        <v>6</v>
      </c>
      <c r="D2203" s="27">
        <v>5000</v>
      </c>
      <c r="E2203">
        <v>4241</v>
      </c>
      <c r="F2203">
        <v>22889</v>
      </c>
      <c r="G2203">
        <v>23242</v>
      </c>
      <c r="H2203">
        <v>0</v>
      </c>
      <c r="I2203">
        <v>20453</v>
      </c>
      <c r="J2203">
        <v>0</v>
      </c>
      <c r="K2203">
        <v>5419</v>
      </c>
      <c r="L2203">
        <v>6416</v>
      </c>
      <c r="M2203">
        <v>28527</v>
      </c>
      <c r="N2203">
        <v>21823</v>
      </c>
      <c r="O2203">
        <v>1807.463</v>
      </c>
      <c r="P2203" s="27">
        <v>38983</v>
      </c>
      <c r="Q2203" s="27">
        <v>133010</v>
      </c>
    </row>
    <row r="2204" spans="1:17" x14ac:dyDescent="0.3">
      <c r="A2204">
        <v>6</v>
      </c>
      <c r="B2204">
        <v>25</v>
      </c>
      <c r="C2204">
        <v>42</v>
      </c>
      <c r="D2204" s="27">
        <v>1200</v>
      </c>
      <c r="E2204">
        <v>1891</v>
      </c>
      <c r="F2204">
        <v>25477</v>
      </c>
      <c r="G2204">
        <v>4194</v>
      </c>
      <c r="H2204">
        <v>455</v>
      </c>
      <c r="I2204">
        <v>27330</v>
      </c>
      <c r="J2204">
        <v>0</v>
      </c>
      <c r="K2204">
        <v>1941</v>
      </c>
      <c r="L2204">
        <v>7551</v>
      </c>
      <c r="M2204">
        <v>0</v>
      </c>
      <c r="N2204">
        <v>9548</v>
      </c>
      <c r="O2204">
        <v>1791.31</v>
      </c>
      <c r="P2204" s="27">
        <v>22974</v>
      </c>
      <c r="Q2204" s="27">
        <v>78387</v>
      </c>
    </row>
    <row r="2205" spans="1:17" x14ac:dyDescent="0.3">
      <c r="A2205">
        <v>9</v>
      </c>
      <c r="B2205">
        <v>2</v>
      </c>
      <c r="C2205">
        <v>6</v>
      </c>
      <c r="D2205" s="27">
        <v>28500</v>
      </c>
      <c r="E2205">
        <v>0</v>
      </c>
      <c r="F2205">
        <v>56187</v>
      </c>
      <c r="G2205">
        <v>154100</v>
      </c>
      <c r="H2205">
        <v>640</v>
      </c>
      <c r="I2205">
        <v>115229</v>
      </c>
      <c r="J2205">
        <v>0</v>
      </c>
      <c r="K2205">
        <v>0</v>
      </c>
      <c r="L2205">
        <v>25361</v>
      </c>
      <c r="M2205">
        <v>100163</v>
      </c>
      <c r="N2205">
        <v>83079</v>
      </c>
      <c r="O2205">
        <v>1130.4749999999999</v>
      </c>
      <c r="P2205" s="27">
        <v>156729</v>
      </c>
      <c r="Q2205" s="27">
        <v>534759</v>
      </c>
    </row>
    <row r="2206" spans="1:17" x14ac:dyDescent="0.3">
      <c r="A2206">
        <v>9</v>
      </c>
      <c r="B2206">
        <v>15</v>
      </c>
      <c r="C2206">
        <v>33</v>
      </c>
      <c r="D2206" s="27">
        <v>3900</v>
      </c>
      <c r="E2206">
        <v>0</v>
      </c>
      <c r="F2206">
        <v>56463</v>
      </c>
      <c r="G2206">
        <v>75372</v>
      </c>
      <c r="H2206">
        <v>0</v>
      </c>
      <c r="I2206">
        <v>32623</v>
      </c>
      <c r="J2206">
        <v>281144</v>
      </c>
      <c r="K2206">
        <v>434059</v>
      </c>
      <c r="L2206">
        <v>8347</v>
      </c>
      <c r="M2206">
        <v>6021</v>
      </c>
      <c r="N2206">
        <v>58980</v>
      </c>
      <c r="O2206">
        <v>1667.7550000000001</v>
      </c>
      <c r="P2206" s="27">
        <v>279311</v>
      </c>
      <c r="Q2206" s="27">
        <v>953009</v>
      </c>
    </row>
    <row r="2207" spans="1:17" x14ac:dyDescent="0.3">
      <c r="A2207">
        <v>4</v>
      </c>
      <c r="B2207">
        <v>18</v>
      </c>
      <c r="C2207">
        <v>38</v>
      </c>
      <c r="D2207" s="27">
        <v>104000</v>
      </c>
      <c r="E2207">
        <v>703299</v>
      </c>
      <c r="F2207">
        <v>273422</v>
      </c>
      <c r="G2207">
        <v>695729</v>
      </c>
      <c r="H2207">
        <v>0</v>
      </c>
      <c r="I2207">
        <v>688605</v>
      </c>
      <c r="J2207">
        <v>0</v>
      </c>
      <c r="K2207">
        <v>798601</v>
      </c>
      <c r="L2207">
        <v>18096</v>
      </c>
      <c r="M2207">
        <v>56026</v>
      </c>
      <c r="N2207">
        <v>1303663</v>
      </c>
      <c r="O2207">
        <v>15.94562</v>
      </c>
      <c r="P2207" s="27">
        <v>1329848</v>
      </c>
      <c r="Q2207" s="27">
        <v>4537441</v>
      </c>
    </row>
    <row r="2208" spans="1:17" x14ac:dyDescent="0.3">
      <c r="A2208">
        <v>9</v>
      </c>
      <c r="B2208">
        <v>25</v>
      </c>
      <c r="C2208">
        <v>42</v>
      </c>
      <c r="D2208" s="27">
        <v>1800</v>
      </c>
      <c r="E2208">
        <v>334</v>
      </c>
      <c r="F2208">
        <v>31815</v>
      </c>
      <c r="G2208">
        <v>39519</v>
      </c>
      <c r="H2208">
        <v>0</v>
      </c>
      <c r="I2208">
        <v>79902</v>
      </c>
      <c r="J2208">
        <v>0</v>
      </c>
      <c r="K2208">
        <v>23803</v>
      </c>
      <c r="L2208">
        <v>32825</v>
      </c>
      <c r="M2208">
        <v>17617</v>
      </c>
      <c r="N2208">
        <v>53191</v>
      </c>
      <c r="O2208">
        <v>1390.874</v>
      </c>
      <c r="P2208" s="27">
        <v>81772</v>
      </c>
      <c r="Q2208" s="27">
        <v>279006</v>
      </c>
    </row>
    <row r="2209" spans="1:17" x14ac:dyDescent="0.3">
      <c r="A2209">
        <v>6</v>
      </c>
      <c r="B2209">
        <v>25</v>
      </c>
      <c r="C2209">
        <v>42</v>
      </c>
      <c r="D2209" s="27">
        <v>8000</v>
      </c>
      <c r="E2209">
        <v>17353</v>
      </c>
      <c r="F2209">
        <v>19502</v>
      </c>
      <c r="G2209">
        <v>17625</v>
      </c>
      <c r="H2209">
        <v>270</v>
      </c>
      <c r="I2209">
        <v>50056</v>
      </c>
      <c r="J2209">
        <v>6303</v>
      </c>
      <c r="K2209">
        <v>2077</v>
      </c>
      <c r="L2209">
        <v>4333</v>
      </c>
      <c r="M2209">
        <v>2635</v>
      </c>
      <c r="N2209">
        <v>36801</v>
      </c>
      <c r="O2209">
        <v>1729.173</v>
      </c>
      <c r="P2209" s="27">
        <v>46001</v>
      </c>
      <c r="Q2209" s="27">
        <v>156955</v>
      </c>
    </row>
    <row r="2210" spans="1:17" x14ac:dyDescent="0.3">
      <c r="A2210">
        <v>9</v>
      </c>
      <c r="B2210">
        <v>14</v>
      </c>
      <c r="C2210">
        <v>27</v>
      </c>
      <c r="D2210" s="27">
        <v>275000</v>
      </c>
      <c r="E2210">
        <v>0</v>
      </c>
      <c r="F2210">
        <v>8093958</v>
      </c>
      <c r="G2210">
        <v>13954998</v>
      </c>
      <c r="H2210">
        <v>0</v>
      </c>
      <c r="I2210">
        <v>9134995</v>
      </c>
      <c r="J2210">
        <v>0</v>
      </c>
      <c r="K2210">
        <v>637717</v>
      </c>
      <c r="L2210">
        <v>1320173</v>
      </c>
      <c r="M2210">
        <v>4416890</v>
      </c>
      <c r="N2210">
        <v>18482124</v>
      </c>
      <c r="O2210">
        <v>30.431059999999999</v>
      </c>
      <c r="P2210" s="27">
        <v>16424635</v>
      </c>
      <c r="Q2210" s="27">
        <v>56040855</v>
      </c>
    </row>
    <row r="2211" spans="1:17" x14ac:dyDescent="0.3">
      <c r="A2211">
        <v>5</v>
      </c>
      <c r="B2211">
        <v>2</v>
      </c>
      <c r="C2211">
        <v>2</v>
      </c>
      <c r="D2211" s="27">
        <v>275000</v>
      </c>
      <c r="E2211">
        <v>1183256</v>
      </c>
      <c r="F2211">
        <v>2600376</v>
      </c>
      <c r="G2211">
        <v>6005253</v>
      </c>
      <c r="H2211">
        <v>64841</v>
      </c>
      <c r="I2211">
        <v>3481113</v>
      </c>
      <c r="J2211">
        <v>200574</v>
      </c>
      <c r="K2211">
        <v>604795</v>
      </c>
      <c r="L2211">
        <v>575736</v>
      </c>
      <c r="M2211">
        <v>1359540</v>
      </c>
      <c r="N2211">
        <v>2906069</v>
      </c>
      <c r="O2211">
        <v>19.690259999999999</v>
      </c>
      <c r="P2211" s="27">
        <v>5563175</v>
      </c>
      <c r="Q2211" s="27">
        <v>18981553</v>
      </c>
    </row>
    <row r="2212" spans="1:17" x14ac:dyDescent="0.3">
      <c r="A2212">
        <v>5</v>
      </c>
      <c r="B2212">
        <v>7</v>
      </c>
      <c r="C2212">
        <v>16</v>
      </c>
      <c r="D2212" s="27">
        <v>27000</v>
      </c>
      <c r="E2212">
        <v>10457</v>
      </c>
      <c r="F2212">
        <v>80247</v>
      </c>
      <c r="G2212">
        <v>44926</v>
      </c>
      <c r="H2212">
        <v>0</v>
      </c>
      <c r="I2212">
        <v>64894</v>
      </c>
      <c r="J2212">
        <v>21303</v>
      </c>
      <c r="K2212">
        <v>115601</v>
      </c>
      <c r="L2212">
        <v>9020</v>
      </c>
      <c r="M2212">
        <v>12552</v>
      </c>
      <c r="N2212">
        <v>127811</v>
      </c>
      <c r="O2212">
        <v>583.35119999999995</v>
      </c>
      <c r="P2212" s="27">
        <v>142676</v>
      </c>
      <c r="Q2212" s="27">
        <v>486811</v>
      </c>
    </row>
    <row r="2213" spans="1:17" x14ac:dyDescent="0.3">
      <c r="A2213">
        <v>9</v>
      </c>
      <c r="B2213">
        <v>5</v>
      </c>
      <c r="C2213">
        <v>11</v>
      </c>
      <c r="D2213" s="27">
        <v>36500</v>
      </c>
      <c r="E2213">
        <v>0</v>
      </c>
      <c r="F2213">
        <v>0</v>
      </c>
      <c r="G2213">
        <v>0</v>
      </c>
      <c r="H2213">
        <v>0</v>
      </c>
      <c r="I2213">
        <v>69230</v>
      </c>
      <c r="J2213">
        <v>0</v>
      </c>
      <c r="K2213">
        <v>0</v>
      </c>
      <c r="L2213">
        <v>0</v>
      </c>
      <c r="M2213">
        <v>0</v>
      </c>
      <c r="N2213">
        <v>323730</v>
      </c>
      <c r="O2213">
        <v>1828.0519999999999</v>
      </c>
      <c r="P2213" s="27">
        <v>115170</v>
      </c>
      <c r="Q2213" s="27">
        <v>392960</v>
      </c>
    </row>
    <row r="2214" spans="1:17" x14ac:dyDescent="0.3">
      <c r="A2214">
        <v>3</v>
      </c>
      <c r="B2214">
        <v>16</v>
      </c>
      <c r="C2214">
        <v>35</v>
      </c>
      <c r="D2214" s="27">
        <v>1000000</v>
      </c>
      <c r="E2214">
        <v>0</v>
      </c>
      <c r="F2214">
        <v>23196808</v>
      </c>
      <c r="G2214">
        <v>24241477</v>
      </c>
      <c r="H2214">
        <v>0</v>
      </c>
      <c r="I2214">
        <v>17440884</v>
      </c>
      <c r="J2214">
        <v>5646178</v>
      </c>
      <c r="K2214">
        <v>4681754</v>
      </c>
      <c r="L2214">
        <v>6716688</v>
      </c>
      <c r="M2214">
        <v>2312547</v>
      </c>
      <c r="N2214">
        <v>25282490</v>
      </c>
      <c r="O2214">
        <v>4.2903779999999996</v>
      </c>
      <c r="P2214" s="27">
        <v>32098132</v>
      </c>
      <c r="Q2214" s="8">
        <v>110000000</v>
      </c>
    </row>
    <row r="2215" spans="1:17" x14ac:dyDescent="0.3">
      <c r="A2215">
        <v>5</v>
      </c>
      <c r="B2215">
        <v>14</v>
      </c>
      <c r="C2215">
        <v>28</v>
      </c>
      <c r="D2215" s="27">
        <v>10250</v>
      </c>
      <c r="E2215">
        <v>0</v>
      </c>
      <c r="F2215">
        <v>187748</v>
      </c>
      <c r="G2215">
        <v>14924</v>
      </c>
      <c r="H2215">
        <v>0</v>
      </c>
      <c r="I2215">
        <v>34333</v>
      </c>
      <c r="J2215">
        <v>0</v>
      </c>
      <c r="K2215">
        <v>3765</v>
      </c>
      <c r="L2215">
        <v>37759</v>
      </c>
      <c r="M2215">
        <v>40394</v>
      </c>
      <c r="N2215">
        <v>30787</v>
      </c>
      <c r="O2215">
        <v>583.35119999999995</v>
      </c>
      <c r="P2215" s="27">
        <v>102494</v>
      </c>
      <c r="Q2215" s="27">
        <v>349710</v>
      </c>
    </row>
    <row r="2216" spans="1:17" x14ac:dyDescent="0.3">
      <c r="A2216">
        <v>7</v>
      </c>
      <c r="B2216">
        <v>14</v>
      </c>
      <c r="C2216">
        <v>28</v>
      </c>
      <c r="D2216" s="27">
        <v>168000</v>
      </c>
      <c r="E2216">
        <v>175095</v>
      </c>
      <c r="F2216">
        <v>1623799</v>
      </c>
      <c r="G2216">
        <v>582789</v>
      </c>
      <c r="H2216">
        <v>21586</v>
      </c>
      <c r="I2216">
        <v>685566</v>
      </c>
      <c r="J2216">
        <v>0</v>
      </c>
      <c r="K2216">
        <v>148857</v>
      </c>
      <c r="L2216">
        <v>44991</v>
      </c>
      <c r="M2216">
        <v>300035</v>
      </c>
      <c r="N2216">
        <v>459465</v>
      </c>
      <c r="O2216">
        <v>259.3519</v>
      </c>
      <c r="P2216" s="27">
        <v>1184696</v>
      </c>
      <c r="Q2216" s="27">
        <v>4042183</v>
      </c>
    </row>
    <row r="2217" spans="1:17" x14ac:dyDescent="0.3">
      <c r="A2217">
        <v>3</v>
      </c>
      <c r="B2217">
        <v>25</v>
      </c>
      <c r="C2217">
        <v>43</v>
      </c>
      <c r="D2217" s="27">
        <v>4400</v>
      </c>
      <c r="E2217">
        <v>0</v>
      </c>
      <c r="F2217">
        <v>2267</v>
      </c>
      <c r="G2217">
        <v>9134</v>
      </c>
      <c r="H2217">
        <v>0</v>
      </c>
      <c r="I2217">
        <v>7505</v>
      </c>
      <c r="J2217">
        <v>0</v>
      </c>
      <c r="K2217">
        <v>298450</v>
      </c>
      <c r="L2217">
        <v>4720</v>
      </c>
      <c r="M2217">
        <v>1568</v>
      </c>
      <c r="N2217">
        <v>13189</v>
      </c>
      <c r="O2217">
        <v>1197.386</v>
      </c>
      <c r="P2217" s="27">
        <v>98720</v>
      </c>
      <c r="Q2217" s="27">
        <v>336833</v>
      </c>
    </row>
    <row r="2218" spans="1:17" x14ac:dyDescent="0.3">
      <c r="A2218">
        <v>7</v>
      </c>
      <c r="B2218">
        <v>18</v>
      </c>
      <c r="C2218">
        <v>37</v>
      </c>
      <c r="D2218" s="27">
        <v>290000</v>
      </c>
      <c r="E2218">
        <v>23125</v>
      </c>
      <c r="F2218">
        <v>0</v>
      </c>
      <c r="G2218">
        <v>2563978</v>
      </c>
      <c r="H2218">
        <v>0</v>
      </c>
      <c r="I2218">
        <v>1503139</v>
      </c>
      <c r="J2218">
        <v>1918922</v>
      </c>
      <c r="K2218">
        <v>507901</v>
      </c>
      <c r="L2218">
        <v>115235</v>
      </c>
      <c r="M2218">
        <v>427898</v>
      </c>
      <c r="N2218">
        <v>3756965</v>
      </c>
      <c r="O2218">
        <v>32.80827</v>
      </c>
      <c r="P2218" s="27">
        <v>3170329</v>
      </c>
      <c r="Q2218" s="27">
        <v>10817163</v>
      </c>
    </row>
    <row r="2219" spans="1:17" x14ac:dyDescent="0.3">
      <c r="A2219">
        <v>5</v>
      </c>
      <c r="B2219">
        <v>15</v>
      </c>
      <c r="C2219">
        <v>33</v>
      </c>
      <c r="D2219" s="27">
        <v>1600</v>
      </c>
      <c r="E2219">
        <v>4045</v>
      </c>
      <c r="F2219">
        <v>21300</v>
      </c>
      <c r="G2219">
        <v>12473</v>
      </c>
      <c r="H2219">
        <v>0</v>
      </c>
      <c r="I2219">
        <v>8263</v>
      </c>
      <c r="J2219">
        <v>0</v>
      </c>
      <c r="K2219">
        <v>51332</v>
      </c>
      <c r="L2219">
        <v>4904</v>
      </c>
      <c r="M2219">
        <v>2844</v>
      </c>
      <c r="N2219">
        <v>10977</v>
      </c>
      <c r="O2219">
        <v>226.8278</v>
      </c>
      <c r="P2219" s="27">
        <v>34038</v>
      </c>
      <c r="Q2219" s="27">
        <v>116138</v>
      </c>
    </row>
    <row r="2220" spans="1:17" x14ac:dyDescent="0.3">
      <c r="A2220">
        <v>5</v>
      </c>
      <c r="B2220">
        <v>1</v>
      </c>
      <c r="C2220">
        <v>1</v>
      </c>
      <c r="D2220" s="27">
        <v>3000</v>
      </c>
      <c r="O2220">
        <v>1867.057</v>
      </c>
    </row>
    <row r="2221" spans="1:17" x14ac:dyDescent="0.3">
      <c r="A2221">
        <v>8</v>
      </c>
      <c r="B2221">
        <v>15</v>
      </c>
      <c r="C2221">
        <v>32</v>
      </c>
      <c r="D2221" s="27">
        <v>1650</v>
      </c>
      <c r="E2221">
        <v>69701</v>
      </c>
      <c r="F2221">
        <v>34553</v>
      </c>
      <c r="G2221">
        <v>71566</v>
      </c>
      <c r="H2221">
        <v>0</v>
      </c>
      <c r="I2221">
        <v>41761</v>
      </c>
      <c r="J2221">
        <v>290217</v>
      </c>
      <c r="K2221">
        <v>205171</v>
      </c>
      <c r="L2221">
        <v>50759</v>
      </c>
      <c r="M2221">
        <v>13575</v>
      </c>
      <c r="N2221">
        <v>39789</v>
      </c>
      <c r="O2221">
        <v>887.44190000000003</v>
      </c>
      <c r="P2221" s="27">
        <v>239476</v>
      </c>
      <c r="Q2221" s="27">
        <v>817092</v>
      </c>
    </row>
    <row r="2222" spans="1:17" x14ac:dyDescent="0.3">
      <c r="A2222">
        <v>9</v>
      </c>
      <c r="B2222">
        <v>25</v>
      </c>
      <c r="C2222">
        <v>42</v>
      </c>
      <c r="D2222" s="27">
        <v>265000</v>
      </c>
      <c r="E2222">
        <v>4234</v>
      </c>
      <c r="F2222">
        <v>459699</v>
      </c>
      <c r="G2222">
        <v>2341020</v>
      </c>
      <c r="H2222">
        <v>0</v>
      </c>
      <c r="I2222">
        <v>1672374</v>
      </c>
      <c r="J2222">
        <v>0</v>
      </c>
      <c r="K2222">
        <v>34792</v>
      </c>
      <c r="L2222">
        <v>45312</v>
      </c>
      <c r="M2222">
        <v>146547</v>
      </c>
      <c r="N2222">
        <v>2170151</v>
      </c>
      <c r="O2222">
        <v>48.84104</v>
      </c>
      <c r="P2222" s="27">
        <v>2014692</v>
      </c>
      <c r="Q2222" s="27">
        <v>6874129</v>
      </c>
    </row>
    <row r="2223" spans="1:17" x14ac:dyDescent="0.3">
      <c r="A2223">
        <v>2</v>
      </c>
      <c r="B2223">
        <v>12</v>
      </c>
      <c r="C2223">
        <v>21</v>
      </c>
      <c r="D2223" s="27">
        <v>100000</v>
      </c>
      <c r="E2223">
        <v>277023</v>
      </c>
      <c r="F2223">
        <v>251367</v>
      </c>
      <c r="G2223">
        <v>579636</v>
      </c>
      <c r="H2223">
        <v>3570</v>
      </c>
      <c r="I2223">
        <v>252080</v>
      </c>
      <c r="J2223">
        <v>59493</v>
      </c>
      <c r="K2223">
        <v>78143</v>
      </c>
      <c r="L2223">
        <v>54715</v>
      </c>
      <c r="M2223">
        <v>90588</v>
      </c>
      <c r="N2223">
        <v>561529</v>
      </c>
      <c r="O2223">
        <v>175.75630000000001</v>
      </c>
      <c r="P2223" s="27">
        <v>647170</v>
      </c>
      <c r="Q2223" s="27">
        <v>2208144</v>
      </c>
    </row>
    <row r="2224" spans="1:17" x14ac:dyDescent="0.3">
      <c r="A2224">
        <v>1</v>
      </c>
      <c r="B2224">
        <v>23</v>
      </c>
      <c r="C2224">
        <v>50</v>
      </c>
      <c r="D2224" s="27">
        <v>280000</v>
      </c>
      <c r="E2224">
        <v>676147</v>
      </c>
      <c r="F2224">
        <v>1208560</v>
      </c>
      <c r="G2224">
        <v>3425326</v>
      </c>
      <c r="H2224">
        <v>244714</v>
      </c>
      <c r="I2224">
        <v>3147203</v>
      </c>
      <c r="J2224">
        <v>227804</v>
      </c>
      <c r="K2224">
        <v>6793255</v>
      </c>
      <c r="L2224">
        <v>232639</v>
      </c>
      <c r="M2224">
        <v>227411</v>
      </c>
      <c r="N2224">
        <v>1732722</v>
      </c>
      <c r="O2224">
        <v>52.146230000000003</v>
      </c>
      <c r="P2224" s="27">
        <v>5250815</v>
      </c>
      <c r="Q2224" s="27">
        <v>17915781</v>
      </c>
    </row>
    <row r="2225" spans="1:17" x14ac:dyDescent="0.3">
      <c r="A2225">
        <v>5</v>
      </c>
      <c r="B2225">
        <v>14</v>
      </c>
      <c r="C2225">
        <v>28</v>
      </c>
      <c r="D2225" s="27">
        <v>25500</v>
      </c>
      <c r="E2225">
        <v>33412</v>
      </c>
      <c r="F2225">
        <v>294897</v>
      </c>
      <c r="G2225">
        <v>149863</v>
      </c>
      <c r="H2225">
        <v>28103</v>
      </c>
      <c r="I2225">
        <v>206281</v>
      </c>
      <c r="J2225">
        <v>0</v>
      </c>
      <c r="K2225">
        <v>8431</v>
      </c>
      <c r="L2225">
        <v>72500</v>
      </c>
      <c r="M2225">
        <v>184524</v>
      </c>
      <c r="N2225">
        <v>134649</v>
      </c>
      <c r="O2225">
        <v>751.72649999999999</v>
      </c>
      <c r="P2225" s="27">
        <v>326102</v>
      </c>
      <c r="Q2225" s="27">
        <v>1112660</v>
      </c>
    </row>
    <row r="2226" spans="1:17" x14ac:dyDescent="0.3">
      <c r="A2226">
        <v>7</v>
      </c>
      <c r="B2226">
        <v>26</v>
      </c>
      <c r="C2226">
        <v>48</v>
      </c>
      <c r="D2226" s="27">
        <v>2800</v>
      </c>
      <c r="E2226">
        <v>0</v>
      </c>
      <c r="F2226">
        <v>9972</v>
      </c>
      <c r="G2226">
        <v>5993</v>
      </c>
      <c r="H2226">
        <v>0</v>
      </c>
      <c r="I2226">
        <v>10796</v>
      </c>
      <c r="J2226">
        <v>0</v>
      </c>
      <c r="K2226">
        <v>0</v>
      </c>
      <c r="L2226">
        <v>2834</v>
      </c>
      <c r="M2226">
        <v>4229</v>
      </c>
      <c r="N2226">
        <v>15230</v>
      </c>
      <c r="O2226">
        <v>1451.617</v>
      </c>
      <c r="P2226" s="27">
        <v>14377</v>
      </c>
      <c r="Q2226" s="27">
        <v>49054</v>
      </c>
    </row>
    <row r="2227" spans="1:17" x14ac:dyDescent="0.3">
      <c r="A2227">
        <v>9</v>
      </c>
      <c r="B2227">
        <v>25</v>
      </c>
      <c r="C2227">
        <v>42</v>
      </c>
      <c r="D2227" s="27">
        <v>1100</v>
      </c>
      <c r="E2227">
        <v>0</v>
      </c>
      <c r="F2227">
        <v>20402</v>
      </c>
      <c r="G2227">
        <v>5542</v>
      </c>
      <c r="H2227">
        <v>419</v>
      </c>
      <c r="I2227">
        <v>15098</v>
      </c>
      <c r="J2227">
        <v>0</v>
      </c>
      <c r="K2227">
        <v>12970</v>
      </c>
      <c r="L2227">
        <v>825</v>
      </c>
      <c r="M2227">
        <v>0</v>
      </c>
      <c r="N2227">
        <v>8999</v>
      </c>
      <c r="O2227">
        <v>1667.7550000000001</v>
      </c>
      <c r="P2227" s="27">
        <v>18832</v>
      </c>
      <c r="Q2227" s="27">
        <v>64255</v>
      </c>
    </row>
    <row r="2228" spans="1:17" x14ac:dyDescent="0.3">
      <c r="A2228">
        <v>9</v>
      </c>
      <c r="B2228">
        <v>15</v>
      </c>
      <c r="C2228">
        <v>53</v>
      </c>
      <c r="D2228" s="27">
        <v>2850</v>
      </c>
      <c r="E2228">
        <v>0</v>
      </c>
      <c r="F2228">
        <v>0</v>
      </c>
      <c r="G2228">
        <v>3426</v>
      </c>
      <c r="H2228">
        <v>11644</v>
      </c>
      <c r="I2228">
        <v>10616</v>
      </c>
      <c r="J2228">
        <v>0</v>
      </c>
      <c r="K2228">
        <v>51437</v>
      </c>
      <c r="L2228">
        <v>2632</v>
      </c>
      <c r="M2228">
        <v>0</v>
      </c>
      <c r="N2228">
        <v>11513</v>
      </c>
      <c r="O2228">
        <v>880.7835</v>
      </c>
      <c r="P2228" s="27">
        <v>26749</v>
      </c>
      <c r="Q2228" s="27">
        <v>91268</v>
      </c>
    </row>
    <row r="2229" spans="1:17" x14ac:dyDescent="0.3">
      <c r="A2229">
        <v>6</v>
      </c>
      <c r="B2229">
        <v>8</v>
      </c>
      <c r="C2229">
        <v>19</v>
      </c>
      <c r="D2229" s="27">
        <v>4000</v>
      </c>
      <c r="E2229">
        <v>3443</v>
      </c>
      <c r="F2229">
        <v>34896</v>
      </c>
      <c r="G2229">
        <v>37857</v>
      </c>
      <c r="H2229">
        <v>515</v>
      </c>
      <c r="I2229">
        <v>28527</v>
      </c>
      <c r="J2229">
        <v>0</v>
      </c>
      <c r="K2229">
        <v>5716</v>
      </c>
      <c r="L2229">
        <v>4161</v>
      </c>
      <c r="M2229">
        <v>14505</v>
      </c>
      <c r="N2229">
        <v>42884</v>
      </c>
      <c r="O2229">
        <v>1791.31</v>
      </c>
      <c r="P2229" s="27">
        <v>50558</v>
      </c>
      <c r="Q2229" s="27">
        <v>172504</v>
      </c>
    </row>
    <row r="2230" spans="1:17" x14ac:dyDescent="0.3">
      <c r="A2230">
        <v>5</v>
      </c>
      <c r="B2230">
        <v>8</v>
      </c>
      <c r="C2230">
        <v>19</v>
      </c>
      <c r="D2230" s="27">
        <v>210000</v>
      </c>
      <c r="E2230">
        <v>0</v>
      </c>
      <c r="F2230">
        <v>3600977</v>
      </c>
      <c r="G2230">
        <v>3221939</v>
      </c>
      <c r="H2230">
        <v>0</v>
      </c>
      <c r="I2230">
        <v>2099250</v>
      </c>
      <c r="J2230">
        <v>318796</v>
      </c>
      <c r="K2230">
        <v>2277559</v>
      </c>
      <c r="L2230">
        <v>388193</v>
      </c>
      <c r="M2230">
        <v>1841717</v>
      </c>
      <c r="N2230">
        <v>2095092</v>
      </c>
      <c r="O2230">
        <v>7.5774330000000001</v>
      </c>
      <c r="P2230" s="27">
        <v>4643471</v>
      </c>
      <c r="Q2230" s="27">
        <v>15843523</v>
      </c>
    </row>
    <row r="2231" spans="1:17" x14ac:dyDescent="0.3">
      <c r="A2231">
        <v>5</v>
      </c>
      <c r="B2231">
        <v>13</v>
      </c>
      <c r="C2231">
        <v>25</v>
      </c>
      <c r="D2231" s="27">
        <v>1800</v>
      </c>
      <c r="E2231">
        <v>0</v>
      </c>
      <c r="F2231">
        <v>8100</v>
      </c>
      <c r="G2231">
        <v>111</v>
      </c>
      <c r="H2231">
        <v>151</v>
      </c>
      <c r="I2231">
        <v>747</v>
      </c>
      <c r="J2231">
        <v>852</v>
      </c>
      <c r="K2231">
        <v>1081</v>
      </c>
      <c r="L2231">
        <v>0</v>
      </c>
      <c r="M2231">
        <v>0</v>
      </c>
      <c r="N2231">
        <v>5087</v>
      </c>
      <c r="O2231">
        <v>1807.463</v>
      </c>
      <c r="P2231" s="27">
        <v>4727</v>
      </c>
      <c r="Q2231" s="27">
        <v>16129</v>
      </c>
    </row>
    <row r="2232" spans="1:17" x14ac:dyDescent="0.3">
      <c r="A2232">
        <v>5</v>
      </c>
      <c r="B2232">
        <v>12</v>
      </c>
      <c r="C2232">
        <v>21</v>
      </c>
      <c r="D2232" s="27">
        <v>3400</v>
      </c>
      <c r="E2232">
        <v>44228</v>
      </c>
      <c r="F2232">
        <v>59982</v>
      </c>
      <c r="G2232">
        <v>46045</v>
      </c>
      <c r="H2232">
        <v>3246</v>
      </c>
      <c r="I2232">
        <v>30288</v>
      </c>
      <c r="J2232">
        <v>12230</v>
      </c>
      <c r="K2232">
        <v>16525</v>
      </c>
      <c r="L2232">
        <v>37879</v>
      </c>
      <c r="M2232">
        <v>41934</v>
      </c>
      <c r="N2232">
        <v>96021</v>
      </c>
      <c r="O2232">
        <v>1023.6079999999999</v>
      </c>
      <c r="P2232" s="27">
        <v>113827</v>
      </c>
      <c r="Q2232" s="27">
        <v>388378</v>
      </c>
    </row>
    <row r="2233" spans="1:17" x14ac:dyDescent="0.3">
      <c r="A2233">
        <v>1</v>
      </c>
      <c r="B2233">
        <v>16</v>
      </c>
      <c r="C2233">
        <v>35</v>
      </c>
      <c r="D2233" s="27">
        <v>102000</v>
      </c>
      <c r="E2233">
        <v>145121</v>
      </c>
      <c r="F2233">
        <v>364524</v>
      </c>
      <c r="G2233">
        <v>708946</v>
      </c>
      <c r="H2233">
        <v>26140</v>
      </c>
      <c r="I2233">
        <v>807308</v>
      </c>
      <c r="J2233">
        <v>203228</v>
      </c>
      <c r="K2233">
        <v>520339</v>
      </c>
      <c r="L2233">
        <v>84373</v>
      </c>
      <c r="M2233">
        <v>206375</v>
      </c>
      <c r="N2233">
        <v>918456</v>
      </c>
      <c r="O2233">
        <v>198.79169999999999</v>
      </c>
      <c r="P2233" s="27">
        <v>1167881</v>
      </c>
      <c r="Q2233" s="27">
        <v>3984810</v>
      </c>
    </row>
    <row r="2234" spans="1:17" x14ac:dyDescent="0.3">
      <c r="A2234">
        <v>4</v>
      </c>
      <c r="B2234">
        <v>1</v>
      </c>
      <c r="C2234">
        <v>1</v>
      </c>
      <c r="D2234" s="27">
        <v>30000</v>
      </c>
      <c r="O2234">
        <v>545.85810000000004</v>
      </c>
    </row>
    <row r="2235" spans="1:17" x14ac:dyDescent="0.3">
      <c r="A2235">
        <v>9</v>
      </c>
      <c r="B2235">
        <v>14</v>
      </c>
      <c r="C2235">
        <v>28</v>
      </c>
      <c r="D2235" s="27">
        <v>4000</v>
      </c>
      <c r="E2235">
        <v>0</v>
      </c>
      <c r="F2235">
        <v>17671</v>
      </c>
      <c r="G2235">
        <v>4949</v>
      </c>
      <c r="H2235">
        <v>0</v>
      </c>
      <c r="I2235">
        <v>6700</v>
      </c>
      <c r="J2235">
        <v>0</v>
      </c>
      <c r="K2235">
        <v>0</v>
      </c>
      <c r="L2235">
        <v>7980</v>
      </c>
      <c r="M2235">
        <v>19919</v>
      </c>
      <c r="N2235">
        <v>6009</v>
      </c>
      <c r="O2235">
        <v>1849.1849999999999</v>
      </c>
      <c r="P2235" s="27">
        <v>18531</v>
      </c>
      <c r="Q2235" s="27">
        <v>63228</v>
      </c>
    </row>
    <row r="2236" spans="1:17" x14ac:dyDescent="0.3">
      <c r="A2236">
        <v>7</v>
      </c>
      <c r="B2236">
        <v>17</v>
      </c>
      <c r="C2236">
        <v>36</v>
      </c>
      <c r="D2236" s="27">
        <v>51000</v>
      </c>
      <c r="E2236">
        <v>0</v>
      </c>
      <c r="F2236">
        <v>1445216</v>
      </c>
      <c r="G2236">
        <v>355095</v>
      </c>
      <c r="H2236">
        <v>0</v>
      </c>
      <c r="I2236">
        <v>171839</v>
      </c>
      <c r="J2236">
        <v>0</v>
      </c>
      <c r="K2236">
        <v>176808</v>
      </c>
      <c r="L2236">
        <v>310373</v>
      </c>
      <c r="M2236">
        <v>40402</v>
      </c>
      <c r="N2236">
        <v>407052</v>
      </c>
      <c r="O2236">
        <v>196.322</v>
      </c>
      <c r="P2236" s="27">
        <v>851930</v>
      </c>
      <c r="Q2236" s="27">
        <v>2906785</v>
      </c>
    </row>
    <row r="2237" spans="1:17" x14ac:dyDescent="0.3">
      <c r="A2237">
        <v>4</v>
      </c>
      <c r="B2237">
        <v>8</v>
      </c>
      <c r="C2237">
        <v>19</v>
      </c>
      <c r="D2237" s="27">
        <v>3900</v>
      </c>
      <c r="E2237">
        <v>0</v>
      </c>
      <c r="F2237">
        <v>11008</v>
      </c>
      <c r="G2237">
        <v>36962</v>
      </c>
      <c r="H2237">
        <v>446</v>
      </c>
      <c r="I2237">
        <v>34581</v>
      </c>
      <c r="J2237">
        <v>0</v>
      </c>
      <c r="K2237">
        <v>8473</v>
      </c>
      <c r="L2237">
        <v>14295</v>
      </c>
      <c r="M2237">
        <v>33091</v>
      </c>
      <c r="N2237">
        <v>39206</v>
      </c>
      <c r="O2237">
        <v>678.05409999999995</v>
      </c>
      <c r="P2237" s="27">
        <v>52187</v>
      </c>
      <c r="Q2237" s="27">
        <v>178062</v>
      </c>
    </row>
    <row r="2238" spans="1:17" x14ac:dyDescent="0.3">
      <c r="A2238">
        <v>3</v>
      </c>
      <c r="B2238">
        <v>26</v>
      </c>
      <c r="C2238">
        <v>48</v>
      </c>
      <c r="D2238" s="27">
        <v>1050</v>
      </c>
      <c r="E2238">
        <v>6172</v>
      </c>
      <c r="F2238">
        <v>10455</v>
      </c>
      <c r="G2238">
        <v>6210</v>
      </c>
      <c r="H2238">
        <v>0</v>
      </c>
      <c r="I2238">
        <v>5783</v>
      </c>
      <c r="J2238">
        <v>0</v>
      </c>
      <c r="K2238">
        <v>1928</v>
      </c>
      <c r="L2238">
        <v>7497</v>
      </c>
      <c r="M2238">
        <v>0</v>
      </c>
      <c r="N2238">
        <v>12545</v>
      </c>
      <c r="O2238">
        <v>1879.4559999999999</v>
      </c>
      <c r="P2238" s="27">
        <v>14827</v>
      </c>
      <c r="Q2238" s="27">
        <v>50590</v>
      </c>
    </row>
    <row r="2239" spans="1:17" x14ac:dyDescent="0.3">
      <c r="A2239">
        <v>5</v>
      </c>
      <c r="B2239">
        <v>14</v>
      </c>
      <c r="C2239">
        <v>27</v>
      </c>
      <c r="D2239" s="27">
        <v>57000</v>
      </c>
      <c r="E2239">
        <v>2116</v>
      </c>
      <c r="F2239">
        <v>251208</v>
      </c>
      <c r="G2239">
        <v>617612</v>
      </c>
      <c r="H2239">
        <v>24895</v>
      </c>
      <c r="I2239">
        <v>393451</v>
      </c>
      <c r="J2239">
        <v>0</v>
      </c>
      <c r="K2239">
        <v>2649</v>
      </c>
      <c r="L2239">
        <v>42174</v>
      </c>
      <c r="M2239">
        <v>275613</v>
      </c>
      <c r="N2239">
        <v>479804</v>
      </c>
      <c r="O2239">
        <v>360.21809999999999</v>
      </c>
      <c r="P2239" s="27">
        <v>612404</v>
      </c>
      <c r="Q2239" s="27">
        <v>2089522</v>
      </c>
    </row>
    <row r="2240" spans="1:17" x14ac:dyDescent="0.3">
      <c r="A2240">
        <v>5</v>
      </c>
      <c r="B2240">
        <v>5</v>
      </c>
      <c r="C2240">
        <v>10</v>
      </c>
      <c r="D2240" s="27">
        <v>14500</v>
      </c>
      <c r="E2240">
        <v>0</v>
      </c>
      <c r="F2240">
        <v>50176</v>
      </c>
      <c r="G2240">
        <v>31487</v>
      </c>
      <c r="H2240">
        <v>0</v>
      </c>
      <c r="I2240">
        <v>122613</v>
      </c>
      <c r="J2240">
        <v>0</v>
      </c>
      <c r="K2240">
        <v>0</v>
      </c>
      <c r="L2240">
        <v>25342</v>
      </c>
      <c r="M2240">
        <v>156302</v>
      </c>
      <c r="N2240">
        <v>129606</v>
      </c>
      <c r="O2240">
        <v>1117.742</v>
      </c>
      <c r="P2240" s="27">
        <v>151092</v>
      </c>
      <c r="Q2240" s="27">
        <v>515526</v>
      </c>
    </row>
    <row r="2241" spans="1:17" x14ac:dyDescent="0.3">
      <c r="A2241">
        <v>5</v>
      </c>
      <c r="B2241">
        <v>16</v>
      </c>
      <c r="C2241">
        <v>35</v>
      </c>
      <c r="D2241" s="27">
        <v>295000</v>
      </c>
      <c r="E2241">
        <v>1301705</v>
      </c>
      <c r="F2241">
        <v>480455</v>
      </c>
      <c r="G2241">
        <v>5019570</v>
      </c>
      <c r="H2241">
        <v>0</v>
      </c>
      <c r="I2241">
        <v>4433198</v>
      </c>
      <c r="J2241">
        <v>0</v>
      </c>
      <c r="K2241">
        <v>1471080</v>
      </c>
      <c r="L2241">
        <v>3082331</v>
      </c>
      <c r="M2241">
        <v>600789</v>
      </c>
      <c r="N2241">
        <v>5831843</v>
      </c>
      <c r="O2241">
        <v>9.0929190000000002</v>
      </c>
      <c r="P2241" s="27">
        <v>6512594</v>
      </c>
      <c r="Q2241" s="27">
        <v>22220971</v>
      </c>
    </row>
    <row r="2242" spans="1:17" x14ac:dyDescent="0.3">
      <c r="A2242">
        <v>8</v>
      </c>
      <c r="B2242">
        <v>2</v>
      </c>
      <c r="C2242">
        <v>4</v>
      </c>
      <c r="D2242" s="27">
        <v>144000</v>
      </c>
      <c r="E2242">
        <v>0</v>
      </c>
      <c r="F2242">
        <v>267899</v>
      </c>
      <c r="G2242">
        <v>2029506</v>
      </c>
      <c r="H2242">
        <v>0</v>
      </c>
      <c r="I2242">
        <v>878863</v>
      </c>
      <c r="J2242">
        <v>0</v>
      </c>
      <c r="K2242">
        <v>200788</v>
      </c>
      <c r="L2242">
        <v>551580</v>
      </c>
      <c r="M2242">
        <v>1121795</v>
      </c>
      <c r="N2242">
        <v>868795</v>
      </c>
      <c r="O2242">
        <v>57.663170000000001</v>
      </c>
      <c r="P2242" s="27">
        <v>1734826</v>
      </c>
      <c r="Q2242" s="27">
        <v>5919226</v>
      </c>
    </row>
    <row r="2243" spans="1:17" x14ac:dyDescent="0.3">
      <c r="A2243">
        <v>8</v>
      </c>
      <c r="B2243">
        <v>2</v>
      </c>
      <c r="C2243">
        <v>2</v>
      </c>
      <c r="D2243" s="27">
        <v>340000</v>
      </c>
      <c r="E2243">
        <v>40841</v>
      </c>
      <c r="F2243">
        <v>6197605</v>
      </c>
      <c r="G2243">
        <v>2796508</v>
      </c>
      <c r="H2243">
        <v>93483</v>
      </c>
      <c r="I2243">
        <v>5401782</v>
      </c>
      <c r="J2243">
        <v>0</v>
      </c>
      <c r="K2243">
        <v>291902</v>
      </c>
      <c r="L2243">
        <v>2600128</v>
      </c>
      <c r="M2243">
        <v>10503080</v>
      </c>
      <c r="N2243">
        <v>4650587</v>
      </c>
      <c r="O2243">
        <v>23.717549999999999</v>
      </c>
      <c r="P2243" s="27">
        <v>9547455</v>
      </c>
      <c r="Q2243" s="27">
        <v>32575916</v>
      </c>
    </row>
    <row r="2244" spans="1:17" x14ac:dyDescent="0.3">
      <c r="A2244">
        <v>5</v>
      </c>
      <c r="B2244">
        <v>23</v>
      </c>
      <c r="C2244">
        <v>50</v>
      </c>
      <c r="D2244" s="27">
        <v>11250</v>
      </c>
      <c r="E2244">
        <v>12030</v>
      </c>
      <c r="F2244">
        <v>62173</v>
      </c>
      <c r="G2244">
        <v>121198</v>
      </c>
      <c r="H2244">
        <v>19081</v>
      </c>
      <c r="I2244">
        <v>93027</v>
      </c>
      <c r="J2244">
        <v>9991</v>
      </c>
      <c r="K2244">
        <v>681046</v>
      </c>
      <c r="L2244">
        <v>65993</v>
      </c>
      <c r="M2244">
        <v>48291</v>
      </c>
      <c r="N2244">
        <v>62877</v>
      </c>
      <c r="O2244">
        <v>961.78279999999995</v>
      </c>
      <c r="P2244" s="27">
        <v>344580</v>
      </c>
      <c r="Q2244" s="27">
        <v>1175707</v>
      </c>
    </row>
    <row r="2245" spans="1:17" x14ac:dyDescent="0.3">
      <c r="A2245">
        <v>9</v>
      </c>
      <c r="B2245">
        <v>13</v>
      </c>
      <c r="C2245">
        <v>22</v>
      </c>
      <c r="D2245" s="27">
        <v>5100</v>
      </c>
      <c r="E2245">
        <v>16</v>
      </c>
      <c r="F2245">
        <v>0</v>
      </c>
      <c r="G2245">
        <v>2</v>
      </c>
      <c r="H2245">
        <v>0</v>
      </c>
      <c r="I2245">
        <v>0</v>
      </c>
      <c r="J2245">
        <v>0</v>
      </c>
      <c r="K2245">
        <v>0</v>
      </c>
      <c r="L2245">
        <v>0</v>
      </c>
      <c r="M2245">
        <v>0</v>
      </c>
      <c r="N2245">
        <v>1002</v>
      </c>
      <c r="O2245">
        <v>1655.242</v>
      </c>
      <c r="P2245" s="27">
        <v>299</v>
      </c>
      <c r="Q2245" s="27">
        <v>1020</v>
      </c>
    </row>
    <row r="2246" spans="1:17" x14ac:dyDescent="0.3">
      <c r="A2246">
        <v>4</v>
      </c>
      <c r="B2246">
        <v>12</v>
      </c>
      <c r="C2246">
        <v>21</v>
      </c>
      <c r="D2246" s="27">
        <v>240000</v>
      </c>
      <c r="E2246">
        <v>0</v>
      </c>
      <c r="F2246">
        <v>1219122</v>
      </c>
      <c r="G2246">
        <v>1235747</v>
      </c>
      <c r="H2246">
        <v>0</v>
      </c>
      <c r="I2246">
        <v>626269</v>
      </c>
      <c r="J2246">
        <v>200222</v>
      </c>
      <c r="K2246">
        <v>172467</v>
      </c>
      <c r="L2246">
        <v>55019</v>
      </c>
      <c r="M2246">
        <v>76517</v>
      </c>
      <c r="N2246">
        <v>1668346</v>
      </c>
      <c r="O2246">
        <v>52.146230000000003</v>
      </c>
      <c r="P2246" s="27">
        <v>1539774</v>
      </c>
      <c r="Q2246" s="27">
        <v>5253709</v>
      </c>
    </row>
    <row r="2247" spans="1:17" x14ac:dyDescent="0.3">
      <c r="A2247">
        <v>7</v>
      </c>
      <c r="B2247">
        <v>26</v>
      </c>
      <c r="C2247">
        <v>45</v>
      </c>
      <c r="D2247" s="27">
        <v>6300</v>
      </c>
      <c r="E2247">
        <v>0</v>
      </c>
      <c r="F2247">
        <v>23616</v>
      </c>
      <c r="G2247">
        <v>16004</v>
      </c>
      <c r="H2247">
        <v>0</v>
      </c>
      <c r="I2247">
        <v>73342</v>
      </c>
      <c r="J2247">
        <v>0</v>
      </c>
      <c r="K2247">
        <v>12887</v>
      </c>
      <c r="L2247">
        <v>16215</v>
      </c>
      <c r="M2247">
        <v>22112</v>
      </c>
      <c r="N2247">
        <v>61524</v>
      </c>
      <c r="O2247">
        <v>1117.742</v>
      </c>
      <c r="P2247" s="27">
        <v>66149</v>
      </c>
      <c r="Q2247" s="27">
        <v>225700</v>
      </c>
    </row>
    <row r="2248" spans="1:17" x14ac:dyDescent="0.3">
      <c r="A2248">
        <v>7</v>
      </c>
      <c r="B2248">
        <v>16</v>
      </c>
      <c r="C2248">
        <v>35</v>
      </c>
      <c r="D2248" s="27">
        <v>325000</v>
      </c>
      <c r="E2248">
        <v>0</v>
      </c>
      <c r="F2248">
        <v>23634866</v>
      </c>
      <c r="G2248">
        <v>9153531</v>
      </c>
      <c r="H2248">
        <v>0</v>
      </c>
      <c r="I2248">
        <v>9350314</v>
      </c>
      <c r="J2248">
        <v>1670055</v>
      </c>
      <c r="K2248">
        <v>2562506</v>
      </c>
      <c r="L2248">
        <v>2601926</v>
      </c>
      <c r="M2248">
        <v>771420</v>
      </c>
      <c r="N2248">
        <v>9560869</v>
      </c>
      <c r="O2248">
        <v>6.6318619999999999</v>
      </c>
      <c r="P2248" s="27">
        <v>17381444</v>
      </c>
      <c r="Q2248" s="27">
        <v>59305487</v>
      </c>
    </row>
    <row r="2249" spans="1:17" x14ac:dyDescent="0.3">
      <c r="A2249">
        <v>5</v>
      </c>
      <c r="B2249">
        <v>15</v>
      </c>
      <c r="C2249">
        <v>32</v>
      </c>
      <c r="D2249" s="27">
        <v>2500</v>
      </c>
      <c r="E2249">
        <v>23658</v>
      </c>
      <c r="F2249">
        <v>147922</v>
      </c>
      <c r="G2249">
        <v>130188</v>
      </c>
      <c r="H2249">
        <v>62506</v>
      </c>
      <c r="I2249">
        <v>108968</v>
      </c>
      <c r="J2249">
        <v>0</v>
      </c>
      <c r="K2249">
        <v>537867</v>
      </c>
      <c r="L2249">
        <v>27221</v>
      </c>
      <c r="M2249">
        <v>46869</v>
      </c>
      <c r="N2249">
        <v>99928</v>
      </c>
      <c r="O2249">
        <v>810.40539999999999</v>
      </c>
      <c r="P2249" s="27">
        <v>347341</v>
      </c>
      <c r="Q2249" s="27">
        <v>1185127</v>
      </c>
    </row>
    <row r="2250" spans="1:17" x14ac:dyDescent="0.3">
      <c r="A2250">
        <v>4</v>
      </c>
      <c r="B2250">
        <v>12</v>
      </c>
      <c r="C2250">
        <v>21</v>
      </c>
      <c r="D2250" s="27">
        <v>8900</v>
      </c>
      <c r="E2250">
        <v>0</v>
      </c>
      <c r="F2250">
        <v>14324</v>
      </c>
      <c r="G2250">
        <v>16939</v>
      </c>
      <c r="H2250">
        <v>0</v>
      </c>
      <c r="I2250">
        <v>14203</v>
      </c>
      <c r="J2250">
        <v>0</v>
      </c>
      <c r="K2250">
        <v>291</v>
      </c>
      <c r="L2250">
        <v>1757</v>
      </c>
      <c r="M2250">
        <v>0</v>
      </c>
      <c r="N2250">
        <v>20579</v>
      </c>
      <c r="O2250">
        <v>1484.5150000000001</v>
      </c>
      <c r="P2250" s="27">
        <v>19957</v>
      </c>
      <c r="Q2250" s="27">
        <v>68093</v>
      </c>
    </row>
    <row r="2251" spans="1:17" x14ac:dyDescent="0.3">
      <c r="A2251">
        <v>9</v>
      </c>
      <c r="B2251">
        <v>16</v>
      </c>
      <c r="C2251">
        <v>35</v>
      </c>
      <c r="D2251" s="27">
        <v>275000</v>
      </c>
      <c r="E2251">
        <v>0</v>
      </c>
      <c r="F2251">
        <v>6040089</v>
      </c>
      <c r="G2251">
        <v>5036240</v>
      </c>
      <c r="H2251">
        <v>0</v>
      </c>
      <c r="I2251">
        <v>5008417</v>
      </c>
      <c r="J2251">
        <v>1390835</v>
      </c>
      <c r="K2251">
        <v>1976639</v>
      </c>
      <c r="L2251">
        <v>1469265</v>
      </c>
      <c r="M2251">
        <v>2997294</v>
      </c>
      <c r="N2251">
        <v>6308221</v>
      </c>
      <c r="O2251">
        <v>9.2846069999999994</v>
      </c>
      <c r="P2251" s="27">
        <v>8859027</v>
      </c>
      <c r="Q2251" s="27">
        <v>30227000</v>
      </c>
    </row>
    <row r="2252" spans="1:17" x14ac:dyDescent="0.3">
      <c r="A2252">
        <v>1</v>
      </c>
      <c r="B2252">
        <v>2</v>
      </c>
      <c r="C2252">
        <v>2</v>
      </c>
      <c r="D2252" s="27">
        <v>405000</v>
      </c>
      <c r="E2252">
        <v>0</v>
      </c>
      <c r="F2252">
        <v>0</v>
      </c>
      <c r="G2252">
        <v>7840445</v>
      </c>
      <c r="H2252">
        <v>0</v>
      </c>
      <c r="I2252">
        <v>5264838</v>
      </c>
      <c r="J2252">
        <v>0</v>
      </c>
      <c r="K2252">
        <v>20861041</v>
      </c>
      <c r="L2252">
        <v>877660</v>
      </c>
      <c r="M2252">
        <v>10177032</v>
      </c>
      <c r="N2252">
        <v>3738866</v>
      </c>
      <c r="O2252">
        <v>19.690259999999999</v>
      </c>
      <c r="P2252" s="27">
        <v>14290704</v>
      </c>
      <c r="Q2252" s="27">
        <v>48759882</v>
      </c>
    </row>
    <row r="2253" spans="1:17" x14ac:dyDescent="0.3">
      <c r="A2253">
        <v>9</v>
      </c>
      <c r="B2253">
        <v>5</v>
      </c>
      <c r="C2253">
        <v>10</v>
      </c>
      <c r="D2253" s="27">
        <v>50000</v>
      </c>
      <c r="E2253">
        <v>830</v>
      </c>
      <c r="F2253">
        <v>5545</v>
      </c>
      <c r="G2253">
        <v>75605</v>
      </c>
      <c r="H2253">
        <v>1895</v>
      </c>
      <c r="I2253">
        <v>443457</v>
      </c>
      <c r="J2253">
        <v>0</v>
      </c>
      <c r="K2253">
        <v>4967</v>
      </c>
      <c r="L2253">
        <v>658</v>
      </c>
      <c r="M2253">
        <v>22606</v>
      </c>
      <c r="N2253">
        <v>273055</v>
      </c>
      <c r="O2253">
        <v>692.22119999999995</v>
      </c>
      <c r="P2253" s="27">
        <v>242854</v>
      </c>
      <c r="Q2253" s="27">
        <v>828618</v>
      </c>
    </row>
    <row r="2254" spans="1:17" x14ac:dyDescent="0.3">
      <c r="A2254">
        <v>3</v>
      </c>
      <c r="B2254">
        <v>5</v>
      </c>
      <c r="C2254">
        <v>9</v>
      </c>
      <c r="D2254" s="27">
        <v>91000</v>
      </c>
      <c r="E2254">
        <v>280944</v>
      </c>
      <c r="F2254">
        <v>245871</v>
      </c>
      <c r="G2254">
        <v>465505</v>
      </c>
      <c r="H2254">
        <v>9184</v>
      </c>
      <c r="I2254">
        <v>1755107</v>
      </c>
      <c r="J2254">
        <v>0</v>
      </c>
      <c r="K2254">
        <v>223644</v>
      </c>
      <c r="L2254">
        <v>65766</v>
      </c>
      <c r="M2254">
        <v>125362</v>
      </c>
      <c r="N2254">
        <v>1797571</v>
      </c>
      <c r="O2254">
        <v>177.34460000000001</v>
      </c>
      <c r="P2254" s="27">
        <v>1456317</v>
      </c>
      <c r="Q2254" s="27">
        <v>4968954</v>
      </c>
    </row>
    <row r="2255" spans="1:17" x14ac:dyDescent="0.3">
      <c r="A2255">
        <v>5</v>
      </c>
      <c r="B2255">
        <v>5</v>
      </c>
      <c r="C2255">
        <v>9</v>
      </c>
      <c r="D2255" s="27">
        <v>800000</v>
      </c>
      <c r="E2255">
        <v>0</v>
      </c>
      <c r="F2255">
        <v>1097756</v>
      </c>
      <c r="G2255">
        <v>1420251</v>
      </c>
      <c r="H2255">
        <v>40991</v>
      </c>
      <c r="I2255">
        <v>6336195</v>
      </c>
      <c r="J2255">
        <v>0</v>
      </c>
      <c r="K2255">
        <v>0</v>
      </c>
      <c r="L2255">
        <v>39564</v>
      </c>
      <c r="M2255">
        <v>191566</v>
      </c>
      <c r="N2255">
        <v>5473761</v>
      </c>
      <c r="O2255">
        <v>23.717549999999999</v>
      </c>
      <c r="P2255" s="27">
        <v>4279040</v>
      </c>
      <c r="Q2255" s="27">
        <v>14600084</v>
      </c>
    </row>
    <row r="2256" spans="1:17" x14ac:dyDescent="0.3">
      <c r="A2256">
        <v>4</v>
      </c>
      <c r="B2256">
        <v>14</v>
      </c>
      <c r="C2256">
        <v>29</v>
      </c>
      <c r="D2256" s="27">
        <v>182000</v>
      </c>
      <c r="E2256">
        <v>0</v>
      </c>
      <c r="F2256">
        <v>847526</v>
      </c>
      <c r="G2256">
        <v>986051</v>
      </c>
      <c r="H2256">
        <v>0</v>
      </c>
      <c r="I2256">
        <v>1159282</v>
      </c>
      <c r="J2256">
        <v>0</v>
      </c>
      <c r="K2256">
        <v>177394</v>
      </c>
      <c r="L2256">
        <v>89053</v>
      </c>
      <c r="M2256">
        <v>1474021</v>
      </c>
      <c r="N2256">
        <v>663331</v>
      </c>
      <c r="O2256">
        <v>84.055760000000006</v>
      </c>
      <c r="P2256" s="27">
        <v>1581670</v>
      </c>
      <c r="Q2256" s="27">
        <v>5396658</v>
      </c>
    </row>
    <row r="2257" spans="1:17" x14ac:dyDescent="0.3">
      <c r="A2257">
        <v>8</v>
      </c>
      <c r="B2257">
        <v>15</v>
      </c>
      <c r="C2257">
        <v>33</v>
      </c>
      <c r="D2257" s="27">
        <v>2000</v>
      </c>
      <c r="E2257">
        <v>0</v>
      </c>
      <c r="F2257">
        <v>5564</v>
      </c>
      <c r="G2257">
        <v>26888</v>
      </c>
      <c r="H2257">
        <v>6470</v>
      </c>
      <c r="I2257">
        <v>14622</v>
      </c>
      <c r="J2257">
        <v>75220</v>
      </c>
      <c r="K2257">
        <v>75692</v>
      </c>
      <c r="L2257">
        <v>5786</v>
      </c>
      <c r="M2257">
        <v>3699</v>
      </c>
      <c r="N2257">
        <v>19211</v>
      </c>
      <c r="O2257">
        <v>1484.5150000000001</v>
      </c>
      <c r="P2257" s="27">
        <v>68333</v>
      </c>
      <c r="Q2257" s="27">
        <v>233152</v>
      </c>
    </row>
    <row r="2258" spans="1:17" x14ac:dyDescent="0.3">
      <c r="A2258">
        <v>6</v>
      </c>
      <c r="B2258">
        <v>5</v>
      </c>
      <c r="C2258">
        <v>9</v>
      </c>
      <c r="D2258" s="27">
        <v>600000</v>
      </c>
      <c r="E2258">
        <v>0</v>
      </c>
      <c r="F2258">
        <v>167343</v>
      </c>
      <c r="G2258">
        <v>579153</v>
      </c>
      <c r="H2258">
        <v>903</v>
      </c>
      <c r="I2258">
        <v>1805807</v>
      </c>
      <c r="J2258">
        <v>0</v>
      </c>
      <c r="K2258">
        <v>4385</v>
      </c>
      <c r="L2258">
        <v>1330</v>
      </c>
      <c r="M2258">
        <v>14502</v>
      </c>
      <c r="N2258">
        <v>2122813</v>
      </c>
      <c r="O2258">
        <v>23.717549999999999</v>
      </c>
      <c r="P2258" s="27">
        <v>1376388</v>
      </c>
      <c r="Q2258" s="27">
        <v>4696236</v>
      </c>
    </row>
    <row r="2259" spans="1:17" x14ac:dyDescent="0.3">
      <c r="A2259">
        <v>9</v>
      </c>
      <c r="B2259">
        <v>12</v>
      </c>
      <c r="C2259">
        <v>21</v>
      </c>
      <c r="D2259" s="27">
        <v>3600</v>
      </c>
      <c r="E2259">
        <v>0</v>
      </c>
      <c r="F2259">
        <v>5960</v>
      </c>
      <c r="G2259">
        <v>3503</v>
      </c>
      <c r="H2259">
        <v>0</v>
      </c>
      <c r="I2259">
        <v>2348</v>
      </c>
      <c r="J2259">
        <v>0</v>
      </c>
      <c r="K2259">
        <v>1775</v>
      </c>
      <c r="L2259">
        <v>5979</v>
      </c>
      <c r="M2259">
        <v>2252</v>
      </c>
      <c r="N2259">
        <v>17305</v>
      </c>
      <c r="O2259">
        <v>1667.7550000000001</v>
      </c>
      <c r="P2259" s="27">
        <v>11466</v>
      </c>
      <c r="Q2259" s="27">
        <v>39122</v>
      </c>
    </row>
    <row r="2260" spans="1:17" x14ac:dyDescent="0.3">
      <c r="A2260">
        <v>1</v>
      </c>
      <c r="B2260">
        <v>14</v>
      </c>
      <c r="C2260">
        <v>28</v>
      </c>
      <c r="D2260" s="27">
        <v>4000</v>
      </c>
      <c r="E2260">
        <v>0</v>
      </c>
      <c r="F2260">
        <v>0</v>
      </c>
      <c r="G2260">
        <v>1750</v>
      </c>
      <c r="H2260">
        <v>8304</v>
      </c>
      <c r="I2260">
        <v>20511</v>
      </c>
      <c r="J2260">
        <v>0</v>
      </c>
      <c r="K2260">
        <v>5933</v>
      </c>
      <c r="L2260">
        <v>20148</v>
      </c>
      <c r="M2260">
        <v>9200</v>
      </c>
      <c r="N2260">
        <v>12814</v>
      </c>
      <c r="O2260">
        <v>1868.403</v>
      </c>
      <c r="P2260" s="27">
        <v>23054</v>
      </c>
      <c r="Q2260" s="27">
        <v>78660</v>
      </c>
    </row>
    <row r="2261" spans="1:17" x14ac:dyDescent="0.3">
      <c r="A2261">
        <v>9</v>
      </c>
      <c r="B2261">
        <v>5</v>
      </c>
      <c r="C2261">
        <v>10</v>
      </c>
      <c r="D2261" s="27">
        <v>76000</v>
      </c>
      <c r="E2261">
        <v>228</v>
      </c>
      <c r="F2261">
        <v>103234</v>
      </c>
      <c r="G2261">
        <v>76533</v>
      </c>
      <c r="H2261">
        <v>2582</v>
      </c>
      <c r="I2261">
        <v>134396</v>
      </c>
      <c r="J2261">
        <v>0</v>
      </c>
      <c r="K2261">
        <v>0</v>
      </c>
      <c r="L2261">
        <v>8602</v>
      </c>
      <c r="M2261">
        <v>43720</v>
      </c>
      <c r="N2261">
        <v>247349</v>
      </c>
      <c r="O2261">
        <v>360.20249999999999</v>
      </c>
      <c r="P2261" s="27">
        <v>180728</v>
      </c>
      <c r="Q2261" s="27">
        <v>616644</v>
      </c>
    </row>
    <row r="2262" spans="1:17" x14ac:dyDescent="0.3">
      <c r="A2262">
        <v>5</v>
      </c>
      <c r="B2262">
        <v>18</v>
      </c>
      <c r="C2262">
        <v>39</v>
      </c>
      <c r="D2262" s="27">
        <v>17500</v>
      </c>
      <c r="E2262">
        <v>93408</v>
      </c>
      <c r="F2262">
        <v>31840</v>
      </c>
      <c r="G2262">
        <v>142115</v>
      </c>
      <c r="H2262">
        <v>58965</v>
      </c>
      <c r="I2262">
        <v>47403</v>
      </c>
      <c r="J2262">
        <v>0</v>
      </c>
      <c r="K2262">
        <v>7458</v>
      </c>
      <c r="L2262">
        <v>185384</v>
      </c>
      <c r="M2262">
        <v>5334</v>
      </c>
      <c r="N2262">
        <v>155658</v>
      </c>
      <c r="O2262">
        <v>751.72649999999999</v>
      </c>
      <c r="P2262" s="27">
        <v>213237</v>
      </c>
      <c r="Q2262" s="27">
        <v>727565</v>
      </c>
    </row>
    <row r="2263" spans="1:17" x14ac:dyDescent="0.3">
      <c r="A2263">
        <v>6</v>
      </c>
      <c r="B2263">
        <v>2</v>
      </c>
      <c r="C2263">
        <v>4</v>
      </c>
      <c r="D2263" s="27">
        <v>2700</v>
      </c>
      <c r="E2263">
        <v>21547</v>
      </c>
      <c r="F2263">
        <v>21407</v>
      </c>
      <c r="G2263">
        <v>24102</v>
      </c>
      <c r="H2263">
        <v>373</v>
      </c>
      <c r="I2263">
        <v>26375</v>
      </c>
      <c r="J2263">
        <v>0</v>
      </c>
      <c r="K2263">
        <v>4442</v>
      </c>
      <c r="L2263">
        <v>15727</v>
      </c>
      <c r="M2263">
        <v>27106</v>
      </c>
      <c r="N2263">
        <v>18613</v>
      </c>
      <c r="O2263">
        <v>1729.173</v>
      </c>
      <c r="P2263" s="27">
        <v>46803</v>
      </c>
      <c r="Q2263" s="27">
        <v>159692</v>
      </c>
    </row>
    <row r="2264" spans="1:17" x14ac:dyDescent="0.3">
      <c r="A2264">
        <v>8</v>
      </c>
      <c r="B2264">
        <v>13</v>
      </c>
      <c r="C2264">
        <v>24</v>
      </c>
      <c r="D2264" s="27">
        <v>16000</v>
      </c>
      <c r="E2264">
        <v>0</v>
      </c>
      <c r="F2264">
        <v>195617</v>
      </c>
      <c r="G2264">
        <v>97033</v>
      </c>
      <c r="H2264">
        <v>0</v>
      </c>
      <c r="I2264">
        <v>79985</v>
      </c>
      <c r="J2264">
        <v>0</v>
      </c>
      <c r="K2264">
        <v>0</v>
      </c>
      <c r="L2264">
        <v>0</v>
      </c>
      <c r="M2264">
        <v>0</v>
      </c>
      <c r="N2264">
        <v>209729</v>
      </c>
      <c r="O2264">
        <v>1031.346</v>
      </c>
      <c r="P2264" s="27">
        <v>170681</v>
      </c>
      <c r="Q2264" s="27">
        <v>582364</v>
      </c>
    </row>
    <row r="2265" spans="1:17" x14ac:dyDescent="0.3">
      <c r="A2265">
        <v>7</v>
      </c>
      <c r="B2265">
        <v>26</v>
      </c>
      <c r="C2265">
        <v>46</v>
      </c>
      <c r="D2265" s="27">
        <v>2400</v>
      </c>
      <c r="E2265">
        <v>0</v>
      </c>
      <c r="F2265">
        <v>2440</v>
      </c>
      <c r="G2265">
        <v>3201</v>
      </c>
      <c r="H2265">
        <v>201</v>
      </c>
      <c r="I2265">
        <v>19319</v>
      </c>
      <c r="J2265">
        <v>0</v>
      </c>
      <c r="K2265">
        <v>8937</v>
      </c>
      <c r="L2265">
        <v>7526</v>
      </c>
      <c r="M2265">
        <v>8510</v>
      </c>
      <c r="N2265">
        <v>17802</v>
      </c>
      <c r="O2265">
        <v>1117.742</v>
      </c>
      <c r="P2265" s="27">
        <v>19911</v>
      </c>
      <c r="Q2265" s="27">
        <v>67936</v>
      </c>
    </row>
    <row r="2266" spans="1:17" x14ac:dyDescent="0.3">
      <c r="A2266">
        <v>9</v>
      </c>
      <c r="B2266">
        <v>14</v>
      </c>
      <c r="C2266">
        <v>28</v>
      </c>
      <c r="D2266" s="27">
        <v>54000</v>
      </c>
      <c r="E2266">
        <v>889</v>
      </c>
      <c r="F2266">
        <v>252002</v>
      </c>
      <c r="G2266">
        <v>169081</v>
      </c>
      <c r="H2266">
        <v>15643</v>
      </c>
      <c r="I2266">
        <v>216017</v>
      </c>
      <c r="J2266">
        <v>17592</v>
      </c>
      <c r="K2266">
        <v>213629</v>
      </c>
      <c r="L2266">
        <v>11357</v>
      </c>
      <c r="M2266">
        <v>118663</v>
      </c>
      <c r="N2266">
        <v>149288</v>
      </c>
      <c r="O2266">
        <v>196.22659999999999</v>
      </c>
      <c r="P2266" s="27">
        <v>341196</v>
      </c>
      <c r="Q2266" s="27">
        <v>1164161</v>
      </c>
    </row>
    <row r="2267" spans="1:17" x14ac:dyDescent="0.3">
      <c r="A2267">
        <v>5</v>
      </c>
      <c r="B2267">
        <v>18</v>
      </c>
      <c r="C2267">
        <v>38</v>
      </c>
      <c r="D2267" s="27">
        <v>124000</v>
      </c>
      <c r="E2267">
        <v>0</v>
      </c>
      <c r="F2267">
        <v>236215</v>
      </c>
      <c r="G2267">
        <v>363793</v>
      </c>
      <c r="H2267">
        <v>0</v>
      </c>
      <c r="I2267">
        <v>110154</v>
      </c>
      <c r="J2267">
        <v>363669</v>
      </c>
      <c r="K2267">
        <v>178745</v>
      </c>
      <c r="L2267">
        <v>221076</v>
      </c>
      <c r="M2267">
        <v>14660</v>
      </c>
      <c r="N2267">
        <v>699636</v>
      </c>
      <c r="O2267">
        <v>212.42619999999999</v>
      </c>
      <c r="P2267" s="27">
        <v>641251</v>
      </c>
      <c r="Q2267" s="27">
        <v>2187948</v>
      </c>
    </row>
    <row r="2268" spans="1:17" x14ac:dyDescent="0.3">
      <c r="A2268">
        <v>7</v>
      </c>
      <c r="B2268">
        <v>5</v>
      </c>
      <c r="C2268">
        <v>10</v>
      </c>
      <c r="D2268" s="27">
        <v>270000</v>
      </c>
      <c r="E2268">
        <v>3493312</v>
      </c>
      <c r="F2268">
        <v>44597167</v>
      </c>
      <c r="G2268">
        <v>3822352</v>
      </c>
      <c r="H2268">
        <v>86747</v>
      </c>
      <c r="I2268">
        <v>39748799</v>
      </c>
      <c r="J2268">
        <v>0</v>
      </c>
      <c r="K2268">
        <v>939386</v>
      </c>
      <c r="L2268">
        <v>495722</v>
      </c>
      <c r="M2268">
        <v>1340121</v>
      </c>
      <c r="N2268">
        <v>18817994</v>
      </c>
      <c r="O2268">
        <v>197.7449</v>
      </c>
      <c r="P2268" s="27">
        <v>33218523</v>
      </c>
      <c r="Q2268" s="8">
        <v>113000000</v>
      </c>
    </row>
    <row r="2269" spans="1:17" x14ac:dyDescent="0.3">
      <c r="A2269">
        <v>5</v>
      </c>
      <c r="B2269">
        <v>16</v>
      </c>
      <c r="C2269">
        <v>35</v>
      </c>
      <c r="D2269" s="27">
        <v>1400000</v>
      </c>
      <c r="E2269">
        <v>1949883</v>
      </c>
      <c r="F2269">
        <v>0</v>
      </c>
      <c r="G2269">
        <v>21055547</v>
      </c>
      <c r="H2269">
        <v>0</v>
      </c>
      <c r="I2269">
        <v>19295864</v>
      </c>
      <c r="J2269">
        <v>5845719</v>
      </c>
      <c r="K2269">
        <v>2292979</v>
      </c>
      <c r="L2269">
        <v>2863443</v>
      </c>
      <c r="M2269">
        <v>6187876</v>
      </c>
      <c r="N2269">
        <v>25966108</v>
      </c>
      <c r="O2269">
        <v>6.6318619999999999</v>
      </c>
      <c r="P2269" s="27">
        <v>25046137</v>
      </c>
      <c r="Q2269" s="27">
        <v>85457419</v>
      </c>
    </row>
    <row r="2270" spans="1:17" x14ac:dyDescent="0.3">
      <c r="A2270">
        <v>7</v>
      </c>
      <c r="B2270">
        <v>14</v>
      </c>
      <c r="C2270">
        <v>30</v>
      </c>
      <c r="D2270" s="27">
        <v>47000</v>
      </c>
      <c r="E2270">
        <v>1967</v>
      </c>
      <c r="F2270">
        <v>1038616</v>
      </c>
      <c r="G2270">
        <v>221086</v>
      </c>
      <c r="H2270">
        <v>10434</v>
      </c>
      <c r="I2270">
        <v>110397</v>
      </c>
      <c r="J2270">
        <v>0</v>
      </c>
      <c r="K2270">
        <v>140265</v>
      </c>
      <c r="L2270">
        <v>27595</v>
      </c>
      <c r="M2270">
        <v>41080</v>
      </c>
      <c r="N2270">
        <v>139375</v>
      </c>
      <c r="O2270">
        <v>657.71090000000004</v>
      </c>
      <c r="P2270" s="27">
        <v>507273</v>
      </c>
      <c r="Q2270" s="27">
        <v>1730815</v>
      </c>
    </row>
    <row r="2271" spans="1:17" x14ac:dyDescent="0.3">
      <c r="A2271">
        <v>8</v>
      </c>
      <c r="B2271">
        <v>25</v>
      </c>
      <c r="C2271">
        <v>42</v>
      </c>
      <c r="D2271" s="27">
        <v>33000</v>
      </c>
      <c r="E2271">
        <v>50065</v>
      </c>
      <c r="F2271">
        <v>193234</v>
      </c>
      <c r="G2271">
        <v>645510</v>
      </c>
      <c r="H2271">
        <v>9533</v>
      </c>
      <c r="I2271">
        <v>653605</v>
      </c>
      <c r="J2271">
        <v>0</v>
      </c>
      <c r="K2271">
        <v>426110</v>
      </c>
      <c r="L2271">
        <v>103377</v>
      </c>
      <c r="M2271">
        <v>87204</v>
      </c>
      <c r="N2271">
        <v>394750</v>
      </c>
      <c r="O2271">
        <v>249.4453</v>
      </c>
      <c r="P2271" s="27">
        <v>751286</v>
      </c>
      <c r="Q2271" s="27">
        <v>2563388</v>
      </c>
    </row>
    <row r="2272" spans="1:17" x14ac:dyDescent="0.3">
      <c r="A2272">
        <v>7</v>
      </c>
      <c r="B2272">
        <v>15</v>
      </c>
      <c r="C2272">
        <v>34</v>
      </c>
      <c r="D2272" s="27">
        <v>2000</v>
      </c>
      <c r="E2272">
        <v>0</v>
      </c>
      <c r="F2272">
        <v>0</v>
      </c>
      <c r="G2272">
        <v>0</v>
      </c>
      <c r="H2272">
        <v>257</v>
      </c>
      <c r="I2272">
        <v>228</v>
      </c>
      <c r="J2272">
        <v>4281</v>
      </c>
      <c r="K2272">
        <v>4307</v>
      </c>
      <c r="L2272">
        <v>33</v>
      </c>
      <c r="M2272">
        <v>0</v>
      </c>
      <c r="N2272">
        <v>765</v>
      </c>
      <c r="O2272">
        <v>1451.617</v>
      </c>
      <c r="P2272" s="27">
        <v>2893</v>
      </c>
      <c r="Q2272" s="27">
        <v>9871</v>
      </c>
    </row>
    <row r="2273" spans="1:17" x14ac:dyDescent="0.3">
      <c r="A2273">
        <v>9</v>
      </c>
      <c r="B2273">
        <v>15</v>
      </c>
      <c r="C2273">
        <v>53</v>
      </c>
      <c r="D2273" s="27">
        <v>6900</v>
      </c>
      <c r="E2273">
        <v>70</v>
      </c>
      <c r="F2273">
        <v>9757</v>
      </c>
      <c r="G2273">
        <v>23612</v>
      </c>
      <c r="H2273">
        <v>0</v>
      </c>
      <c r="I2273">
        <v>7506</v>
      </c>
      <c r="J2273">
        <v>28065</v>
      </c>
      <c r="K2273">
        <v>43330</v>
      </c>
      <c r="L2273">
        <v>25109</v>
      </c>
      <c r="M2273">
        <v>707</v>
      </c>
      <c r="N2273">
        <v>24637</v>
      </c>
      <c r="O2273">
        <v>972.73879999999997</v>
      </c>
      <c r="P2273" s="27">
        <v>47712</v>
      </c>
      <c r="Q2273" s="27">
        <v>162793</v>
      </c>
    </row>
    <row r="2274" spans="1:17" x14ac:dyDescent="0.3">
      <c r="A2274">
        <v>7</v>
      </c>
      <c r="B2274">
        <v>5</v>
      </c>
      <c r="C2274">
        <v>9</v>
      </c>
      <c r="D2274" s="27">
        <v>55000</v>
      </c>
      <c r="E2274">
        <v>32125</v>
      </c>
      <c r="F2274">
        <v>104083</v>
      </c>
      <c r="G2274">
        <v>38148</v>
      </c>
      <c r="H2274">
        <v>646</v>
      </c>
      <c r="I2274">
        <v>247606</v>
      </c>
      <c r="J2274">
        <v>0</v>
      </c>
      <c r="K2274">
        <v>280205</v>
      </c>
      <c r="L2274">
        <v>20880</v>
      </c>
      <c r="M2274">
        <v>56092</v>
      </c>
      <c r="N2274">
        <v>173152</v>
      </c>
      <c r="O2274">
        <v>2003.5260000000001</v>
      </c>
      <c r="P2274" s="27">
        <v>279290</v>
      </c>
      <c r="Q2274" s="27">
        <v>952937</v>
      </c>
    </row>
    <row r="2275" spans="1:17" x14ac:dyDescent="0.3">
      <c r="A2275">
        <v>2</v>
      </c>
      <c r="B2275">
        <v>7</v>
      </c>
      <c r="C2275">
        <v>17</v>
      </c>
      <c r="D2275" s="27">
        <v>1000000</v>
      </c>
      <c r="E2275">
        <v>0</v>
      </c>
      <c r="F2275">
        <v>6311280</v>
      </c>
      <c r="G2275">
        <v>7638031</v>
      </c>
      <c r="H2275">
        <v>0</v>
      </c>
      <c r="I2275">
        <v>7519577</v>
      </c>
      <c r="J2275">
        <v>2083885</v>
      </c>
      <c r="K2275">
        <v>4582018</v>
      </c>
      <c r="L2275">
        <v>950552</v>
      </c>
      <c r="M2275">
        <v>165540</v>
      </c>
      <c r="N2275">
        <v>13658995</v>
      </c>
      <c r="O2275">
        <v>17.395230000000002</v>
      </c>
      <c r="P2275" s="27">
        <v>12576166</v>
      </c>
      <c r="Q2275" s="27">
        <v>42909878</v>
      </c>
    </row>
    <row r="2276" spans="1:17" x14ac:dyDescent="0.3">
      <c r="A2276">
        <v>5</v>
      </c>
      <c r="B2276">
        <v>26</v>
      </c>
      <c r="C2276">
        <v>44</v>
      </c>
      <c r="D2276" s="27">
        <v>1750</v>
      </c>
      <c r="E2276">
        <v>0</v>
      </c>
      <c r="F2276">
        <v>17262</v>
      </c>
      <c r="G2276">
        <v>6354</v>
      </c>
      <c r="H2276">
        <v>264</v>
      </c>
      <c r="I2276">
        <v>26231</v>
      </c>
      <c r="J2276">
        <v>0</v>
      </c>
      <c r="K2276">
        <v>0</v>
      </c>
      <c r="L2276">
        <v>3271</v>
      </c>
      <c r="M2276">
        <v>7431</v>
      </c>
      <c r="N2276">
        <v>13971</v>
      </c>
      <c r="O2276">
        <v>1729.173</v>
      </c>
      <c r="P2276" s="27">
        <v>21918</v>
      </c>
      <c r="Q2276" s="27">
        <v>74784</v>
      </c>
    </row>
    <row r="2277" spans="1:17" x14ac:dyDescent="0.3">
      <c r="A2277">
        <v>2</v>
      </c>
      <c r="B2277">
        <v>14</v>
      </c>
      <c r="C2277">
        <v>28</v>
      </c>
      <c r="D2277" s="27">
        <v>79000</v>
      </c>
      <c r="E2277">
        <v>0</v>
      </c>
      <c r="F2277">
        <v>336706</v>
      </c>
      <c r="G2277">
        <v>110522</v>
      </c>
      <c r="H2277">
        <v>0</v>
      </c>
      <c r="I2277">
        <v>234051</v>
      </c>
      <c r="J2277">
        <v>40785</v>
      </c>
      <c r="K2277">
        <v>209089</v>
      </c>
      <c r="L2277">
        <v>37081</v>
      </c>
      <c r="M2277">
        <v>398303</v>
      </c>
      <c r="N2277">
        <v>180222</v>
      </c>
      <c r="O2277">
        <v>84.055760000000006</v>
      </c>
      <c r="P2277" s="27">
        <v>453329</v>
      </c>
      <c r="Q2277" s="27">
        <v>1546759</v>
      </c>
    </row>
    <row r="2278" spans="1:17" x14ac:dyDescent="0.3">
      <c r="A2278">
        <v>3</v>
      </c>
      <c r="B2278">
        <v>13</v>
      </c>
      <c r="C2278">
        <v>25</v>
      </c>
      <c r="D2278" s="27">
        <v>34000</v>
      </c>
      <c r="E2278">
        <v>0</v>
      </c>
      <c r="F2278">
        <v>457196</v>
      </c>
      <c r="G2278">
        <v>122338</v>
      </c>
      <c r="H2278">
        <v>0</v>
      </c>
      <c r="I2278">
        <v>190724</v>
      </c>
      <c r="J2278">
        <v>0</v>
      </c>
      <c r="K2278">
        <v>20300</v>
      </c>
      <c r="L2278">
        <v>28566</v>
      </c>
      <c r="M2278">
        <v>94277</v>
      </c>
      <c r="N2278">
        <v>544325</v>
      </c>
      <c r="O2278">
        <v>1162.2629999999999</v>
      </c>
      <c r="P2278" s="27">
        <v>427235</v>
      </c>
      <c r="Q2278" s="27">
        <v>1457726</v>
      </c>
    </row>
    <row r="2279" spans="1:17" x14ac:dyDescent="0.3">
      <c r="A2279">
        <v>5</v>
      </c>
      <c r="B2279">
        <v>7</v>
      </c>
      <c r="C2279">
        <v>16</v>
      </c>
      <c r="D2279" s="27">
        <v>3400</v>
      </c>
      <c r="E2279">
        <v>2590</v>
      </c>
      <c r="F2279">
        <v>11755</v>
      </c>
      <c r="G2279">
        <v>15706</v>
      </c>
      <c r="H2279">
        <v>0</v>
      </c>
      <c r="I2279">
        <v>60848</v>
      </c>
      <c r="J2279">
        <v>0</v>
      </c>
      <c r="K2279">
        <v>94667</v>
      </c>
      <c r="L2279">
        <v>11427</v>
      </c>
      <c r="M2279">
        <v>4234</v>
      </c>
      <c r="N2279">
        <v>60753</v>
      </c>
      <c r="O2279">
        <v>2140.9059999999999</v>
      </c>
      <c r="P2279" s="27">
        <v>76782</v>
      </c>
      <c r="Q2279" s="27">
        <v>261980</v>
      </c>
    </row>
    <row r="2280" spans="1:17" x14ac:dyDescent="0.3">
      <c r="A2280">
        <v>2</v>
      </c>
      <c r="B2280">
        <v>2</v>
      </c>
      <c r="C2280">
        <v>6</v>
      </c>
      <c r="D2280" s="27">
        <v>190000</v>
      </c>
      <c r="E2280">
        <v>0</v>
      </c>
      <c r="F2280">
        <v>1464740</v>
      </c>
      <c r="G2280">
        <v>3744874</v>
      </c>
      <c r="H2280">
        <v>77398</v>
      </c>
      <c r="I2280">
        <v>1650800</v>
      </c>
      <c r="J2280">
        <v>0</v>
      </c>
      <c r="K2280">
        <v>0</v>
      </c>
      <c r="L2280">
        <v>267326</v>
      </c>
      <c r="M2280">
        <v>3035432</v>
      </c>
      <c r="N2280">
        <v>2600598</v>
      </c>
      <c r="O2280">
        <v>53.72437</v>
      </c>
      <c r="P2280" s="27">
        <v>3763531</v>
      </c>
      <c r="Q2280" s="27">
        <v>12841168</v>
      </c>
    </row>
    <row r="2281" spans="1:17" x14ac:dyDescent="0.3">
      <c r="A2281">
        <v>5</v>
      </c>
      <c r="B2281">
        <v>25</v>
      </c>
      <c r="C2281">
        <v>42</v>
      </c>
      <c r="D2281" s="27">
        <v>3000</v>
      </c>
      <c r="E2281">
        <v>1772</v>
      </c>
      <c r="F2281">
        <v>23085</v>
      </c>
      <c r="G2281">
        <v>15600</v>
      </c>
      <c r="H2281">
        <v>0</v>
      </c>
      <c r="I2281">
        <v>42269</v>
      </c>
      <c r="J2281">
        <v>0</v>
      </c>
      <c r="K2281">
        <v>2627</v>
      </c>
      <c r="L2281">
        <v>1046</v>
      </c>
      <c r="M2281">
        <v>19969</v>
      </c>
      <c r="N2281">
        <v>33463</v>
      </c>
      <c r="O2281">
        <v>1807.463</v>
      </c>
      <c r="P2281" s="27">
        <v>40982</v>
      </c>
      <c r="Q2281" s="27">
        <v>139831</v>
      </c>
    </row>
    <row r="2282" spans="1:17" x14ac:dyDescent="0.3">
      <c r="A2282">
        <v>9</v>
      </c>
      <c r="B2282">
        <v>18</v>
      </c>
      <c r="C2282">
        <v>40</v>
      </c>
      <c r="D2282" s="27">
        <v>330000</v>
      </c>
      <c r="E2282">
        <v>2133</v>
      </c>
      <c r="F2282">
        <v>444965</v>
      </c>
      <c r="G2282">
        <v>1008554</v>
      </c>
      <c r="H2282">
        <v>0</v>
      </c>
      <c r="I2282">
        <v>1094649</v>
      </c>
      <c r="J2282">
        <v>0</v>
      </c>
      <c r="K2282">
        <v>562782</v>
      </c>
      <c r="L2282">
        <v>444674</v>
      </c>
      <c r="M2282">
        <v>80769</v>
      </c>
      <c r="N2282">
        <v>2343215</v>
      </c>
      <c r="O2282">
        <v>17.19126</v>
      </c>
      <c r="P2282" s="27">
        <v>1753148</v>
      </c>
      <c r="Q2282" s="27">
        <v>5981741</v>
      </c>
    </row>
    <row r="2283" spans="1:17" x14ac:dyDescent="0.3">
      <c r="A2283">
        <v>2</v>
      </c>
      <c r="B2283">
        <v>8</v>
      </c>
      <c r="C2283">
        <v>18</v>
      </c>
      <c r="D2283" s="27">
        <v>400000</v>
      </c>
      <c r="E2283">
        <v>748078</v>
      </c>
      <c r="F2283">
        <v>6458625</v>
      </c>
      <c r="G2283">
        <v>13572299</v>
      </c>
      <c r="H2283">
        <v>17964</v>
      </c>
      <c r="I2283">
        <v>5245963</v>
      </c>
      <c r="J2283">
        <v>0</v>
      </c>
      <c r="K2283">
        <v>830325</v>
      </c>
      <c r="L2283">
        <v>479761</v>
      </c>
      <c r="M2283">
        <v>1025644</v>
      </c>
      <c r="N2283">
        <v>5111042</v>
      </c>
      <c r="O2283">
        <v>16.670349999999999</v>
      </c>
      <c r="P2283" s="27">
        <v>9815270</v>
      </c>
      <c r="Q2283" s="27">
        <v>33489701</v>
      </c>
    </row>
    <row r="2284" spans="1:17" x14ac:dyDescent="0.3">
      <c r="A2284">
        <v>3</v>
      </c>
      <c r="B2284">
        <v>26</v>
      </c>
      <c r="C2284">
        <v>47</v>
      </c>
      <c r="D2284" s="27">
        <v>5000</v>
      </c>
      <c r="E2284">
        <v>0</v>
      </c>
      <c r="F2284">
        <v>0</v>
      </c>
      <c r="G2284">
        <v>7035</v>
      </c>
      <c r="H2284">
        <v>0</v>
      </c>
      <c r="I2284">
        <v>22147</v>
      </c>
      <c r="J2284">
        <v>0</v>
      </c>
      <c r="K2284">
        <v>0</v>
      </c>
      <c r="L2284">
        <v>203</v>
      </c>
      <c r="M2284">
        <v>2754</v>
      </c>
      <c r="N2284">
        <v>41881</v>
      </c>
      <c r="O2284">
        <v>1868.403</v>
      </c>
      <c r="P2284" s="27">
        <v>21694</v>
      </c>
      <c r="Q2284" s="27">
        <v>74020</v>
      </c>
    </row>
    <row r="2285" spans="1:17" x14ac:dyDescent="0.3">
      <c r="A2285">
        <v>8</v>
      </c>
      <c r="B2285">
        <v>14</v>
      </c>
      <c r="C2285">
        <v>28</v>
      </c>
      <c r="D2285" s="27">
        <v>27000</v>
      </c>
      <c r="E2285">
        <v>41525</v>
      </c>
      <c r="F2285">
        <v>0</v>
      </c>
      <c r="G2285">
        <v>40287</v>
      </c>
      <c r="H2285">
        <v>0</v>
      </c>
      <c r="I2285">
        <v>88550</v>
      </c>
      <c r="J2285">
        <v>11894</v>
      </c>
      <c r="K2285">
        <v>113449</v>
      </c>
      <c r="L2285">
        <v>35273</v>
      </c>
      <c r="M2285">
        <v>96164</v>
      </c>
      <c r="N2285">
        <v>59788</v>
      </c>
      <c r="O2285">
        <v>308.20569999999998</v>
      </c>
      <c r="P2285" s="27">
        <v>142711</v>
      </c>
      <c r="Q2285" s="27">
        <v>486930</v>
      </c>
    </row>
    <row r="2286" spans="1:17" x14ac:dyDescent="0.3">
      <c r="A2286">
        <v>3</v>
      </c>
      <c r="B2286">
        <v>25</v>
      </c>
      <c r="C2286">
        <v>41</v>
      </c>
      <c r="D2286" s="27">
        <v>17000</v>
      </c>
      <c r="E2286">
        <v>6461</v>
      </c>
      <c r="F2286">
        <v>19770</v>
      </c>
      <c r="G2286">
        <v>45417</v>
      </c>
      <c r="H2286">
        <v>0</v>
      </c>
      <c r="I2286">
        <v>38245</v>
      </c>
      <c r="J2286">
        <v>0</v>
      </c>
      <c r="K2286">
        <v>6068</v>
      </c>
      <c r="L2286">
        <v>2079</v>
      </c>
      <c r="M2286">
        <v>5500</v>
      </c>
      <c r="N2286">
        <v>41826</v>
      </c>
      <c r="O2286">
        <v>545.85810000000004</v>
      </c>
      <c r="P2286" s="27">
        <v>48466</v>
      </c>
      <c r="Q2286" s="27">
        <v>165366</v>
      </c>
    </row>
    <row r="2287" spans="1:17" x14ac:dyDescent="0.3">
      <c r="A2287">
        <v>9</v>
      </c>
      <c r="B2287">
        <v>15</v>
      </c>
      <c r="C2287">
        <v>33</v>
      </c>
      <c r="D2287" s="27">
        <v>1200</v>
      </c>
      <c r="E2287">
        <v>0</v>
      </c>
      <c r="F2287">
        <v>22242</v>
      </c>
      <c r="G2287">
        <v>30683</v>
      </c>
      <c r="H2287">
        <v>0</v>
      </c>
      <c r="I2287">
        <v>15633</v>
      </c>
      <c r="J2287">
        <v>108652</v>
      </c>
      <c r="K2287">
        <v>167750</v>
      </c>
      <c r="L2287">
        <v>956</v>
      </c>
      <c r="M2287">
        <v>7543</v>
      </c>
      <c r="N2287">
        <v>22557</v>
      </c>
      <c r="O2287">
        <v>972.73879999999997</v>
      </c>
      <c r="P2287" s="27">
        <v>110204</v>
      </c>
      <c r="Q2287" s="27">
        <v>376016</v>
      </c>
    </row>
    <row r="2288" spans="1:17" x14ac:dyDescent="0.3">
      <c r="A2288">
        <v>6</v>
      </c>
      <c r="B2288">
        <v>13</v>
      </c>
      <c r="C2288">
        <v>25</v>
      </c>
      <c r="D2288" s="27">
        <v>1500</v>
      </c>
      <c r="E2288">
        <v>3927</v>
      </c>
      <c r="F2288">
        <v>0</v>
      </c>
      <c r="G2288">
        <v>11</v>
      </c>
      <c r="H2288">
        <v>0</v>
      </c>
      <c r="I2288">
        <v>0</v>
      </c>
      <c r="J2288">
        <v>0</v>
      </c>
      <c r="K2288">
        <v>0</v>
      </c>
      <c r="L2288">
        <v>0</v>
      </c>
      <c r="M2288">
        <v>0</v>
      </c>
      <c r="N2288">
        <v>9707</v>
      </c>
      <c r="O2288">
        <v>1387.077</v>
      </c>
      <c r="P2288" s="27">
        <v>3999</v>
      </c>
      <c r="Q2288" s="27">
        <v>13645</v>
      </c>
    </row>
    <row r="2289" spans="1:17" x14ac:dyDescent="0.3">
      <c r="A2289">
        <v>4</v>
      </c>
      <c r="B2289">
        <v>12</v>
      </c>
      <c r="C2289">
        <v>21</v>
      </c>
      <c r="D2289" s="27">
        <v>16000</v>
      </c>
      <c r="E2289">
        <v>51167</v>
      </c>
      <c r="F2289">
        <v>8007</v>
      </c>
      <c r="G2289">
        <v>11116</v>
      </c>
      <c r="H2289">
        <v>898</v>
      </c>
      <c r="I2289">
        <v>27125</v>
      </c>
      <c r="J2289">
        <v>4902</v>
      </c>
      <c r="K2289">
        <v>1400</v>
      </c>
      <c r="L2289">
        <v>5929</v>
      </c>
      <c r="M2289">
        <v>2791</v>
      </c>
      <c r="N2289">
        <v>48902</v>
      </c>
      <c r="O2289">
        <v>904.0181</v>
      </c>
      <c r="P2289" s="27">
        <v>47549</v>
      </c>
      <c r="Q2289" s="27">
        <v>162237</v>
      </c>
    </row>
    <row r="2290" spans="1:17" x14ac:dyDescent="0.3">
      <c r="A2290">
        <v>2</v>
      </c>
      <c r="B2290">
        <v>2</v>
      </c>
      <c r="C2290">
        <v>2</v>
      </c>
      <c r="D2290" s="27">
        <v>430000</v>
      </c>
      <c r="E2290">
        <v>116770</v>
      </c>
      <c r="F2290">
        <v>32526021</v>
      </c>
      <c r="G2290">
        <v>50244399</v>
      </c>
      <c r="H2290">
        <v>95738</v>
      </c>
      <c r="I2290">
        <v>17329621</v>
      </c>
      <c r="J2290">
        <v>0</v>
      </c>
      <c r="K2290">
        <v>591290</v>
      </c>
      <c r="L2290">
        <v>494592</v>
      </c>
      <c r="M2290">
        <v>12285021</v>
      </c>
      <c r="N2290">
        <v>28473208</v>
      </c>
      <c r="O2290">
        <v>25.322579999999999</v>
      </c>
      <c r="P2290" s="27">
        <v>41663734</v>
      </c>
      <c r="Q2290" s="8">
        <v>142000000</v>
      </c>
    </row>
    <row r="2291" spans="1:17" x14ac:dyDescent="0.3">
      <c r="A2291">
        <v>5</v>
      </c>
      <c r="B2291">
        <v>2</v>
      </c>
      <c r="C2291">
        <v>2</v>
      </c>
      <c r="D2291" s="27">
        <v>5200</v>
      </c>
      <c r="E2291">
        <v>1517</v>
      </c>
      <c r="F2291">
        <v>56542</v>
      </c>
      <c r="G2291">
        <v>23078</v>
      </c>
      <c r="H2291">
        <v>289</v>
      </c>
      <c r="I2291">
        <v>111167</v>
      </c>
      <c r="J2291">
        <v>1543</v>
      </c>
      <c r="K2291">
        <v>868</v>
      </c>
      <c r="L2291">
        <v>3579</v>
      </c>
      <c r="M2291">
        <v>8757</v>
      </c>
      <c r="N2291">
        <v>20036</v>
      </c>
      <c r="O2291">
        <v>74.84496</v>
      </c>
      <c r="P2291" s="27">
        <v>66640</v>
      </c>
      <c r="Q2291" s="27">
        <v>227376</v>
      </c>
    </row>
    <row r="2292" spans="1:17" x14ac:dyDescent="0.3">
      <c r="A2292">
        <v>9</v>
      </c>
      <c r="B2292">
        <v>2</v>
      </c>
      <c r="C2292">
        <v>5</v>
      </c>
      <c r="D2292" s="27">
        <v>1150</v>
      </c>
      <c r="E2292">
        <v>0</v>
      </c>
      <c r="F2292">
        <v>7772</v>
      </c>
      <c r="G2292">
        <v>4308</v>
      </c>
      <c r="H2292">
        <v>183</v>
      </c>
      <c r="I2292">
        <v>1775</v>
      </c>
      <c r="J2292">
        <v>0</v>
      </c>
      <c r="K2292">
        <v>1198</v>
      </c>
      <c r="L2292">
        <v>4895</v>
      </c>
      <c r="M2292">
        <v>6353</v>
      </c>
      <c r="N2292">
        <v>28415</v>
      </c>
      <c r="O2292">
        <v>887.44190000000003</v>
      </c>
      <c r="P2292" s="27">
        <v>16090</v>
      </c>
      <c r="Q2292" s="27">
        <v>54899</v>
      </c>
    </row>
    <row r="2293" spans="1:17" x14ac:dyDescent="0.3">
      <c r="A2293">
        <v>2</v>
      </c>
      <c r="B2293">
        <v>23</v>
      </c>
      <c r="C2293">
        <v>50</v>
      </c>
      <c r="D2293" s="27">
        <v>20000</v>
      </c>
      <c r="E2293">
        <v>27051</v>
      </c>
      <c r="F2293">
        <v>76154</v>
      </c>
      <c r="G2293">
        <v>325746</v>
      </c>
      <c r="H2293">
        <v>0</v>
      </c>
      <c r="I2293">
        <v>395138</v>
      </c>
      <c r="J2293">
        <v>0</v>
      </c>
      <c r="K2293">
        <v>1237316</v>
      </c>
      <c r="L2293">
        <v>44588</v>
      </c>
      <c r="M2293">
        <v>23922</v>
      </c>
      <c r="N2293">
        <v>239200</v>
      </c>
      <c r="O2293">
        <v>1868.403</v>
      </c>
      <c r="P2293" s="27">
        <v>694348</v>
      </c>
      <c r="Q2293" s="27">
        <v>2369115</v>
      </c>
    </row>
    <row r="2294" spans="1:17" x14ac:dyDescent="0.3">
      <c r="A2294">
        <v>3</v>
      </c>
      <c r="B2294">
        <v>5</v>
      </c>
      <c r="C2294">
        <v>11</v>
      </c>
      <c r="D2294" s="27">
        <v>6400</v>
      </c>
      <c r="E2294">
        <v>0</v>
      </c>
      <c r="F2294">
        <v>0</v>
      </c>
      <c r="G2294">
        <v>0</v>
      </c>
      <c r="H2294">
        <v>0</v>
      </c>
      <c r="I2294">
        <v>0</v>
      </c>
      <c r="J2294">
        <v>0</v>
      </c>
      <c r="K2294">
        <v>0</v>
      </c>
      <c r="L2294">
        <v>0</v>
      </c>
      <c r="M2294">
        <v>0</v>
      </c>
      <c r="N2294">
        <v>7602</v>
      </c>
      <c r="O2294">
        <v>3855.0839999999998</v>
      </c>
      <c r="P2294" s="27">
        <v>2228</v>
      </c>
      <c r="Q2294" s="27">
        <v>7602</v>
      </c>
    </row>
    <row r="2295" spans="1:17" x14ac:dyDescent="0.3">
      <c r="A2295">
        <v>7</v>
      </c>
      <c r="B2295">
        <v>25</v>
      </c>
      <c r="C2295">
        <v>42</v>
      </c>
      <c r="D2295" s="27">
        <v>57000</v>
      </c>
      <c r="E2295">
        <v>0</v>
      </c>
      <c r="F2295">
        <v>338817</v>
      </c>
      <c r="G2295">
        <v>394542</v>
      </c>
      <c r="H2295">
        <v>0</v>
      </c>
      <c r="I2295">
        <v>606367</v>
      </c>
      <c r="J2295">
        <v>0</v>
      </c>
      <c r="K2295">
        <v>33379</v>
      </c>
      <c r="L2295">
        <v>77077</v>
      </c>
      <c r="M2295">
        <v>58397</v>
      </c>
      <c r="N2295">
        <v>267463</v>
      </c>
      <c r="O2295">
        <v>279.45609999999999</v>
      </c>
      <c r="P2295" s="27">
        <v>520528</v>
      </c>
      <c r="Q2295" s="27">
        <v>1776042</v>
      </c>
    </row>
    <row r="2296" spans="1:17" x14ac:dyDescent="0.3">
      <c r="A2296">
        <v>7</v>
      </c>
      <c r="B2296">
        <v>5</v>
      </c>
      <c r="C2296">
        <v>10</v>
      </c>
      <c r="D2296" s="27">
        <v>215000</v>
      </c>
      <c r="E2296">
        <v>333</v>
      </c>
      <c r="F2296">
        <v>50769</v>
      </c>
      <c r="G2296">
        <v>142419</v>
      </c>
      <c r="H2296">
        <v>1472</v>
      </c>
      <c r="I2296">
        <v>2785118</v>
      </c>
      <c r="J2296">
        <v>0</v>
      </c>
      <c r="K2296">
        <v>11428</v>
      </c>
      <c r="L2296">
        <v>6955</v>
      </c>
      <c r="M2296">
        <v>3946</v>
      </c>
      <c r="N2296">
        <v>1061914</v>
      </c>
      <c r="O2296">
        <v>48.84104</v>
      </c>
      <c r="P2296" s="27">
        <v>1191194</v>
      </c>
      <c r="Q2296" s="27">
        <v>4064354</v>
      </c>
    </row>
    <row r="2297" spans="1:17" x14ac:dyDescent="0.3">
      <c r="A2297">
        <v>5</v>
      </c>
      <c r="B2297">
        <v>23</v>
      </c>
      <c r="C2297">
        <v>50</v>
      </c>
      <c r="D2297" s="27">
        <v>5000</v>
      </c>
      <c r="E2297">
        <v>7344</v>
      </c>
      <c r="F2297">
        <v>24297</v>
      </c>
      <c r="G2297">
        <v>39316</v>
      </c>
      <c r="H2297">
        <v>10830</v>
      </c>
      <c r="I2297">
        <v>24889</v>
      </c>
      <c r="J2297">
        <v>0</v>
      </c>
      <c r="K2297">
        <v>370033</v>
      </c>
      <c r="L2297">
        <v>44465</v>
      </c>
      <c r="M2297">
        <v>21727</v>
      </c>
      <c r="N2297">
        <v>39753</v>
      </c>
      <c r="O2297">
        <v>1807.463</v>
      </c>
      <c r="P2297" s="27">
        <v>170766</v>
      </c>
      <c r="Q2297" s="27">
        <v>582654</v>
      </c>
    </row>
    <row r="2298" spans="1:17" x14ac:dyDescent="0.3">
      <c r="A2298">
        <v>7</v>
      </c>
      <c r="B2298">
        <v>91</v>
      </c>
      <c r="C2298">
        <v>49</v>
      </c>
      <c r="D2298" s="27">
        <v>80000</v>
      </c>
      <c r="E2298">
        <v>366210</v>
      </c>
      <c r="F2298">
        <v>5523918</v>
      </c>
      <c r="G2298">
        <v>2967413</v>
      </c>
      <c r="H2298">
        <v>48500</v>
      </c>
      <c r="I2298">
        <v>5832056</v>
      </c>
      <c r="J2298">
        <v>0</v>
      </c>
      <c r="K2298">
        <v>167606</v>
      </c>
      <c r="L2298">
        <v>110523</v>
      </c>
      <c r="M2298">
        <v>252510</v>
      </c>
      <c r="N2298">
        <v>7271240</v>
      </c>
      <c r="O2298">
        <v>657.71090000000004</v>
      </c>
      <c r="P2298" s="27">
        <v>6606089</v>
      </c>
      <c r="Q2298" s="27">
        <v>22539976</v>
      </c>
    </row>
    <row r="2299" spans="1:17" x14ac:dyDescent="0.3">
      <c r="A2299">
        <v>9</v>
      </c>
      <c r="B2299">
        <v>2</v>
      </c>
      <c r="C2299">
        <v>5</v>
      </c>
      <c r="D2299" s="27">
        <v>3600</v>
      </c>
      <c r="E2299">
        <v>0</v>
      </c>
      <c r="F2299">
        <v>10335</v>
      </c>
      <c r="G2299">
        <v>31765</v>
      </c>
      <c r="H2299">
        <v>805</v>
      </c>
      <c r="I2299">
        <v>30136</v>
      </c>
      <c r="J2299">
        <v>0</v>
      </c>
      <c r="K2299">
        <v>6533</v>
      </c>
      <c r="L2299">
        <v>11677</v>
      </c>
      <c r="M2299">
        <v>60464</v>
      </c>
      <c r="N2299">
        <v>23508</v>
      </c>
      <c r="O2299">
        <v>1667.7550000000001</v>
      </c>
      <c r="P2299" s="27">
        <v>51355</v>
      </c>
      <c r="Q2299" s="27">
        <v>175223</v>
      </c>
    </row>
    <row r="2300" spans="1:17" x14ac:dyDescent="0.3">
      <c r="A2300">
        <v>2</v>
      </c>
      <c r="B2300">
        <v>2</v>
      </c>
      <c r="C2300">
        <v>2</v>
      </c>
      <c r="D2300" s="27">
        <v>1900</v>
      </c>
      <c r="E2300">
        <v>0</v>
      </c>
      <c r="F2300">
        <v>0</v>
      </c>
      <c r="G2300">
        <v>1311</v>
      </c>
      <c r="H2300">
        <v>63</v>
      </c>
      <c r="I2300">
        <v>1487</v>
      </c>
      <c r="J2300">
        <v>0</v>
      </c>
      <c r="K2300">
        <v>300</v>
      </c>
      <c r="L2300">
        <v>2991</v>
      </c>
      <c r="M2300">
        <v>6162</v>
      </c>
      <c r="N2300">
        <v>1931</v>
      </c>
      <c r="O2300">
        <v>1851.67</v>
      </c>
      <c r="P2300" s="27">
        <v>4175</v>
      </c>
      <c r="Q2300" s="27">
        <v>14245</v>
      </c>
    </row>
    <row r="2301" spans="1:17" x14ac:dyDescent="0.3">
      <c r="A2301">
        <v>3</v>
      </c>
      <c r="B2301">
        <v>26</v>
      </c>
      <c r="C2301">
        <v>45</v>
      </c>
      <c r="D2301" s="27">
        <v>5500</v>
      </c>
      <c r="E2301">
        <v>0</v>
      </c>
      <c r="F2301">
        <v>5592</v>
      </c>
      <c r="G2301">
        <v>11793</v>
      </c>
      <c r="H2301">
        <v>360</v>
      </c>
      <c r="I2301">
        <v>28318</v>
      </c>
      <c r="J2301">
        <v>0</v>
      </c>
      <c r="K2301">
        <v>7537</v>
      </c>
      <c r="L2301">
        <v>2101</v>
      </c>
      <c r="M2301">
        <v>16444</v>
      </c>
      <c r="N2301">
        <v>49786</v>
      </c>
      <c r="O2301">
        <v>1868.403</v>
      </c>
      <c r="P2301" s="27">
        <v>35736</v>
      </c>
      <c r="Q2301" s="27">
        <v>121931</v>
      </c>
    </row>
    <row r="2302" spans="1:17" x14ac:dyDescent="0.3">
      <c r="A2302">
        <v>4</v>
      </c>
      <c r="B2302">
        <v>26</v>
      </c>
      <c r="C2302">
        <v>46</v>
      </c>
      <c r="D2302" s="27">
        <v>14000</v>
      </c>
      <c r="E2302">
        <v>0</v>
      </c>
      <c r="F2302">
        <v>85699</v>
      </c>
      <c r="G2302">
        <v>129418</v>
      </c>
      <c r="H2302">
        <v>0</v>
      </c>
      <c r="I2302">
        <v>165413</v>
      </c>
      <c r="J2302">
        <v>0</v>
      </c>
      <c r="K2302">
        <v>0</v>
      </c>
      <c r="L2302">
        <v>7087</v>
      </c>
      <c r="M2302">
        <v>38211</v>
      </c>
      <c r="N2302">
        <v>165915</v>
      </c>
      <c r="O2302">
        <v>829.47090000000003</v>
      </c>
      <c r="P2302" s="27">
        <v>173430</v>
      </c>
      <c r="Q2302" s="27">
        <v>591743</v>
      </c>
    </row>
    <row r="2303" spans="1:17" x14ac:dyDescent="0.3">
      <c r="A2303">
        <v>5</v>
      </c>
      <c r="B2303">
        <v>2</v>
      </c>
      <c r="C2303">
        <v>4</v>
      </c>
      <c r="D2303" s="27">
        <v>1400000</v>
      </c>
      <c r="E2303">
        <v>0</v>
      </c>
      <c r="F2303">
        <v>10537126</v>
      </c>
      <c r="G2303">
        <v>16342635</v>
      </c>
      <c r="H2303">
        <v>0</v>
      </c>
      <c r="I2303">
        <v>8317506</v>
      </c>
      <c r="J2303">
        <v>0</v>
      </c>
      <c r="K2303">
        <v>1194247</v>
      </c>
      <c r="L2303">
        <v>610083</v>
      </c>
      <c r="M2303">
        <v>13368824</v>
      </c>
      <c r="N2303">
        <v>13496811</v>
      </c>
      <c r="O2303">
        <v>4.6524979999999996</v>
      </c>
      <c r="P2303" s="27">
        <v>18718415</v>
      </c>
      <c r="Q2303" s="27">
        <v>63867232</v>
      </c>
    </row>
    <row r="2304" spans="1:17" x14ac:dyDescent="0.3">
      <c r="A2304">
        <v>3</v>
      </c>
      <c r="B2304">
        <v>25</v>
      </c>
      <c r="C2304">
        <v>41</v>
      </c>
      <c r="D2304" s="27">
        <v>30000</v>
      </c>
      <c r="E2304">
        <v>114681</v>
      </c>
      <c r="F2304">
        <v>274357</v>
      </c>
      <c r="G2304">
        <v>624663</v>
      </c>
      <c r="H2304">
        <v>13830</v>
      </c>
      <c r="I2304">
        <v>1347182</v>
      </c>
      <c r="J2304">
        <v>53705</v>
      </c>
      <c r="K2304">
        <v>26778</v>
      </c>
      <c r="L2304">
        <v>111358</v>
      </c>
      <c r="M2304">
        <v>91404</v>
      </c>
      <c r="N2304">
        <v>416626</v>
      </c>
      <c r="O2304">
        <v>657.71090000000004</v>
      </c>
      <c r="P2304" s="27">
        <v>901109</v>
      </c>
      <c r="Q2304" s="27">
        <v>3074584</v>
      </c>
    </row>
    <row r="2305" spans="1:17" x14ac:dyDescent="0.3">
      <c r="A2305">
        <v>3</v>
      </c>
      <c r="B2305">
        <v>5</v>
      </c>
      <c r="C2305">
        <v>10</v>
      </c>
      <c r="D2305" s="27">
        <v>150000</v>
      </c>
      <c r="E2305">
        <v>0</v>
      </c>
      <c r="F2305">
        <v>25231</v>
      </c>
      <c r="G2305">
        <v>136342</v>
      </c>
      <c r="H2305">
        <v>4032</v>
      </c>
      <c r="I2305">
        <v>172877</v>
      </c>
      <c r="J2305">
        <v>0</v>
      </c>
      <c r="K2305">
        <v>10863</v>
      </c>
      <c r="L2305">
        <v>17710</v>
      </c>
      <c r="M2305">
        <v>30866</v>
      </c>
      <c r="N2305">
        <v>540642</v>
      </c>
      <c r="O2305">
        <v>281.10930000000002</v>
      </c>
      <c r="P2305" s="27">
        <v>275077</v>
      </c>
      <c r="Q2305" s="27">
        <v>938563</v>
      </c>
    </row>
    <row r="2306" spans="1:17" x14ac:dyDescent="0.3">
      <c r="A2306">
        <v>7</v>
      </c>
      <c r="B2306">
        <v>2</v>
      </c>
      <c r="C2306">
        <v>5</v>
      </c>
      <c r="D2306" s="27">
        <v>1250</v>
      </c>
      <c r="E2306">
        <v>0</v>
      </c>
      <c r="F2306">
        <v>18948</v>
      </c>
      <c r="G2306">
        <v>8095</v>
      </c>
      <c r="H2306">
        <v>0</v>
      </c>
      <c r="I2306">
        <v>9033</v>
      </c>
      <c r="J2306">
        <v>0</v>
      </c>
      <c r="K2306">
        <v>3437</v>
      </c>
      <c r="L2306">
        <v>0</v>
      </c>
      <c r="M2306">
        <v>0</v>
      </c>
      <c r="N2306">
        <v>14332</v>
      </c>
      <c r="O2306">
        <v>1807.463</v>
      </c>
      <c r="P2306" s="27">
        <v>15781</v>
      </c>
      <c r="Q2306" s="27">
        <v>53845</v>
      </c>
    </row>
    <row r="2307" spans="1:17" x14ac:dyDescent="0.3">
      <c r="A2307">
        <v>1</v>
      </c>
      <c r="B2307">
        <v>5</v>
      </c>
      <c r="C2307">
        <v>10</v>
      </c>
      <c r="D2307" s="27">
        <v>1500</v>
      </c>
      <c r="E2307">
        <v>0</v>
      </c>
      <c r="F2307">
        <v>0</v>
      </c>
      <c r="G2307">
        <v>0</v>
      </c>
      <c r="H2307">
        <v>0</v>
      </c>
      <c r="I2307">
        <v>42998</v>
      </c>
      <c r="J2307">
        <v>0</v>
      </c>
      <c r="K2307">
        <v>0</v>
      </c>
      <c r="L2307">
        <v>0</v>
      </c>
      <c r="M2307">
        <v>0</v>
      </c>
      <c r="N2307">
        <v>30258</v>
      </c>
      <c r="O2307">
        <v>1851.67</v>
      </c>
      <c r="P2307" s="27">
        <v>21470</v>
      </c>
      <c r="Q2307" s="27">
        <v>73256</v>
      </c>
    </row>
    <row r="2308" spans="1:17" x14ac:dyDescent="0.3">
      <c r="A2308">
        <v>9</v>
      </c>
      <c r="B2308">
        <v>18</v>
      </c>
      <c r="C2308">
        <v>38</v>
      </c>
      <c r="D2308" s="27">
        <v>330000</v>
      </c>
      <c r="E2308">
        <v>0</v>
      </c>
      <c r="F2308">
        <v>616944</v>
      </c>
      <c r="G2308">
        <v>2364326</v>
      </c>
      <c r="H2308">
        <v>0</v>
      </c>
      <c r="I2308">
        <v>2716880</v>
      </c>
      <c r="J2308">
        <v>0</v>
      </c>
      <c r="K2308">
        <v>854842</v>
      </c>
      <c r="L2308">
        <v>1325832</v>
      </c>
      <c r="M2308">
        <v>81440</v>
      </c>
      <c r="N2308">
        <v>2794155</v>
      </c>
      <c r="O2308">
        <v>90.622</v>
      </c>
      <c r="P2308" s="27">
        <v>3151940</v>
      </c>
      <c r="Q2308" s="27">
        <v>10754419</v>
      </c>
    </row>
    <row r="2309" spans="1:17" x14ac:dyDescent="0.3">
      <c r="A2309">
        <v>8</v>
      </c>
      <c r="B2309">
        <v>5</v>
      </c>
      <c r="C2309">
        <v>9</v>
      </c>
      <c r="D2309" s="27">
        <v>180000</v>
      </c>
      <c r="E2309">
        <v>0</v>
      </c>
      <c r="F2309">
        <v>24262</v>
      </c>
      <c r="G2309">
        <v>95627</v>
      </c>
      <c r="H2309">
        <v>0</v>
      </c>
      <c r="I2309">
        <v>166739</v>
      </c>
      <c r="J2309">
        <v>0</v>
      </c>
      <c r="K2309">
        <v>13877</v>
      </c>
      <c r="L2309">
        <v>23048</v>
      </c>
      <c r="M2309">
        <v>102869</v>
      </c>
      <c r="N2309">
        <v>485670</v>
      </c>
      <c r="O2309">
        <v>62.963329999999999</v>
      </c>
      <c r="P2309" s="27">
        <v>267319</v>
      </c>
      <c r="Q2309" s="27">
        <v>912092</v>
      </c>
    </row>
    <row r="2310" spans="1:17" x14ac:dyDescent="0.3">
      <c r="A2310">
        <v>2</v>
      </c>
      <c r="B2310">
        <v>2</v>
      </c>
      <c r="C2310">
        <v>2</v>
      </c>
      <c r="D2310" s="27">
        <v>5000</v>
      </c>
      <c r="E2310">
        <v>0</v>
      </c>
      <c r="F2310">
        <v>3191</v>
      </c>
      <c r="G2310">
        <v>10258</v>
      </c>
      <c r="H2310">
        <v>47</v>
      </c>
      <c r="I2310">
        <v>7220</v>
      </c>
      <c r="J2310">
        <v>0</v>
      </c>
      <c r="K2310">
        <v>4896</v>
      </c>
      <c r="L2310">
        <v>5667</v>
      </c>
      <c r="M2310">
        <v>4141</v>
      </c>
      <c r="N2310">
        <v>13430</v>
      </c>
      <c r="O2310">
        <v>653.84310000000005</v>
      </c>
      <c r="P2310" s="27">
        <v>14317</v>
      </c>
      <c r="Q2310" s="27">
        <v>48850</v>
      </c>
    </row>
    <row r="2311" spans="1:17" x14ac:dyDescent="0.3">
      <c r="A2311">
        <v>6</v>
      </c>
      <c r="B2311">
        <v>7</v>
      </c>
      <c r="C2311">
        <v>16</v>
      </c>
      <c r="D2311" s="27">
        <v>9000</v>
      </c>
      <c r="E2311">
        <v>18762</v>
      </c>
      <c r="F2311">
        <v>47456</v>
      </c>
      <c r="G2311">
        <v>29374</v>
      </c>
      <c r="H2311">
        <v>0</v>
      </c>
      <c r="I2311">
        <v>62438</v>
      </c>
      <c r="J2311">
        <v>0</v>
      </c>
      <c r="K2311">
        <v>31615</v>
      </c>
      <c r="L2311">
        <v>23813</v>
      </c>
      <c r="M2311">
        <v>26776</v>
      </c>
      <c r="N2311">
        <v>117753</v>
      </c>
      <c r="O2311">
        <v>583.35119999999995</v>
      </c>
      <c r="P2311" s="27">
        <v>104920</v>
      </c>
      <c r="Q2311" s="27">
        <v>357987</v>
      </c>
    </row>
    <row r="2312" spans="1:17" x14ac:dyDescent="0.3">
      <c r="A2312">
        <v>9</v>
      </c>
      <c r="B2312">
        <v>2</v>
      </c>
      <c r="C2312">
        <v>2</v>
      </c>
      <c r="D2312" s="27">
        <v>2900</v>
      </c>
      <c r="E2312">
        <v>258</v>
      </c>
      <c r="F2312">
        <v>8155</v>
      </c>
      <c r="G2312">
        <v>24986</v>
      </c>
      <c r="H2312">
        <v>186</v>
      </c>
      <c r="I2312">
        <v>8377</v>
      </c>
      <c r="J2312">
        <v>0</v>
      </c>
      <c r="K2312">
        <v>1018</v>
      </c>
      <c r="L2312">
        <v>14120</v>
      </c>
      <c r="M2312">
        <v>30340</v>
      </c>
      <c r="N2312">
        <v>12320</v>
      </c>
      <c r="O2312">
        <v>2249.1350000000002</v>
      </c>
      <c r="P2312" s="27">
        <v>29238</v>
      </c>
      <c r="Q2312" s="27">
        <v>99760</v>
      </c>
    </row>
    <row r="2313" spans="1:17" x14ac:dyDescent="0.3">
      <c r="A2313">
        <v>2</v>
      </c>
      <c r="B2313">
        <v>8</v>
      </c>
      <c r="C2313">
        <v>19</v>
      </c>
      <c r="D2313" s="27">
        <v>300000</v>
      </c>
      <c r="E2313">
        <v>0</v>
      </c>
      <c r="F2313">
        <v>1060980</v>
      </c>
      <c r="G2313">
        <v>7822264</v>
      </c>
      <c r="H2313">
        <v>0</v>
      </c>
      <c r="I2313">
        <v>7859045</v>
      </c>
      <c r="J2313">
        <v>0</v>
      </c>
      <c r="K2313">
        <v>63562</v>
      </c>
      <c r="L2313">
        <v>317896</v>
      </c>
      <c r="M2313">
        <v>739618</v>
      </c>
      <c r="N2313">
        <v>3811675</v>
      </c>
      <c r="O2313">
        <v>124.452</v>
      </c>
      <c r="P2313" s="27">
        <v>6352591</v>
      </c>
      <c r="Q2313" s="27">
        <v>21675040</v>
      </c>
    </row>
    <row r="2314" spans="1:17" x14ac:dyDescent="0.3">
      <c r="A2314">
        <v>5</v>
      </c>
      <c r="B2314">
        <v>13</v>
      </c>
      <c r="C2314">
        <v>24</v>
      </c>
      <c r="D2314" s="27">
        <v>200001</v>
      </c>
      <c r="E2314">
        <v>17208</v>
      </c>
      <c r="F2314">
        <v>446506</v>
      </c>
      <c r="G2314">
        <v>66830</v>
      </c>
      <c r="H2314">
        <v>0</v>
      </c>
      <c r="I2314">
        <v>63500</v>
      </c>
      <c r="J2314">
        <v>25080</v>
      </c>
      <c r="K2314">
        <v>249355</v>
      </c>
      <c r="L2314">
        <v>30263</v>
      </c>
      <c r="M2314">
        <v>7632</v>
      </c>
      <c r="N2314">
        <v>366520</v>
      </c>
      <c r="O2314">
        <v>23.251169999999998</v>
      </c>
      <c r="P2314" s="27">
        <v>373064</v>
      </c>
      <c r="Q2314" s="27">
        <v>1272894</v>
      </c>
    </row>
    <row r="2315" spans="1:17" x14ac:dyDescent="0.3">
      <c r="A2315">
        <v>5</v>
      </c>
      <c r="B2315">
        <v>26</v>
      </c>
      <c r="C2315">
        <v>47</v>
      </c>
      <c r="D2315" s="27">
        <v>6300</v>
      </c>
      <c r="E2315">
        <v>0</v>
      </c>
      <c r="F2315">
        <v>14568</v>
      </c>
      <c r="G2315">
        <v>38921</v>
      </c>
      <c r="H2315">
        <v>0</v>
      </c>
      <c r="I2315">
        <v>54394</v>
      </c>
      <c r="J2315">
        <v>0</v>
      </c>
      <c r="K2315">
        <v>9018</v>
      </c>
      <c r="L2315">
        <v>13282</v>
      </c>
      <c r="M2315">
        <v>24914</v>
      </c>
      <c r="N2315">
        <v>54103</v>
      </c>
      <c r="O2315">
        <v>1655.242</v>
      </c>
      <c r="P2315" s="27">
        <v>61313</v>
      </c>
      <c r="Q2315" s="27">
        <v>209200</v>
      </c>
    </row>
    <row r="2316" spans="1:17" x14ac:dyDescent="0.3">
      <c r="A2316">
        <v>2</v>
      </c>
      <c r="B2316">
        <v>5</v>
      </c>
      <c r="C2316">
        <v>10</v>
      </c>
      <c r="D2316" s="27">
        <v>6000</v>
      </c>
      <c r="E2316">
        <v>0</v>
      </c>
      <c r="F2316">
        <v>7947</v>
      </c>
      <c r="G2316">
        <v>6465</v>
      </c>
      <c r="H2316">
        <v>0</v>
      </c>
      <c r="I2316">
        <v>38306</v>
      </c>
      <c r="J2316">
        <v>0</v>
      </c>
      <c r="K2316">
        <v>5300</v>
      </c>
      <c r="L2316">
        <v>11801</v>
      </c>
      <c r="M2316">
        <v>33623</v>
      </c>
      <c r="N2316">
        <v>31339</v>
      </c>
      <c r="O2316">
        <v>1851.67</v>
      </c>
      <c r="P2316" s="27">
        <v>39502</v>
      </c>
      <c r="Q2316" s="27">
        <v>134781</v>
      </c>
    </row>
    <row r="2317" spans="1:17" x14ac:dyDescent="0.3">
      <c r="A2317">
        <v>7</v>
      </c>
      <c r="B2317">
        <v>25</v>
      </c>
      <c r="C2317">
        <v>42</v>
      </c>
      <c r="D2317" s="27">
        <v>3000</v>
      </c>
      <c r="E2317">
        <v>0</v>
      </c>
      <c r="F2317">
        <v>12240</v>
      </c>
      <c r="G2317">
        <v>18869</v>
      </c>
      <c r="H2317">
        <v>206</v>
      </c>
      <c r="I2317">
        <v>39150</v>
      </c>
      <c r="J2317">
        <v>0</v>
      </c>
      <c r="K2317">
        <v>3845</v>
      </c>
      <c r="L2317">
        <v>12253</v>
      </c>
      <c r="M2317">
        <v>5387</v>
      </c>
      <c r="N2317">
        <v>24225</v>
      </c>
      <c r="O2317">
        <v>1807.463</v>
      </c>
      <c r="P2317" s="27">
        <v>34049</v>
      </c>
      <c r="Q2317" s="27">
        <v>116175</v>
      </c>
    </row>
    <row r="2318" spans="1:17" x14ac:dyDescent="0.3">
      <c r="A2318">
        <v>7</v>
      </c>
      <c r="B2318">
        <v>26</v>
      </c>
      <c r="C2318">
        <v>46</v>
      </c>
      <c r="D2318" s="27">
        <v>9000</v>
      </c>
      <c r="E2318">
        <v>0</v>
      </c>
      <c r="F2318">
        <v>1367</v>
      </c>
      <c r="G2318">
        <v>4033</v>
      </c>
      <c r="H2318">
        <v>0</v>
      </c>
      <c r="I2318">
        <v>2990</v>
      </c>
      <c r="J2318">
        <v>0</v>
      </c>
      <c r="K2318">
        <v>897</v>
      </c>
      <c r="L2318">
        <v>1870</v>
      </c>
      <c r="M2318">
        <v>1218</v>
      </c>
      <c r="N2318">
        <v>26488</v>
      </c>
      <c r="O2318">
        <v>1807.463</v>
      </c>
      <c r="P2318" s="27">
        <v>11390</v>
      </c>
      <c r="Q2318" s="27">
        <v>38863</v>
      </c>
    </row>
    <row r="2319" spans="1:17" x14ac:dyDescent="0.3">
      <c r="A2319">
        <v>2</v>
      </c>
      <c r="B2319">
        <v>2</v>
      </c>
      <c r="C2319">
        <v>6</v>
      </c>
      <c r="D2319" s="27">
        <v>700000</v>
      </c>
      <c r="E2319">
        <v>0</v>
      </c>
      <c r="F2319">
        <v>0</v>
      </c>
      <c r="G2319">
        <v>6441023</v>
      </c>
      <c r="H2319">
        <v>0</v>
      </c>
      <c r="I2319">
        <v>11676140</v>
      </c>
      <c r="J2319">
        <v>643927</v>
      </c>
      <c r="K2319">
        <v>240509</v>
      </c>
      <c r="L2319">
        <v>2249545</v>
      </c>
      <c r="M2319">
        <v>7877751</v>
      </c>
      <c r="N2319">
        <v>9405684</v>
      </c>
      <c r="O2319">
        <v>62.141440000000003</v>
      </c>
      <c r="P2319" s="27">
        <v>11293839</v>
      </c>
      <c r="Q2319" s="27">
        <v>38534579</v>
      </c>
    </row>
    <row r="2320" spans="1:17" x14ac:dyDescent="0.3">
      <c r="A2320">
        <v>7</v>
      </c>
      <c r="B2320">
        <v>7</v>
      </c>
      <c r="C2320">
        <v>52</v>
      </c>
      <c r="D2320" s="27">
        <v>240000</v>
      </c>
      <c r="E2320">
        <v>0</v>
      </c>
      <c r="F2320">
        <v>9358894</v>
      </c>
      <c r="G2320">
        <v>561476</v>
      </c>
      <c r="H2320">
        <v>0</v>
      </c>
      <c r="I2320">
        <v>2876041</v>
      </c>
      <c r="J2320">
        <v>0</v>
      </c>
      <c r="K2320">
        <v>925037</v>
      </c>
      <c r="L2320">
        <v>415069</v>
      </c>
      <c r="M2320">
        <v>3918470</v>
      </c>
      <c r="N2320">
        <v>3135120</v>
      </c>
      <c r="O2320">
        <v>23.717549999999999</v>
      </c>
      <c r="P2320" s="27">
        <v>6210465</v>
      </c>
      <c r="Q2320" s="27">
        <v>21190107</v>
      </c>
    </row>
    <row r="2321" spans="1:17" x14ac:dyDescent="0.3">
      <c r="A2321">
        <v>4</v>
      </c>
      <c r="B2321">
        <v>5</v>
      </c>
      <c r="C2321">
        <v>10</v>
      </c>
      <c r="D2321" s="27">
        <v>15000</v>
      </c>
      <c r="E2321">
        <v>1501</v>
      </c>
      <c r="F2321">
        <v>2467</v>
      </c>
      <c r="G2321">
        <v>26964</v>
      </c>
      <c r="H2321">
        <v>0</v>
      </c>
      <c r="I2321">
        <v>368933</v>
      </c>
      <c r="J2321">
        <v>0</v>
      </c>
      <c r="K2321">
        <v>30323</v>
      </c>
      <c r="L2321">
        <v>15289</v>
      </c>
      <c r="M2321">
        <v>13439</v>
      </c>
      <c r="N2321">
        <v>221809</v>
      </c>
      <c r="O2321">
        <v>3231.29</v>
      </c>
      <c r="P2321" s="27">
        <v>199509</v>
      </c>
      <c r="Q2321" s="27">
        <v>680725</v>
      </c>
    </row>
    <row r="2322" spans="1:17" x14ac:dyDescent="0.3">
      <c r="A2322">
        <v>5</v>
      </c>
      <c r="B2322">
        <v>18</v>
      </c>
      <c r="C2322">
        <v>37</v>
      </c>
      <c r="D2322" s="27">
        <v>2500</v>
      </c>
      <c r="E2322">
        <v>113</v>
      </c>
      <c r="F2322">
        <v>3920</v>
      </c>
      <c r="G2322">
        <v>2707</v>
      </c>
      <c r="H2322">
        <v>1222</v>
      </c>
      <c r="I2322">
        <v>3515</v>
      </c>
      <c r="J2322">
        <v>0</v>
      </c>
      <c r="K2322">
        <v>0</v>
      </c>
      <c r="L2322">
        <v>0</v>
      </c>
      <c r="M2322">
        <v>0</v>
      </c>
      <c r="N2322">
        <v>14021</v>
      </c>
      <c r="O2322">
        <v>2140.9059999999999</v>
      </c>
      <c r="P2322" s="27">
        <v>7473</v>
      </c>
      <c r="Q2322" s="27">
        <v>25498</v>
      </c>
    </row>
    <row r="2323" spans="1:17" x14ac:dyDescent="0.3">
      <c r="A2323">
        <v>4</v>
      </c>
      <c r="B2323">
        <v>2</v>
      </c>
      <c r="C2323">
        <v>2</v>
      </c>
      <c r="D2323" s="27">
        <v>1900</v>
      </c>
      <c r="E2323">
        <v>17832</v>
      </c>
      <c r="F2323">
        <v>4089</v>
      </c>
      <c r="G2323">
        <v>10279</v>
      </c>
      <c r="H2323">
        <v>56</v>
      </c>
      <c r="I2323">
        <v>6782</v>
      </c>
      <c r="J2323">
        <v>0</v>
      </c>
      <c r="K2323">
        <v>1697</v>
      </c>
      <c r="L2323">
        <v>6878</v>
      </c>
      <c r="M2323">
        <v>5200</v>
      </c>
      <c r="N2323">
        <v>10920</v>
      </c>
      <c r="O2323">
        <v>1461.857</v>
      </c>
      <c r="P2323" s="27">
        <v>18679</v>
      </c>
      <c r="Q2323" s="27">
        <v>63733</v>
      </c>
    </row>
    <row r="2324" spans="1:17" x14ac:dyDescent="0.3">
      <c r="A2324">
        <v>6</v>
      </c>
      <c r="B2324">
        <v>13</v>
      </c>
      <c r="C2324">
        <v>26</v>
      </c>
      <c r="D2324" s="27">
        <v>8500</v>
      </c>
      <c r="E2324">
        <v>0</v>
      </c>
      <c r="F2324">
        <v>155487</v>
      </c>
      <c r="G2324">
        <v>15977</v>
      </c>
      <c r="H2324">
        <v>2775</v>
      </c>
      <c r="I2324">
        <v>29394</v>
      </c>
      <c r="J2324">
        <v>0</v>
      </c>
      <c r="K2324">
        <v>0</v>
      </c>
      <c r="L2324">
        <v>0</v>
      </c>
      <c r="M2324">
        <v>0</v>
      </c>
      <c r="N2324">
        <v>80911</v>
      </c>
      <c r="O2324">
        <v>583.35119999999995</v>
      </c>
      <c r="P2324" s="27">
        <v>83395</v>
      </c>
      <c r="Q2324" s="27">
        <v>284544</v>
      </c>
    </row>
    <row r="2325" spans="1:17" x14ac:dyDescent="0.3">
      <c r="A2325">
        <v>5</v>
      </c>
      <c r="B2325">
        <v>14</v>
      </c>
      <c r="C2325">
        <v>28</v>
      </c>
      <c r="D2325" s="27">
        <v>14500</v>
      </c>
      <c r="E2325">
        <v>309</v>
      </c>
      <c r="F2325">
        <v>0</v>
      </c>
      <c r="G2325">
        <v>99512</v>
      </c>
      <c r="H2325">
        <v>20993</v>
      </c>
      <c r="I2325">
        <v>143578</v>
      </c>
      <c r="J2325">
        <v>0</v>
      </c>
      <c r="K2325">
        <v>3832</v>
      </c>
      <c r="L2325">
        <v>33725</v>
      </c>
      <c r="M2325">
        <v>6721</v>
      </c>
      <c r="N2325">
        <v>134525</v>
      </c>
      <c r="O2325">
        <v>624.95410000000004</v>
      </c>
      <c r="P2325" s="27">
        <v>129893</v>
      </c>
      <c r="Q2325" s="27">
        <v>443195</v>
      </c>
    </row>
    <row r="2326" spans="1:17" x14ac:dyDescent="0.3">
      <c r="A2326">
        <v>1</v>
      </c>
      <c r="B2326">
        <v>26</v>
      </c>
      <c r="C2326">
        <v>48</v>
      </c>
      <c r="D2326" s="27">
        <v>3000</v>
      </c>
      <c r="E2326">
        <v>1514</v>
      </c>
      <c r="F2326">
        <v>408</v>
      </c>
      <c r="G2326">
        <v>983</v>
      </c>
      <c r="H2326">
        <v>21584</v>
      </c>
      <c r="I2326">
        <v>5492</v>
      </c>
      <c r="J2326">
        <v>0</v>
      </c>
      <c r="K2326">
        <v>170</v>
      </c>
      <c r="L2326">
        <v>602</v>
      </c>
      <c r="M2326">
        <v>0</v>
      </c>
      <c r="N2326">
        <v>3643</v>
      </c>
      <c r="O2326">
        <v>1381.421</v>
      </c>
      <c r="P2326" s="27">
        <v>10081</v>
      </c>
      <c r="Q2326" s="27">
        <v>34396</v>
      </c>
    </row>
    <row r="2327" spans="1:17" x14ac:dyDescent="0.3">
      <c r="A2327">
        <v>5</v>
      </c>
      <c r="B2327">
        <v>16</v>
      </c>
      <c r="C2327">
        <v>35</v>
      </c>
      <c r="D2327" s="27">
        <v>700000</v>
      </c>
      <c r="E2327">
        <v>165695</v>
      </c>
      <c r="F2327">
        <v>8843155</v>
      </c>
      <c r="G2327">
        <v>12036848</v>
      </c>
      <c r="H2327">
        <v>0</v>
      </c>
      <c r="I2327">
        <v>6365899</v>
      </c>
      <c r="J2327">
        <v>3121407</v>
      </c>
      <c r="K2327">
        <v>3092332</v>
      </c>
      <c r="L2327">
        <v>9147811</v>
      </c>
      <c r="M2327">
        <v>22896946</v>
      </c>
      <c r="N2327">
        <v>16059590</v>
      </c>
      <c r="O2327">
        <v>11.073119999999999</v>
      </c>
      <c r="P2327" s="27">
        <v>23953600</v>
      </c>
      <c r="Q2327" s="27">
        <v>81729683</v>
      </c>
    </row>
    <row r="2328" spans="1:17" x14ac:dyDescent="0.3">
      <c r="A2328">
        <v>5</v>
      </c>
      <c r="B2328">
        <v>5</v>
      </c>
      <c r="C2328">
        <v>11</v>
      </c>
      <c r="D2328" s="27">
        <v>6200</v>
      </c>
      <c r="E2328">
        <v>0</v>
      </c>
      <c r="F2328">
        <v>0</v>
      </c>
      <c r="G2328">
        <v>0</v>
      </c>
      <c r="H2328">
        <v>0</v>
      </c>
      <c r="I2328">
        <v>0</v>
      </c>
      <c r="J2328">
        <v>0</v>
      </c>
      <c r="K2328">
        <v>0</v>
      </c>
      <c r="L2328">
        <v>0</v>
      </c>
      <c r="M2328">
        <v>0</v>
      </c>
      <c r="N2328">
        <v>18421</v>
      </c>
      <c r="O2328">
        <v>1867.057</v>
      </c>
      <c r="P2328" s="27">
        <v>5399</v>
      </c>
      <c r="Q2328" s="27">
        <v>18421</v>
      </c>
    </row>
    <row r="2329" spans="1:17" x14ac:dyDescent="0.3">
      <c r="A2329">
        <v>7</v>
      </c>
      <c r="B2329">
        <v>14</v>
      </c>
      <c r="C2329">
        <v>28</v>
      </c>
      <c r="D2329" s="27">
        <v>36000</v>
      </c>
      <c r="E2329">
        <v>62742</v>
      </c>
      <c r="F2329">
        <v>133558</v>
      </c>
      <c r="G2329">
        <v>129448</v>
      </c>
      <c r="H2329">
        <v>19467</v>
      </c>
      <c r="I2329">
        <v>191885</v>
      </c>
      <c r="J2329">
        <v>16860</v>
      </c>
      <c r="K2329">
        <v>107995</v>
      </c>
      <c r="L2329">
        <v>49512</v>
      </c>
      <c r="M2329">
        <v>419313</v>
      </c>
      <c r="N2329">
        <v>86257</v>
      </c>
      <c r="O2329">
        <v>311.1345</v>
      </c>
      <c r="P2329" s="27">
        <v>356693</v>
      </c>
      <c r="Q2329" s="27">
        <v>1217037</v>
      </c>
    </row>
    <row r="2330" spans="1:17" x14ac:dyDescent="0.3">
      <c r="A2330">
        <v>3</v>
      </c>
      <c r="B2330">
        <v>15</v>
      </c>
      <c r="C2330">
        <v>32</v>
      </c>
      <c r="D2330" s="27">
        <v>10001</v>
      </c>
      <c r="E2330">
        <v>0</v>
      </c>
      <c r="F2330">
        <v>38395</v>
      </c>
      <c r="G2330">
        <v>101791</v>
      </c>
      <c r="H2330">
        <v>10686</v>
      </c>
      <c r="I2330">
        <v>95037</v>
      </c>
      <c r="J2330">
        <v>0</v>
      </c>
      <c r="K2330">
        <v>279144</v>
      </c>
      <c r="L2330">
        <v>2832</v>
      </c>
      <c r="M2330">
        <v>1506</v>
      </c>
      <c r="N2330">
        <v>47087</v>
      </c>
      <c r="O2330">
        <v>1197.386</v>
      </c>
      <c r="P2330" s="27">
        <v>168956</v>
      </c>
      <c r="Q2330" s="27">
        <v>576478</v>
      </c>
    </row>
    <row r="2331" spans="1:17" x14ac:dyDescent="0.3">
      <c r="A2331">
        <v>8</v>
      </c>
      <c r="B2331">
        <v>6</v>
      </c>
      <c r="C2331">
        <v>12</v>
      </c>
      <c r="D2331" s="27">
        <v>2400</v>
      </c>
      <c r="E2331">
        <v>52011</v>
      </c>
      <c r="F2331">
        <v>7784</v>
      </c>
      <c r="G2331">
        <v>63305</v>
      </c>
      <c r="H2331">
        <v>934</v>
      </c>
      <c r="I2331">
        <v>72712</v>
      </c>
      <c r="J2331">
        <v>66391</v>
      </c>
      <c r="K2331">
        <v>512946</v>
      </c>
      <c r="L2331">
        <v>22985</v>
      </c>
      <c r="M2331">
        <v>47118</v>
      </c>
      <c r="N2331">
        <v>44373</v>
      </c>
      <c r="O2331">
        <v>1667.7550000000001</v>
      </c>
      <c r="P2331" s="27">
        <v>261008</v>
      </c>
      <c r="Q2331" s="27">
        <v>890559</v>
      </c>
    </row>
    <row r="2332" spans="1:17" x14ac:dyDescent="0.3">
      <c r="A2332">
        <v>6</v>
      </c>
      <c r="B2332">
        <v>1</v>
      </c>
      <c r="C2332">
        <v>1</v>
      </c>
      <c r="D2332" s="27">
        <v>1100</v>
      </c>
      <c r="O2332">
        <v>1387.077</v>
      </c>
    </row>
    <row r="2333" spans="1:17" x14ac:dyDescent="0.3">
      <c r="A2333">
        <v>4</v>
      </c>
      <c r="B2333">
        <v>2</v>
      </c>
      <c r="C2333">
        <v>6</v>
      </c>
      <c r="D2333" s="27">
        <v>6000</v>
      </c>
      <c r="E2333">
        <v>2570</v>
      </c>
      <c r="F2333">
        <v>2118</v>
      </c>
      <c r="G2333">
        <v>10659</v>
      </c>
      <c r="H2333">
        <v>0</v>
      </c>
      <c r="I2333">
        <v>4324</v>
      </c>
      <c r="J2333">
        <v>0</v>
      </c>
      <c r="K2333">
        <v>0</v>
      </c>
      <c r="L2333">
        <v>663</v>
      </c>
      <c r="M2333">
        <v>1311</v>
      </c>
      <c r="N2333">
        <v>16839</v>
      </c>
      <c r="O2333">
        <v>1484.5150000000001</v>
      </c>
      <c r="P2333" s="27">
        <v>11279</v>
      </c>
      <c r="Q2333" s="27">
        <v>38484</v>
      </c>
    </row>
    <row r="2334" spans="1:17" x14ac:dyDescent="0.3">
      <c r="A2334">
        <v>6</v>
      </c>
      <c r="B2334">
        <v>25</v>
      </c>
      <c r="C2334">
        <v>43</v>
      </c>
      <c r="D2334" s="27">
        <v>3800</v>
      </c>
      <c r="E2334">
        <v>1221</v>
      </c>
      <c r="F2334">
        <v>27788</v>
      </c>
      <c r="G2334">
        <v>45797</v>
      </c>
      <c r="H2334">
        <v>0</v>
      </c>
      <c r="I2334">
        <v>96945</v>
      </c>
      <c r="J2334">
        <v>0</v>
      </c>
      <c r="K2334">
        <v>45303</v>
      </c>
      <c r="L2334">
        <v>616</v>
      </c>
      <c r="M2334">
        <v>0</v>
      </c>
      <c r="N2334">
        <v>29659</v>
      </c>
      <c r="O2334">
        <v>1197.386</v>
      </c>
      <c r="P2334" s="27">
        <v>72488</v>
      </c>
      <c r="Q2334" s="27">
        <v>247329</v>
      </c>
    </row>
    <row r="2335" spans="1:17" x14ac:dyDescent="0.3">
      <c r="A2335">
        <v>3</v>
      </c>
      <c r="B2335">
        <v>12</v>
      </c>
      <c r="C2335">
        <v>21</v>
      </c>
      <c r="D2335" s="27">
        <v>28000</v>
      </c>
      <c r="E2335">
        <v>0</v>
      </c>
      <c r="F2335">
        <v>87038</v>
      </c>
      <c r="G2335">
        <v>73110</v>
      </c>
      <c r="H2335">
        <v>4020</v>
      </c>
      <c r="I2335">
        <v>47378</v>
      </c>
      <c r="J2335">
        <v>0</v>
      </c>
      <c r="K2335">
        <v>16276</v>
      </c>
      <c r="L2335">
        <v>553</v>
      </c>
      <c r="M2335">
        <v>25208</v>
      </c>
      <c r="N2335">
        <v>242665</v>
      </c>
      <c r="O2335">
        <v>657.71090000000004</v>
      </c>
      <c r="P2335" s="27">
        <v>145442</v>
      </c>
      <c r="Q2335" s="27">
        <v>496248</v>
      </c>
    </row>
    <row r="2336" spans="1:17" x14ac:dyDescent="0.3">
      <c r="A2336">
        <v>3</v>
      </c>
      <c r="B2336">
        <v>6</v>
      </c>
      <c r="C2336">
        <v>14</v>
      </c>
      <c r="D2336" s="27">
        <v>64000</v>
      </c>
      <c r="E2336">
        <v>188533</v>
      </c>
      <c r="F2336">
        <v>234974</v>
      </c>
      <c r="G2336">
        <v>514870</v>
      </c>
      <c r="H2336">
        <v>10626</v>
      </c>
      <c r="I2336">
        <v>779558</v>
      </c>
      <c r="J2336">
        <v>897466</v>
      </c>
      <c r="K2336">
        <v>6933851</v>
      </c>
      <c r="L2336">
        <v>20041</v>
      </c>
      <c r="M2336">
        <v>46338</v>
      </c>
      <c r="N2336">
        <v>512791</v>
      </c>
      <c r="O2336">
        <v>143.94630000000001</v>
      </c>
      <c r="P2336" s="27">
        <v>2971585</v>
      </c>
      <c r="Q2336" s="27">
        <v>10139048</v>
      </c>
    </row>
    <row r="2337" spans="1:17" x14ac:dyDescent="0.3">
      <c r="A2337">
        <v>3</v>
      </c>
      <c r="B2337">
        <v>13</v>
      </c>
      <c r="C2337">
        <v>26</v>
      </c>
      <c r="D2337" s="27">
        <v>60000</v>
      </c>
      <c r="E2337">
        <v>162024</v>
      </c>
      <c r="F2337">
        <v>183580</v>
      </c>
      <c r="G2337">
        <v>191172</v>
      </c>
      <c r="H2337">
        <v>0</v>
      </c>
      <c r="I2337">
        <v>109236</v>
      </c>
      <c r="J2337">
        <v>78127</v>
      </c>
      <c r="K2337">
        <v>5951</v>
      </c>
      <c r="L2337">
        <v>42264</v>
      </c>
      <c r="M2337">
        <v>87779</v>
      </c>
      <c r="N2337">
        <v>586026</v>
      </c>
      <c r="O2337">
        <v>657.71090000000004</v>
      </c>
      <c r="P2337" s="27">
        <v>423845</v>
      </c>
      <c r="Q2337" s="27">
        <v>1446159</v>
      </c>
    </row>
    <row r="2338" spans="1:17" x14ac:dyDescent="0.3">
      <c r="A2338">
        <v>5</v>
      </c>
      <c r="B2338">
        <v>23</v>
      </c>
      <c r="C2338">
        <v>50</v>
      </c>
      <c r="D2338" s="27">
        <v>13500</v>
      </c>
      <c r="E2338">
        <v>561</v>
      </c>
      <c r="F2338">
        <v>63379</v>
      </c>
      <c r="G2338">
        <v>31843</v>
      </c>
      <c r="H2338">
        <v>6546</v>
      </c>
      <c r="I2338">
        <v>17263</v>
      </c>
      <c r="J2338">
        <v>0</v>
      </c>
      <c r="K2338">
        <v>63122</v>
      </c>
      <c r="L2338">
        <v>4972</v>
      </c>
      <c r="M2338">
        <v>12596</v>
      </c>
      <c r="N2338">
        <v>24507</v>
      </c>
      <c r="O2338">
        <v>1162.2629999999999</v>
      </c>
      <c r="P2338" s="27">
        <v>65882</v>
      </c>
      <c r="Q2338" s="27">
        <v>224789</v>
      </c>
    </row>
    <row r="2339" spans="1:17" x14ac:dyDescent="0.3">
      <c r="A2339">
        <v>7</v>
      </c>
      <c r="B2339">
        <v>5</v>
      </c>
      <c r="C2339">
        <v>11</v>
      </c>
      <c r="D2339" s="27">
        <v>3500</v>
      </c>
      <c r="E2339">
        <v>0</v>
      </c>
      <c r="F2339">
        <v>0</v>
      </c>
      <c r="G2339">
        <v>0</v>
      </c>
      <c r="H2339">
        <v>0</v>
      </c>
      <c r="I2339">
        <v>0</v>
      </c>
      <c r="J2339">
        <v>0</v>
      </c>
      <c r="K2339">
        <v>0</v>
      </c>
      <c r="L2339">
        <v>0</v>
      </c>
      <c r="M2339">
        <v>0</v>
      </c>
      <c r="N2339">
        <v>44810</v>
      </c>
      <c r="O2339">
        <v>3862.692</v>
      </c>
      <c r="P2339" s="27">
        <v>13133</v>
      </c>
      <c r="Q2339" s="27">
        <v>44810</v>
      </c>
    </row>
    <row r="2340" spans="1:17" x14ac:dyDescent="0.3">
      <c r="A2340">
        <v>1</v>
      </c>
      <c r="B2340">
        <v>23</v>
      </c>
      <c r="C2340">
        <v>50</v>
      </c>
      <c r="D2340" s="27">
        <v>330000</v>
      </c>
      <c r="E2340">
        <v>828586</v>
      </c>
      <c r="F2340">
        <v>2228515</v>
      </c>
      <c r="G2340">
        <v>3629852</v>
      </c>
      <c r="H2340">
        <v>349686</v>
      </c>
      <c r="I2340">
        <v>3660595</v>
      </c>
      <c r="J2340">
        <v>703781</v>
      </c>
      <c r="K2340">
        <v>12666866</v>
      </c>
      <c r="L2340">
        <v>384719</v>
      </c>
      <c r="M2340">
        <v>355115</v>
      </c>
      <c r="N2340">
        <v>2841768</v>
      </c>
      <c r="O2340">
        <v>19.690259999999999</v>
      </c>
      <c r="P2340" s="27">
        <v>8103600</v>
      </c>
      <c r="Q2340" s="27">
        <v>27649483</v>
      </c>
    </row>
    <row r="2341" spans="1:17" x14ac:dyDescent="0.3">
      <c r="A2341">
        <v>4</v>
      </c>
      <c r="B2341">
        <v>2</v>
      </c>
      <c r="C2341">
        <v>4</v>
      </c>
      <c r="D2341" s="27">
        <v>58000</v>
      </c>
      <c r="E2341">
        <v>0</v>
      </c>
      <c r="F2341">
        <v>354743</v>
      </c>
      <c r="G2341">
        <v>594407</v>
      </c>
      <c r="H2341">
        <v>0</v>
      </c>
      <c r="I2341">
        <v>693378</v>
      </c>
      <c r="J2341">
        <v>0</v>
      </c>
      <c r="K2341">
        <v>39503</v>
      </c>
      <c r="L2341">
        <v>102284</v>
      </c>
      <c r="M2341">
        <v>99109</v>
      </c>
      <c r="N2341">
        <v>357905</v>
      </c>
      <c r="O2341">
        <v>265.00040000000001</v>
      </c>
      <c r="P2341" s="27">
        <v>656896</v>
      </c>
      <c r="Q2341" s="27">
        <v>2241329</v>
      </c>
    </row>
    <row r="2342" spans="1:17" x14ac:dyDescent="0.3">
      <c r="A2342">
        <v>1</v>
      </c>
      <c r="B2342">
        <v>2</v>
      </c>
      <c r="C2342">
        <v>2</v>
      </c>
      <c r="D2342" s="27">
        <v>215000</v>
      </c>
      <c r="E2342">
        <v>5799</v>
      </c>
      <c r="F2342">
        <v>1448535</v>
      </c>
      <c r="G2342">
        <v>2297863</v>
      </c>
      <c r="H2342">
        <v>0</v>
      </c>
      <c r="I2342">
        <v>1158541</v>
      </c>
      <c r="J2342">
        <v>79304</v>
      </c>
      <c r="K2342">
        <v>291955</v>
      </c>
      <c r="L2342">
        <v>816817</v>
      </c>
      <c r="M2342">
        <v>1471353</v>
      </c>
      <c r="N2342">
        <v>1258748</v>
      </c>
      <c r="O2342">
        <v>52.146230000000003</v>
      </c>
      <c r="P2342" s="27">
        <v>2587607</v>
      </c>
      <c r="Q2342" s="27">
        <v>8828915</v>
      </c>
    </row>
    <row r="2343" spans="1:17" x14ac:dyDescent="0.3">
      <c r="A2343">
        <v>8</v>
      </c>
      <c r="B2343">
        <v>2</v>
      </c>
      <c r="C2343">
        <v>2</v>
      </c>
      <c r="D2343" s="27">
        <v>355000</v>
      </c>
      <c r="E2343">
        <v>23714</v>
      </c>
      <c r="F2343">
        <v>8320420</v>
      </c>
      <c r="G2343">
        <v>3424711</v>
      </c>
      <c r="H2343">
        <v>48823</v>
      </c>
      <c r="I2343">
        <v>2124429</v>
      </c>
      <c r="J2343">
        <v>150166</v>
      </c>
      <c r="K2343">
        <v>346793</v>
      </c>
      <c r="L2343">
        <v>1220418</v>
      </c>
      <c r="M2343">
        <v>3379136</v>
      </c>
      <c r="N2343">
        <v>2064463</v>
      </c>
      <c r="O2343">
        <v>23.717549999999999</v>
      </c>
      <c r="P2343" s="27">
        <v>6184957</v>
      </c>
      <c r="Q2343" s="27">
        <v>21103073</v>
      </c>
    </row>
    <row r="2344" spans="1:17" x14ac:dyDescent="0.3">
      <c r="A2344">
        <v>2</v>
      </c>
      <c r="B2344">
        <v>14</v>
      </c>
      <c r="C2344">
        <v>29</v>
      </c>
      <c r="D2344" s="27">
        <v>255000</v>
      </c>
      <c r="E2344">
        <v>400204</v>
      </c>
      <c r="F2344">
        <v>1303264</v>
      </c>
      <c r="G2344">
        <v>1668774</v>
      </c>
      <c r="H2344">
        <v>0</v>
      </c>
      <c r="I2344">
        <v>2715927</v>
      </c>
      <c r="J2344">
        <v>196230</v>
      </c>
      <c r="K2344">
        <v>1383967</v>
      </c>
      <c r="L2344">
        <v>217623</v>
      </c>
      <c r="M2344">
        <v>180290</v>
      </c>
      <c r="N2344">
        <v>1772243</v>
      </c>
      <c r="O2344">
        <v>84.055760000000006</v>
      </c>
      <c r="P2344" s="27">
        <v>2883506</v>
      </c>
      <c r="Q2344" s="27">
        <v>9838522</v>
      </c>
    </row>
    <row r="2345" spans="1:17" x14ac:dyDescent="0.3">
      <c r="A2345">
        <v>4</v>
      </c>
      <c r="B2345">
        <v>25</v>
      </c>
      <c r="C2345">
        <v>42</v>
      </c>
      <c r="D2345" s="27">
        <v>28000</v>
      </c>
      <c r="E2345">
        <v>0</v>
      </c>
      <c r="F2345">
        <v>32983</v>
      </c>
      <c r="G2345">
        <v>68737</v>
      </c>
      <c r="H2345">
        <v>0</v>
      </c>
      <c r="I2345">
        <v>115278</v>
      </c>
      <c r="J2345">
        <v>0</v>
      </c>
      <c r="K2345">
        <v>886</v>
      </c>
      <c r="L2345">
        <v>5278</v>
      </c>
      <c r="M2345">
        <v>12570</v>
      </c>
      <c r="N2345">
        <v>58307</v>
      </c>
      <c r="O2345">
        <v>918.0299</v>
      </c>
      <c r="P2345" s="27">
        <v>86178</v>
      </c>
      <c r="Q2345" s="27">
        <v>294039</v>
      </c>
    </row>
    <row r="2346" spans="1:17" x14ac:dyDescent="0.3">
      <c r="A2346">
        <v>4</v>
      </c>
      <c r="B2346">
        <v>12</v>
      </c>
      <c r="C2346">
        <v>21</v>
      </c>
      <c r="D2346" s="27">
        <v>2000</v>
      </c>
      <c r="E2346">
        <v>0</v>
      </c>
      <c r="F2346">
        <v>0</v>
      </c>
      <c r="G2346">
        <v>274</v>
      </c>
      <c r="H2346">
        <v>0</v>
      </c>
      <c r="I2346">
        <v>851</v>
      </c>
      <c r="J2346">
        <v>0</v>
      </c>
      <c r="K2346">
        <v>2443</v>
      </c>
      <c r="L2346">
        <v>4298</v>
      </c>
      <c r="M2346">
        <v>0</v>
      </c>
      <c r="N2346">
        <v>12487</v>
      </c>
      <c r="O2346">
        <v>1559.829</v>
      </c>
      <c r="P2346" s="27">
        <v>5965</v>
      </c>
      <c r="Q2346" s="27">
        <v>20353</v>
      </c>
    </row>
    <row r="2347" spans="1:17" x14ac:dyDescent="0.3">
      <c r="A2347">
        <v>7</v>
      </c>
      <c r="B2347">
        <v>16</v>
      </c>
      <c r="C2347">
        <v>35</v>
      </c>
      <c r="D2347" s="27">
        <v>260000</v>
      </c>
      <c r="E2347">
        <v>0</v>
      </c>
      <c r="F2347">
        <v>17920710</v>
      </c>
      <c r="G2347">
        <v>8426769</v>
      </c>
      <c r="H2347">
        <v>0</v>
      </c>
      <c r="I2347">
        <v>7328941</v>
      </c>
      <c r="J2347">
        <v>1473397</v>
      </c>
      <c r="K2347">
        <v>2597160</v>
      </c>
      <c r="L2347">
        <v>2266452</v>
      </c>
      <c r="M2347">
        <v>4366395</v>
      </c>
      <c r="N2347">
        <v>8498990</v>
      </c>
      <c r="O2347">
        <v>9.2846069999999994</v>
      </c>
      <c r="P2347" s="27">
        <v>15497894</v>
      </c>
      <c r="Q2347" s="27">
        <v>52878814</v>
      </c>
    </row>
    <row r="2348" spans="1:17" x14ac:dyDescent="0.3">
      <c r="A2348">
        <v>9</v>
      </c>
      <c r="B2348">
        <v>12</v>
      </c>
      <c r="C2348">
        <v>21</v>
      </c>
      <c r="D2348" s="27">
        <v>34000</v>
      </c>
      <c r="E2348">
        <v>138464</v>
      </c>
      <c r="F2348">
        <v>157709</v>
      </c>
      <c r="G2348">
        <v>170484</v>
      </c>
      <c r="H2348">
        <v>15482</v>
      </c>
      <c r="I2348">
        <v>149216</v>
      </c>
      <c r="J2348">
        <v>0</v>
      </c>
      <c r="K2348">
        <v>17866</v>
      </c>
      <c r="L2348">
        <v>77237</v>
      </c>
      <c r="M2348">
        <v>47005</v>
      </c>
      <c r="N2348">
        <v>573820</v>
      </c>
      <c r="O2348">
        <v>1130.4749999999999</v>
      </c>
      <c r="P2348" s="27">
        <v>394866</v>
      </c>
      <c r="Q2348" s="27">
        <v>1347283</v>
      </c>
    </row>
    <row r="2349" spans="1:17" x14ac:dyDescent="0.3">
      <c r="A2349">
        <v>3</v>
      </c>
      <c r="B2349">
        <v>1</v>
      </c>
      <c r="C2349">
        <v>1</v>
      </c>
      <c r="D2349" s="27">
        <v>180000</v>
      </c>
      <c r="E2349">
        <v>0</v>
      </c>
      <c r="F2349">
        <v>288</v>
      </c>
      <c r="G2349">
        <v>2283</v>
      </c>
      <c r="H2349">
        <v>6</v>
      </c>
      <c r="I2349">
        <v>4448</v>
      </c>
      <c r="J2349">
        <v>0</v>
      </c>
      <c r="K2349">
        <v>0</v>
      </c>
      <c r="L2349">
        <v>40</v>
      </c>
      <c r="M2349">
        <v>161</v>
      </c>
      <c r="N2349">
        <v>29801</v>
      </c>
      <c r="O2349">
        <v>86.870509999999996</v>
      </c>
      <c r="P2349" s="27">
        <v>10852</v>
      </c>
      <c r="Q2349" s="27">
        <v>37027</v>
      </c>
    </row>
    <row r="2350" spans="1:17" x14ac:dyDescent="0.3">
      <c r="A2350">
        <v>5</v>
      </c>
      <c r="B2350">
        <v>2</v>
      </c>
      <c r="C2350">
        <v>4</v>
      </c>
      <c r="D2350" s="27">
        <v>33000</v>
      </c>
      <c r="E2350">
        <v>49726</v>
      </c>
      <c r="F2350">
        <v>106335</v>
      </c>
      <c r="G2350">
        <v>242338</v>
      </c>
      <c r="H2350">
        <v>3934</v>
      </c>
      <c r="I2350">
        <v>147580</v>
      </c>
      <c r="J2350">
        <v>0</v>
      </c>
      <c r="K2350">
        <v>17961</v>
      </c>
      <c r="L2350">
        <v>12701</v>
      </c>
      <c r="M2350">
        <v>209409</v>
      </c>
      <c r="N2350">
        <v>112265</v>
      </c>
      <c r="O2350">
        <v>632.51710000000003</v>
      </c>
      <c r="P2350" s="27">
        <v>264434</v>
      </c>
      <c r="Q2350" s="27">
        <v>902249</v>
      </c>
    </row>
    <row r="2351" spans="1:17" x14ac:dyDescent="0.3">
      <c r="A2351">
        <v>7</v>
      </c>
      <c r="B2351">
        <v>6</v>
      </c>
      <c r="C2351">
        <v>13</v>
      </c>
      <c r="D2351" s="27">
        <v>7200</v>
      </c>
      <c r="E2351">
        <v>0</v>
      </c>
      <c r="F2351">
        <v>52907</v>
      </c>
      <c r="G2351">
        <v>84425</v>
      </c>
      <c r="H2351">
        <v>0</v>
      </c>
      <c r="I2351">
        <v>116906</v>
      </c>
      <c r="J2351">
        <v>0</v>
      </c>
      <c r="K2351">
        <v>1008108</v>
      </c>
      <c r="L2351">
        <v>31660</v>
      </c>
      <c r="M2351">
        <v>33854</v>
      </c>
      <c r="N2351">
        <v>67686</v>
      </c>
      <c r="O2351">
        <v>1729.173</v>
      </c>
      <c r="P2351" s="27">
        <v>409011</v>
      </c>
      <c r="Q2351" s="27">
        <v>1395546</v>
      </c>
    </row>
    <row r="2352" spans="1:17" x14ac:dyDescent="0.3">
      <c r="A2352">
        <v>2</v>
      </c>
      <c r="B2352">
        <v>2</v>
      </c>
      <c r="C2352">
        <v>4</v>
      </c>
      <c r="D2352" s="27">
        <v>36000</v>
      </c>
      <c r="E2352">
        <v>41148</v>
      </c>
      <c r="F2352">
        <v>171983</v>
      </c>
      <c r="G2352">
        <v>751659</v>
      </c>
      <c r="H2352">
        <v>0</v>
      </c>
      <c r="I2352">
        <v>379116</v>
      </c>
      <c r="J2352">
        <v>0</v>
      </c>
      <c r="K2352">
        <v>17838</v>
      </c>
      <c r="L2352">
        <v>65905</v>
      </c>
      <c r="M2352">
        <v>130381</v>
      </c>
      <c r="N2352">
        <v>399905</v>
      </c>
      <c r="O2352">
        <v>653.84310000000005</v>
      </c>
      <c r="P2352" s="27">
        <v>573838</v>
      </c>
      <c r="Q2352" s="27">
        <v>1957935</v>
      </c>
    </row>
    <row r="2353" spans="1:17" x14ac:dyDescent="0.3">
      <c r="A2353">
        <v>7</v>
      </c>
      <c r="B2353">
        <v>13</v>
      </c>
      <c r="C2353">
        <v>25</v>
      </c>
      <c r="D2353" s="27">
        <v>3000</v>
      </c>
      <c r="E2353">
        <v>5296</v>
      </c>
      <c r="F2353">
        <v>21267</v>
      </c>
      <c r="G2353">
        <v>1851</v>
      </c>
      <c r="H2353">
        <v>1415</v>
      </c>
      <c r="I2353">
        <v>8514</v>
      </c>
      <c r="J2353">
        <v>3716</v>
      </c>
      <c r="K2353">
        <v>5661</v>
      </c>
      <c r="L2353">
        <v>0</v>
      </c>
      <c r="M2353">
        <v>0</v>
      </c>
      <c r="N2353">
        <v>26279</v>
      </c>
      <c r="O2353">
        <v>1451.617</v>
      </c>
      <c r="P2353" s="27">
        <v>21688</v>
      </c>
      <c r="Q2353" s="27">
        <v>73999</v>
      </c>
    </row>
    <row r="2354" spans="1:17" x14ac:dyDescent="0.3">
      <c r="A2354">
        <v>7</v>
      </c>
      <c r="B2354">
        <v>15</v>
      </c>
      <c r="C2354">
        <v>33</v>
      </c>
      <c r="D2354" s="27">
        <v>17500</v>
      </c>
      <c r="E2354">
        <v>0</v>
      </c>
      <c r="F2354">
        <v>31528</v>
      </c>
      <c r="G2354">
        <v>27479</v>
      </c>
      <c r="H2354">
        <v>0</v>
      </c>
      <c r="I2354">
        <v>14922</v>
      </c>
      <c r="J2354">
        <v>0</v>
      </c>
      <c r="K2354">
        <v>208221</v>
      </c>
      <c r="L2354">
        <v>1238</v>
      </c>
      <c r="M2354">
        <v>3874</v>
      </c>
      <c r="N2354">
        <v>29051</v>
      </c>
      <c r="O2354">
        <v>585.93110000000001</v>
      </c>
      <c r="P2354" s="27">
        <v>92706</v>
      </c>
      <c r="Q2354" s="27">
        <v>316313</v>
      </c>
    </row>
    <row r="2355" spans="1:17" x14ac:dyDescent="0.3">
      <c r="A2355">
        <v>8</v>
      </c>
      <c r="B2355">
        <v>2</v>
      </c>
      <c r="C2355">
        <v>6</v>
      </c>
      <c r="D2355" s="27">
        <v>190000</v>
      </c>
      <c r="E2355">
        <v>574645</v>
      </c>
      <c r="F2355">
        <v>1198880</v>
      </c>
      <c r="G2355">
        <v>1760751</v>
      </c>
      <c r="H2355">
        <v>17301</v>
      </c>
      <c r="I2355">
        <v>968396</v>
      </c>
      <c r="J2355">
        <v>0</v>
      </c>
      <c r="K2355">
        <v>187943</v>
      </c>
      <c r="L2355">
        <v>183745</v>
      </c>
      <c r="M2355">
        <v>3879643</v>
      </c>
      <c r="N2355">
        <v>864785</v>
      </c>
      <c r="O2355">
        <v>20.286159999999999</v>
      </c>
      <c r="P2355" s="27">
        <v>2824176</v>
      </c>
      <c r="Q2355" s="27">
        <v>9636089</v>
      </c>
    </row>
    <row r="2356" spans="1:17" x14ac:dyDescent="0.3">
      <c r="A2356">
        <v>3</v>
      </c>
      <c r="B2356">
        <v>14</v>
      </c>
      <c r="C2356">
        <v>28</v>
      </c>
      <c r="D2356" s="27">
        <v>150000</v>
      </c>
      <c r="E2356">
        <v>0</v>
      </c>
      <c r="F2356">
        <v>82780</v>
      </c>
      <c r="G2356">
        <v>359578</v>
      </c>
      <c r="H2356">
        <v>0</v>
      </c>
      <c r="I2356">
        <v>316523</v>
      </c>
      <c r="J2356">
        <v>60805</v>
      </c>
      <c r="K2356">
        <v>490056</v>
      </c>
      <c r="L2356">
        <v>85382</v>
      </c>
      <c r="M2356">
        <v>251256</v>
      </c>
      <c r="N2356">
        <v>320860</v>
      </c>
      <c r="O2356">
        <v>84.055760000000006</v>
      </c>
      <c r="P2356" s="27">
        <v>576565</v>
      </c>
      <c r="Q2356" s="27">
        <v>1967240</v>
      </c>
    </row>
    <row r="2357" spans="1:17" x14ac:dyDescent="0.3">
      <c r="A2357">
        <v>9</v>
      </c>
      <c r="B2357">
        <v>1</v>
      </c>
      <c r="C2357">
        <v>1</v>
      </c>
      <c r="D2357" s="27">
        <v>3000</v>
      </c>
      <c r="O2357">
        <v>1522.982</v>
      </c>
    </row>
    <row r="2358" spans="1:17" x14ac:dyDescent="0.3">
      <c r="A2358">
        <v>8</v>
      </c>
      <c r="B2358">
        <v>16</v>
      </c>
      <c r="C2358">
        <v>35</v>
      </c>
      <c r="D2358" s="27">
        <v>600000</v>
      </c>
      <c r="E2358">
        <v>0</v>
      </c>
      <c r="F2358">
        <v>4940155</v>
      </c>
      <c r="G2358">
        <v>5051185</v>
      </c>
      <c r="H2358">
        <v>0</v>
      </c>
      <c r="I2358">
        <v>12900592</v>
      </c>
      <c r="J2358">
        <v>2590678</v>
      </c>
      <c r="K2358">
        <v>7871144</v>
      </c>
      <c r="L2358">
        <v>3416183</v>
      </c>
      <c r="M2358">
        <v>9003785</v>
      </c>
      <c r="N2358">
        <v>11734361</v>
      </c>
      <c r="O2358">
        <v>7.1506299999999996</v>
      </c>
      <c r="P2358" s="27">
        <v>16854655</v>
      </c>
      <c r="Q2358" s="27">
        <v>57508083</v>
      </c>
    </row>
    <row r="2359" spans="1:17" x14ac:dyDescent="0.3">
      <c r="A2359">
        <v>3</v>
      </c>
      <c r="B2359">
        <v>14</v>
      </c>
      <c r="C2359">
        <v>27</v>
      </c>
      <c r="D2359" s="27">
        <v>102000</v>
      </c>
      <c r="E2359">
        <v>0</v>
      </c>
      <c r="F2359">
        <v>170415</v>
      </c>
      <c r="G2359">
        <v>144181</v>
      </c>
      <c r="H2359">
        <v>0</v>
      </c>
      <c r="I2359">
        <v>394676</v>
      </c>
      <c r="J2359">
        <v>0</v>
      </c>
      <c r="K2359">
        <v>54734</v>
      </c>
      <c r="L2359">
        <v>104592</v>
      </c>
      <c r="M2359">
        <v>194569</v>
      </c>
      <c r="N2359">
        <v>441245</v>
      </c>
      <c r="O2359">
        <v>84.055760000000006</v>
      </c>
      <c r="P2359" s="27">
        <v>440918</v>
      </c>
      <c r="Q2359" s="27">
        <v>1504412</v>
      </c>
    </row>
    <row r="2360" spans="1:17" x14ac:dyDescent="0.3">
      <c r="A2360">
        <v>3</v>
      </c>
      <c r="B2360">
        <v>14</v>
      </c>
      <c r="C2360">
        <v>28</v>
      </c>
      <c r="D2360" s="27">
        <v>122000</v>
      </c>
      <c r="E2360">
        <v>0</v>
      </c>
      <c r="F2360">
        <v>179301</v>
      </c>
      <c r="G2360">
        <v>152012</v>
      </c>
      <c r="H2360">
        <v>0</v>
      </c>
      <c r="I2360">
        <v>126201</v>
      </c>
      <c r="J2360">
        <v>0</v>
      </c>
      <c r="K2360">
        <v>134450</v>
      </c>
      <c r="L2360">
        <v>55134</v>
      </c>
      <c r="M2360">
        <v>268996</v>
      </c>
      <c r="N2360">
        <v>106223</v>
      </c>
      <c r="O2360">
        <v>179.5959</v>
      </c>
      <c r="P2360" s="27">
        <v>299624</v>
      </c>
      <c r="Q2360" s="27">
        <v>1022317</v>
      </c>
    </row>
    <row r="2361" spans="1:17" x14ac:dyDescent="0.3">
      <c r="A2361">
        <v>8</v>
      </c>
      <c r="B2361">
        <v>14</v>
      </c>
      <c r="C2361">
        <v>29</v>
      </c>
      <c r="D2361" s="27">
        <v>295000</v>
      </c>
      <c r="E2361">
        <v>223187</v>
      </c>
      <c r="F2361">
        <v>1630880</v>
      </c>
      <c r="G2361">
        <v>2812128</v>
      </c>
      <c r="H2361">
        <v>0</v>
      </c>
      <c r="I2361">
        <v>1467833</v>
      </c>
      <c r="J2361">
        <v>182770</v>
      </c>
      <c r="K2361">
        <v>672594</v>
      </c>
      <c r="L2361">
        <v>371883</v>
      </c>
      <c r="M2361">
        <v>1091353</v>
      </c>
      <c r="N2361">
        <v>1076242</v>
      </c>
      <c r="O2361">
        <v>15.94562</v>
      </c>
      <c r="P2361" s="27">
        <v>2792752</v>
      </c>
      <c r="Q2361" s="27">
        <v>9528870</v>
      </c>
    </row>
    <row r="2362" spans="1:17" x14ac:dyDescent="0.3">
      <c r="A2362">
        <v>5</v>
      </c>
      <c r="B2362">
        <v>15</v>
      </c>
      <c r="C2362">
        <v>53</v>
      </c>
      <c r="D2362" s="27">
        <v>1600</v>
      </c>
      <c r="E2362">
        <v>0</v>
      </c>
      <c r="F2362">
        <v>52201</v>
      </c>
      <c r="G2362">
        <v>74253</v>
      </c>
      <c r="H2362">
        <v>0</v>
      </c>
      <c r="I2362">
        <v>74420</v>
      </c>
      <c r="J2362">
        <v>0</v>
      </c>
      <c r="K2362">
        <v>194289</v>
      </c>
      <c r="L2362">
        <v>46738</v>
      </c>
      <c r="M2362">
        <v>0</v>
      </c>
      <c r="N2362">
        <v>39420</v>
      </c>
      <c r="O2362">
        <v>880.7835</v>
      </c>
      <c r="P2362" s="27">
        <v>141067</v>
      </c>
      <c r="Q2362" s="27">
        <v>481321</v>
      </c>
    </row>
    <row r="2363" spans="1:17" x14ac:dyDescent="0.3">
      <c r="A2363">
        <v>9</v>
      </c>
      <c r="B2363">
        <v>18</v>
      </c>
      <c r="C2363">
        <v>38</v>
      </c>
      <c r="D2363" s="27">
        <v>1500000</v>
      </c>
      <c r="E2363">
        <v>0</v>
      </c>
      <c r="F2363">
        <v>1499665</v>
      </c>
      <c r="G2363">
        <v>14875798</v>
      </c>
      <c r="H2363">
        <v>0</v>
      </c>
      <c r="I2363">
        <v>7875270</v>
      </c>
      <c r="J2363">
        <v>0</v>
      </c>
      <c r="K2363">
        <v>8043386</v>
      </c>
      <c r="L2363">
        <v>8646218</v>
      </c>
      <c r="M2363">
        <v>817375</v>
      </c>
      <c r="N2363">
        <v>17694262</v>
      </c>
      <c r="O2363">
        <v>15.94562</v>
      </c>
      <c r="P2363" s="27">
        <v>17424377</v>
      </c>
      <c r="Q2363" s="27">
        <v>59451974</v>
      </c>
    </row>
    <row r="2364" spans="1:17" x14ac:dyDescent="0.3">
      <c r="A2364">
        <v>3</v>
      </c>
      <c r="B2364">
        <v>25</v>
      </c>
      <c r="C2364">
        <v>43</v>
      </c>
      <c r="D2364" s="27">
        <v>1150</v>
      </c>
      <c r="E2364">
        <v>4247</v>
      </c>
      <c r="F2364">
        <v>2932</v>
      </c>
      <c r="G2364">
        <v>2006</v>
      </c>
      <c r="H2364">
        <v>288</v>
      </c>
      <c r="I2364">
        <v>6111</v>
      </c>
      <c r="J2364">
        <v>0</v>
      </c>
      <c r="K2364">
        <v>148482</v>
      </c>
      <c r="L2364">
        <v>573</v>
      </c>
      <c r="M2364">
        <v>2226</v>
      </c>
      <c r="N2364">
        <v>4035</v>
      </c>
      <c r="O2364">
        <v>1791.31</v>
      </c>
      <c r="P2364" s="27">
        <v>50088</v>
      </c>
      <c r="Q2364" s="27">
        <v>170900</v>
      </c>
    </row>
    <row r="2365" spans="1:17" x14ac:dyDescent="0.3">
      <c r="A2365">
        <v>5</v>
      </c>
      <c r="B2365">
        <v>12</v>
      </c>
      <c r="C2365">
        <v>21</v>
      </c>
      <c r="D2365" s="27">
        <v>23250</v>
      </c>
      <c r="E2365">
        <v>0</v>
      </c>
      <c r="F2365">
        <v>17760</v>
      </c>
      <c r="G2365">
        <v>11777</v>
      </c>
      <c r="H2365">
        <v>899</v>
      </c>
      <c r="I2365">
        <v>10371</v>
      </c>
      <c r="J2365">
        <v>0</v>
      </c>
      <c r="K2365">
        <v>7240</v>
      </c>
      <c r="L2365">
        <v>3689</v>
      </c>
      <c r="M2365">
        <v>2651</v>
      </c>
      <c r="N2365">
        <v>45046</v>
      </c>
      <c r="O2365">
        <v>632.51710000000003</v>
      </c>
      <c r="P2365" s="27">
        <v>29142</v>
      </c>
      <c r="Q2365" s="27">
        <v>99433</v>
      </c>
    </row>
    <row r="2366" spans="1:17" x14ac:dyDescent="0.3">
      <c r="A2366">
        <v>7</v>
      </c>
      <c r="B2366">
        <v>12</v>
      </c>
      <c r="C2366">
        <v>21</v>
      </c>
      <c r="D2366" s="27">
        <v>18000</v>
      </c>
      <c r="E2366">
        <v>0</v>
      </c>
      <c r="F2366">
        <v>35228</v>
      </c>
      <c r="G2366">
        <v>38703</v>
      </c>
      <c r="H2366">
        <v>0</v>
      </c>
      <c r="I2366">
        <v>39213</v>
      </c>
      <c r="J2366">
        <v>0</v>
      </c>
      <c r="K2366">
        <v>85119</v>
      </c>
      <c r="L2366">
        <v>9104</v>
      </c>
      <c r="M2366">
        <v>8963</v>
      </c>
      <c r="N2366">
        <v>64290</v>
      </c>
      <c r="O2366">
        <v>653.84310000000005</v>
      </c>
      <c r="P2366" s="27">
        <v>82245</v>
      </c>
      <c r="Q2366" s="27">
        <v>280620</v>
      </c>
    </row>
    <row r="2367" spans="1:17" x14ac:dyDescent="0.3">
      <c r="A2367">
        <v>4</v>
      </c>
      <c r="B2367">
        <v>8</v>
      </c>
      <c r="C2367">
        <v>19</v>
      </c>
      <c r="D2367" s="27">
        <v>21000</v>
      </c>
      <c r="E2367">
        <v>40369</v>
      </c>
      <c r="F2367">
        <v>62980</v>
      </c>
      <c r="G2367">
        <v>552232</v>
      </c>
      <c r="H2367">
        <v>774</v>
      </c>
      <c r="I2367">
        <v>210422</v>
      </c>
      <c r="J2367">
        <v>0</v>
      </c>
      <c r="K2367">
        <v>33340</v>
      </c>
      <c r="L2367">
        <v>23533</v>
      </c>
      <c r="M2367">
        <v>49350</v>
      </c>
      <c r="N2367">
        <v>220961</v>
      </c>
      <c r="O2367">
        <v>129.5171</v>
      </c>
      <c r="P2367" s="27">
        <v>349930</v>
      </c>
      <c r="Q2367" s="27">
        <v>1193961</v>
      </c>
    </row>
    <row r="2368" spans="1:17" x14ac:dyDescent="0.3">
      <c r="A2368">
        <v>9</v>
      </c>
      <c r="B2368">
        <v>13</v>
      </c>
      <c r="C2368">
        <v>22</v>
      </c>
      <c r="D2368" s="27">
        <v>250000</v>
      </c>
      <c r="E2368">
        <v>0</v>
      </c>
      <c r="F2368">
        <v>4315588</v>
      </c>
      <c r="G2368">
        <v>5400257</v>
      </c>
      <c r="H2368">
        <v>6856</v>
      </c>
      <c r="I2368">
        <v>3036494</v>
      </c>
      <c r="J2368">
        <v>0</v>
      </c>
      <c r="K2368">
        <v>3217702</v>
      </c>
      <c r="L2368">
        <v>672794</v>
      </c>
      <c r="M2368">
        <v>3473192</v>
      </c>
      <c r="N2368">
        <v>12467401</v>
      </c>
      <c r="O2368">
        <v>48.84104</v>
      </c>
      <c r="P2368" s="27">
        <v>9551666</v>
      </c>
      <c r="Q2368" s="27">
        <v>32590284</v>
      </c>
    </row>
    <row r="2369" spans="1:17" x14ac:dyDescent="0.3">
      <c r="A2369">
        <v>7</v>
      </c>
      <c r="B2369">
        <v>5</v>
      </c>
      <c r="C2369">
        <v>10</v>
      </c>
      <c r="D2369" s="27">
        <v>15000</v>
      </c>
      <c r="E2369">
        <v>567</v>
      </c>
      <c r="F2369">
        <v>21911</v>
      </c>
      <c r="G2369">
        <v>9031</v>
      </c>
      <c r="H2369">
        <v>0</v>
      </c>
      <c r="I2369">
        <v>23836</v>
      </c>
      <c r="J2369">
        <v>0</v>
      </c>
      <c r="K2369">
        <v>3022</v>
      </c>
      <c r="L2369">
        <v>11102</v>
      </c>
      <c r="M2369">
        <v>19968</v>
      </c>
      <c r="N2369">
        <v>35268</v>
      </c>
      <c r="O2369">
        <v>1522.59</v>
      </c>
      <c r="P2369" s="27">
        <v>36549</v>
      </c>
      <c r="Q2369" s="27">
        <v>124705</v>
      </c>
    </row>
    <row r="2370" spans="1:17" x14ac:dyDescent="0.3">
      <c r="A2370">
        <v>4</v>
      </c>
      <c r="B2370">
        <v>5</v>
      </c>
      <c r="C2370">
        <v>9</v>
      </c>
      <c r="D2370" s="27">
        <v>45000</v>
      </c>
      <c r="E2370">
        <v>33706</v>
      </c>
      <c r="F2370">
        <v>37929</v>
      </c>
      <c r="G2370">
        <v>55840</v>
      </c>
      <c r="H2370">
        <v>914</v>
      </c>
      <c r="I2370">
        <v>634442</v>
      </c>
      <c r="J2370">
        <v>0</v>
      </c>
      <c r="K2370">
        <v>6127</v>
      </c>
      <c r="L2370">
        <v>4442</v>
      </c>
      <c r="M2370">
        <v>12210</v>
      </c>
      <c r="N2370">
        <v>271677</v>
      </c>
      <c r="O2370">
        <v>1522.59</v>
      </c>
      <c r="P2370" s="27">
        <v>309873</v>
      </c>
      <c r="Q2370" s="27">
        <v>1057287</v>
      </c>
    </row>
    <row r="2371" spans="1:17" x14ac:dyDescent="0.3">
      <c r="A2371">
        <v>9</v>
      </c>
      <c r="B2371">
        <v>12</v>
      </c>
      <c r="C2371">
        <v>21</v>
      </c>
      <c r="D2371" s="27">
        <v>15000</v>
      </c>
      <c r="E2371">
        <v>571</v>
      </c>
      <c r="F2371">
        <v>9659</v>
      </c>
      <c r="G2371">
        <v>48598</v>
      </c>
      <c r="H2371">
        <v>0</v>
      </c>
      <c r="I2371">
        <v>9091</v>
      </c>
      <c r="J2371">
        <v>0</v>
      </c>
      <c r="K2371">
        <v>2364</v>
      </c>
      <c r="L2371">
        <v>10771</v>
      </c>
      <c r="M2371">
        <v>7555</v>
      </c>
      <c r="N2371">
        <v>61601</v>
      </c>
      <c r="O2371">
        <v>787.07920000000001</v>
      </c>
      <c r="P2371" s="27">
        <v>44024</v>
      </c>
      <c r="Q2371" s="27">
        <v>150210</v>
      </c>
    </row>
    <row r="2372" spans="1:17" x14ac:dyDescent="0.3">
      <c r="A2372">
        <v>2</v>
      </c>
      <c r="B2372">
        <v>2</v>
      </c>
      <c r="C2372">
        <v>2</v>
      </c>
      <c r="D2372" s="27">
        <v>13000</v>
      </c>
      <c r="E2372">
        <v>20779</v>
      </c>
      <c r="F2372">
        <v>75343</v>
      </c>
      <c r="G2372">
        <v>89739</v>
      </c>
      <c r="H2372">
        <v>0</v>
      </c>
      <c r="I2372">
        <v>90447</v>
      </c>
      <c r="J2372">
        <v>0</v>
      </c>
      <c r="K2372">
        <v>11498</v>
      </c>
      <c r="L2372">
        <v>47550</v>
      </c>
      <c r="M2372">
        <v>211894</v>
      </c>
      <c r="N2372">
        <v>90309</v>
      </c>
      <c r="O2372">
        <v>751.72649999999999</v>
      </c>
      <c r="P2372" s="27">
        <v>186858</v>
      </c>
      <c r="Q2372" s="27">
        <v>637559</v>
      </c>
    </row>
    <row r="2373" spans="1:17" x14ac:dyDescent="0.3">
      <c r="A2373">
        <v>4</v>
      </c>
      <c r="B2373">
        <v>2</v>
      </c>
      <c r="C2373">
        <v>6</v>
      </c>
      <c r="D2373" s="27">
        <v>3700</v>
      </c>
      <c r="E2373">
        <v>0</v>
      </c>
      <c r="F2373">
        <v>18945</v>
      </c>
      <c r="G2373">
        <v>23269</v>
      </c>
      <c r="H2373">
        <v>914</v>
      </c>
      <c r="I2373">
        <v>28892</v>
      </c>
      <c r="J2373">
        <v>0</v>
      </c>
      <c r="K2373">
        <v>0</v>
      </c>
      <c r="L2373">
        <v>8163</v>
      </c>
      <c r="M2373">
        <v>47725</v>
      </c>
      <c r="N2373">
        <v>20169</v>
      </c>
      <c r="O2373">
        <v>1729.173</v>
      </c>
      <c r="P2373" s="27">
        <v>43399</v>
      </c>
      <c r="Q2373" s="27">
        <v>148077</v>
      </c>
    </row>
    <row r="2374" spans="1:17" x14ac:dyDescent="0.3">
      <c r="A2374">
        <v>9</v>
      </c>
      <c r="B2374">
        <v>25</v>
      </c>
      <c r="C2374">
        <v>42</v>
      </c>
      <c r="D2374" s="27">
        <v>7600</v>
      </c>
      <c r="E2374">
        <v>0</v>
      </c>
      <c r="F2374">
        <v>14670</v>
      </c>
      <c r="G2374">
        <v>24646</v>
      </c>
      <c r="H2374">
        <v>230</v>
      </c>
      <c r="I2374">
        <v>43156</v>
      </c>
      <c r="J2374">
        <v>0</v>
      </c>
      <c r="K2374">
        <v>1663</v>
      </c>
      <c r="L2374">
        <v>4220</v>
      </c>
      <c r="M2374">
        <v>10518</v>
      </c>
      <c r="N2374">
        <v>30621</v>
      </c>
      <c r="O2374">
        <v>1655.242</v>
      </c>
      <c r="P2374" s="27">
        <v>38020</v>
      </c>
      <c r="Q2374" s="27">
        <v>129724</v>
      </c>
    </row>
    <row r="2375" spans="1:17" x14ac:dyDescent="0.3">
      <c r="A2375">
        <v>6</v>
      </c>
      <c r="B2375">
        <v>5</v>
      </c>
      <c r="C2375">
        <v>9</v>
      </c>
      <c r="D2375" s="27">
        <v>500000</v>
      </c>
      <c r="E2375">
        <v>11285</v>
      </c>
      <c r="F2375">
        <v>1374840</v>
      </c>
      <c r="G2375">
        <v>679662</v>
      </c>
      <c r="H2375">
        <v>0</v>
      </c>
      <c r="I2375">
        <v>2355181</v>
      </c>
      <c r="J2375">
        <v>0</v>
      </c>
      <c r="K2375">
        <v>0</v>
      </c>
      <c r="L2375">
        <v>81164</v>
      </c>
      <c r="M2375">
        <v>607766</v>
      </c>
      <c r="N2375">
        <v>2369404</v>
      </c>
      <c r="O2375">
        <v>31.847190000000001</v>
      </c>
      <c r="P2375" s="27">
        <v>2192058</v>
      </c>
      <c r="Q2375" s="27">
        <v>7479302</v>
      </c>
    </row>
    <row r="2376" spans="1:17" x14ac:dyDescent="0.3">
      <c r="A2376">
        <v>4</v>
      </c>
      <c r="B2376">
        <v>25</v>
      </c>
      <c r="C2376">
        <v>42</v>
      </c>
      <c r="D2376" s="27">
        <v>4200</v>
      </c>
      <c r="E2376">
        <v>0</v>
      </c>
      <c r="F2376">
        <v>701</v>
      </c>
      <c r="G2376">
        <v>40</v>
      </c>
      <c r="H2376">
        <v>0</v>
      </c>
      <c r="I2376">
        <v>10758</v>
      </c>
      <c r="J2376">
        <v>1318</v>
      </c>
      <c r="K2376">
        <v>37713</v>
      </c>
      <c r="L2376">
        <v>1456</v>
      </c>
      <c r="M2376">
        <v>0</v>
      </c>
      <c r="N2376">
        <v>4721</v>
      </c>
      <c r="O2376">
        <v>1274.2560000000001</v>
      </c>
      <c r="P2376" s="27">
        <v>16620</v>
      </c>
      <c r="Q2376" s="27">
        <v>56707</v>
      </c>
    </row>
    <row r="2377" spans="1:17" x14ac:dyDescent="0.3">
      <c r="A2377">
        <v>2</v>
      </c>
      <c r="B2377">
        <v>2</v>
      </c>
      <c r="C2377">
        <v>3</v>
      </c>
      <c r="D2377" s="27">
        <v>600000</v>
      </c>
      <c r="E2377">
        <v>0</v>
      </c>
      <c r="F2377">
        <v>13372305</v>
      </c>
      <c r="G2377">
        <v>10500726</v>
      </c>
      <c r="H2377">
        <v>0</v>
      </c>
      <c r="I2377">
        <v>11300129</v>
      </c>
      <c r="J2377">
        <v>598826</v>
      </c>
      <c r="K2377">
        <v>1208486</v>
      </c>
      <c r="L2377">
        <v>1808136</v>
      </c>
      <c r="M2377">
        <v>9423657</v>
      </c>
      <c r="N2377">
        <v>9047551</v>
      </c>
      <c r="O2377">
        <v>25.322579999999999</v>
      </c>
      <c r="P2377" s="27">
        <v>16781892</v>
      </c>
      <c r="Q2377" s="27">
        <v>57259816</v>
      </c>
    </row>
    <row r="2378" spans="1:17" x14ac:dyDescent="0.3">
      <c r="A2378">
        <v>9</v>
      </c>
      <c r="B2378">
        <v>5</v>
      </c>
      <c r="C2378">
        <v>10</v>
      </c>
      <c r="D2378" s="27">
        <v>23750</v>
      </c>
      <c r="E2378">
        <v>0</v>
      </c>
      <c r="F2378">
        <v>7066</v>
      </c>
      <c r="G2378">
        <v>2073</v>
      </c>
      <c r="H2378">
        <v>347</v>
      </c>
      <c r="I2378">
        <v>12947</v>
      </c>
      <c r="J2378">
        <v>0</v>
      </c>
      <c r="K2378">
        <v>0</v>
      </c>
      <c r="L2378">
        <v>4093</v>
      </c>
      <c r="M2378">
        <v>9623</v>
      </c>
      <c r="N2378">
        <v>25192</v>
      </c>
      <c r="O2378">
        <v>639.72230000000002</v>
      </c>
      <c r="P2378" s="27">
        <v>17978</v>
      </c>
      <c r="Q2378" s="27">
        <v>61341</v>
      </c>
    </row>
    <row r="2379" spans="1:17" x14ac:dyDescent="0.3">
      <c r="A2379">
        <v>7</v>
      </c>
      <c r="B2379">
        <v>8</v>
      </c>
      <c r="C2379">
        <v>19</v>
      </c>
      <c r="D2379" s="27">
        <v>10000</v>
      </c>
      <c r="E2379">
        <v>27313</v>
      </c>
      <c r="F2379">
        <v>48359</v>
      </c>
      <c r="G2379">
        <v>85736</v>
      </c>
      <c r="H2379">
        <v>952</v>
      </c>
      <c r="I2379">
        <v>45022</v>
      </c>
      <c r="J2379">
        <v>0</v>
      </c>
      <c r="K2379">
        <v>4586</v>
      </c>
      <c r="L2379">
        <v>31383</v>
      </c>
      <c r="M2379">
        <v>70075</v>
      </c>
      <c r="N2379">
        <v>64965</v>
      </c>
      <c r="O2379">
        <v>226.8278</v>
      </c>
      <c r="P2379" s="27">
        <v>110900</v>
      </c>
      <c r="Q2379" s="27">
        <v>378391</v>
      </c>
    </row>
    <row r="2380" spans="1:17" x14ac:dyDescent="0.3">
      <c r="A2380">
        <v>3</v>
      </c>
      <c r="B2380">
        <v>26</v>
      </c>
      <c r="C2380">
        <v>48</v>
      </c>
      <c r="D2380" s="27">
        <v>2800</v>
      </c>
      <c r="E2380">
        <v>0</v>
      </c>
      <c r="F2380">
        <v>0</v>
      </c>
      <c r="G2380">
        <v>635</v>
      </c>
      <c r="H2380">
        <v>0</v>
      </c>
      <c r="I2380">
        <v>11306</v>
      </c>
      <c r="J2380">
        <v>0</v>
      </c>
      <c r="K2380">
        <v>0</v>
      </c>
      <c r="L2380">
        <v>0</v>
      </c>
      <c r="M2380">
        <v>4428</v>
      </c>
      <c r="N2380">
        <v>24766</v>
      </c>
      <c r="O2380">
        <v>1879.4559999999999</v>
      </c>
      <c r="P2380" s="27">
        <v>12056</v>
      </c>
      <c r="Q2380" s="27">
        <v>41135</v>
      </c>
    </row>
    <row r="2381" spans="1:17" x14ac:dyDescent="0.3">
      <c r="A2381">
        <v>6</v>
      </c>
      <c r="B2381">
        <v>2</v>
      </c>
      <c r="C2381">
        <v>2</v>
      </c>
      <c r="D2381" s="27">
        <v>1900</v>
      </c>
      <c r="E2381">
        <v>2866</v>
      </c>
      <c r="F2381">
        <v>6817</v>
      </c>
      <c r="G2381">
        <v>7197</v>
      </c>
      <c r="H2381">
        <v>161</v>
      </c>
      <c r="I2381">
        <v>13817</v>
      </c>
      <c r="J2381">
        <v>1026</v>
      </c>
      <c r="K2381">
        <v>28023</v>
      </c>
      <c r="L2381">
        <v>13133</v>
      </c>
      <c r="M2381">
        <v>9308</v>
      </c>
      <c r="N2381">
        <v>11857</v>
      </c>
      <c r="O2381">
        <v>1729.173</v>
      </c>
      <c r="P2381" s="27">
        <v>27610</v>
      </c>
      <c r="Q2381" s="27">
        <v>94205</v>
      </c>
    </row>
    <row r="2382" spans="1:17" x14ac:dyDescent="0.3">
      <c r="A2382">
        <v>9</v>
      </c>
      <c r="B2382">
        <v>12</v>
      </c>
      <c r="C2382">
        <v>21</v>
      </c>
      <c r="D2382" s="27">
        <v>16000</v>
      </c>
      <c r="E2382">
        <v>0</v>
      </c>
      <c r="F2382">
        <v>34743</v>
      </c>
      <c r="G2382">
        <v>30930</v>
      </c>
      <c r="H2382">
        <v>2709</v>
      </c>
      <c r="I2382">
        <v>63037</v>
      </c>
      <c r="J2382">
        <v>0</v>
      </c>
      <c r="K2382">
        <v>1581</v>
      </c>
      <c r="L2382">
        <v>0</v>
      </c>
      <c r="M2382">
        <v>0</v>
      </c>
      <c r="N2382">
        <v>143164</v>
      </c>
      <c r="O2382">
        <v>941.81790000000001</v>
      </c>
      <c r="P2382" s="27">
        <v>80939</v>
      </c>
      <c r="Q2382" s="27">
        <v>276164</v>
      </c>
    </row>
    <row r="2383" spans="1:17" x14ac:dyDescent="0.3">
      <c r="A2383">
        <v>9</v>
      </c>
      <c r="B2383">
        <v>1</v>
      </c>
      <c r="C2383">
        <v>1</v>
      </c>
      <c r="D2383" s="27">
        <v>100000</v>
      </c>
      <c r="E2383">
        <v>183</v>
      </c>
      <c r="F2383">
        <v>103010</v>
      </c>
      <c r="G2383">
        <v>42508</v>
      </c>
      <c r="H2383">
        <v>0</v>
      </c>
      <c r="I2383">
        <v>563809</v>
      </c>
      <c r="J2383">
        <v>0</v>
      </c>
      <c r="K2383">
        <v>0</v>
      </c>
      <c r="L2383">
        <v>18568</v>
      </c>
      <c r="M2383">
        <v>245130</v>
      </c>
      <c r="N2383">
        <v>2142559</v>
      </c>
      <c r="O2383">
        <v>372.8929</v>
      </c>
      <c r="P2383" s="27">
        <v>913179</v>
      </c>
      <c r="Q2383" s="27">
        <v>3115767</v>
      </c>
    </row>
    <row r="2384" spans="1:17" x14ac:dyDescent="0.3">
      <c r="A2384">
        <v>9</v>
      </c>
      <c r="B2384">
        <v>23</v>
      </c>
      <c r="C2384">
        <v>50</v>
      </c>
      <c r="D2384" s="27">
        <v>99000</v>
      </c>
      <c r="E2384">
        <v>0</v>
      </c>
      <c r="F2384">
        <v>1038864</v>
      </c>
      <c r="G2384">
        <v>685492</v>
      </c>
      <c r="H2384">
        <v>104235</v>
      </c>
      <c r="I2384">
        <v>1267199</v>
      </c>
      <c r="J2384">
        <v>0</v>
      </c>
      <c r="K2384">
        <v>2720134</v>
      </c>
      <c r="L2384">
        <v>241291</v>
      </c>
      <c r="M2384">
        <v>180379</v>
      </c>
      <c r="N2384">
        <v>891220</v>
      </c>
      <c r="O2384">
        <v>158.2996</v>
      </c>
      <c r="P2384" s="27">
        <v>2089336</v>
      </c>
      <c r="Q2384" s="27">
        <v>7128814</v>
      </c>
    </row>
    <row r="2385" spans="1:17" x14ac:dyDescent="0.3">
      <c r="A2385">
        <v>8</v>
      </c>
      <c r="B2385">
        <v>2</v>
      </c>
      <c r="C2385">
        <v>6</v>
      </c>
      <c r="D2385" s="27">
        <v>120000</v>
      </c>
      <c r="E2385">
        <v>9302</v>
      </c>
      <c r="F2385">
        <v>2015397</v>
      </c>
      <c r="G2385">
        <v>781489</v>
      </c>
      <c r="H2385">
        <v>13580</v>
      </c>
      <c r="I2385">
        <v>580572</v>
      </c>
      <c r="J2385">
        <v>46167</v>
      </c>
      <c r="K2385">
        <v>193382</v>
      </c>
      <c r="L2385">
        <v>539574</v>
      </c>
      <c r="M2385">
        <v>1852865</v>
      </c>
      <c r="N2385">
        <v>634689</v>
      </c>
      <c r="O2385">
        <v>57.663170000000001</v>
      </c>
      <c r="P2385" s="27">
        <v>1953991</v>
      </c>
      <c r="Q2385" s="27">
        <v>6667017</v>
      </c>
    </row>
    <row r="2386" spans="1:17" x14ac:dyDescent="0.3">
      <c r="A2386">
        <v>9</v>
      </c>
      <c r="B2386">
        <v>5</v>
      </c>
      <c r="C2386">
        <v>10</v>
      </c>
      <c r="D2386" s="27">
        <v>19250</v>
      </c>
      <c r="E2386">
        <v>6</v>
      </c>
      <c r="F2386">
        <v>26754</v>
      </c>
      <c r="G2386">
        <v>28960</v>
      </c>
      <c r="H2386">
        <v>6439</v>
      </c>
      <c r="I2386">
        <v>113812</v>
      </c>
      <c r="J2386">
        <v>0</v>
      </c>
      <c r="K2386">
        <v>0</v>
      </c>
      <c r="L2386">
        <v>32738</v>
      </c>
      <c r="M2386">
        <v>48069</v>
      </c>
      <c r="N2386">
        <v>178539</v>
      </c>
      <c r="O2386">
        <v>1130.4749999999999</v>
      </c>
      <c r="P2386" s="27">
        <v>127584</v>
      </c>
      <c r="Q2386" s="27">
        <v>435317</v>
      </c>
    </row>
    <row r="2387" spans="1:17" x14ac:dyDescent="0.3">
      <c r="A2387">
        <v>6</v>
      </c>
      <c r="B2387">
        <v>8</v>
      </c>
      <c r="C2387">
        <v>19</v>
      </c>
      <c r="D2387" s="27">
        <v>10000</v>
      </c>
      <c r="E2387">
        <v>2590</v>
      </c>
      <c r="F2387">
        <v>88536</v>
      </c>
      <c r="G2387">
        <v>175499</v>
      </c>
      <c r="H2387">
        <v>846</v>
      </c>
      <c r="I2387">
        <v>154717</v>
      </c>
      <c r="J2387">
        <v>0</v>
      </c>
      <c r="K2387">
        <v>4261</v>
      </c>
      <c r="L2387">
        <v>10542</v>
      </c>
      <c r="M2387">
        <v>57574</v>
      </c>
      <c r="N2387">
        <v>138047</v>
      </c>
      <c r="O2387">
        <v>953.18780000000004</v>
      </c>
      <c r="P2387" s="27">
        <v>185408</v>
      </c>
      <c r="Q2387" s="27">
        <v>632612</v>
      </c>
    </row>
    <row r="2388" spans="1:17" x14ac:dyDescent="0.3">
      <c r="A2388">
        <v>7</v>
      </c>
      <c r="B2388">
        <v>18</v>
      </c>
      <c r="C2388">
        <v>38</v>
      </c>
      <c r="D2388" s="27">
        <v>160000</v>
      </c>
      <c r="E2388">
        <v>275506</v>
      </c>
      <c r="F2388">
        <v>1123588</v>
      </c>
      <c r="G2388">
        <v>817488</v>
      </c>
      <c r="H2388">
        <v>0</v>
      </c>
      <c r="I2388">
        <v>2011561</v>
      </c>
      <c r="J2388">
        <v>0</v>
      </c>
      <c r="K2388">
        <v>2011245</v>
      </c>
      <c r="L2388">
        <v>1593463</v>
      </c>
      <c r="M2388">
        <v>86321</v>
      </c>
      <c r="N2388">
        <v>2052589</v>
      </c>
      <c r="O2388">
        <v>17.19126</v>
      </c>
      <c r="P2388" s="27">
        <v>2922556</v>
      </c>
      <c r="Q2388" s="27">
        <v>9971761</v>
      </c>
    </row>
    <row r="2389" spans="1:17" x14ac:dyDescent="0.3">
      <c r="A2389">
        <v>8</v>
      </c>
      <c r="B2389">
        <v>16</v>
      </c>
      <c r="C2389">
        <v>35</v>
      </c>
      <c r="D2389" s="27">
        <v>800000</v>
      </c>
      <c r="E2389">
        <v>0</v>
      </c>
      <c r="F2389">
        <v>34124709</v>
      </c>
      <c r="G2389">
        <v>13019315</v>
      </c>
      <c r="H2389">
        <v>0</v>
      </c>
      <c r="I2389">
        <v>11793170</v>
      </c>
      <c r="J2389">
        <v>3470989</v>
      </c>
      <c r="K2389">
        <v>4648104</v>
      </c>
      <c r="L2389">
        <v>6726748</v>
      </c>
      <c r="M2389">
        <v>9417452</v>
      </c>
      <c r="N2389">
        <v>17228243</v>
      </c>
      <c r="O2389">
        <v>2.860252</v>
      </c>
      <c r="P2389" s="27">
        <v>29433977</v>
      </c>
      <c r="Q2389" s="8">
        <v>100000000</v>
      </c>
    </row>
    <row r="2390" spans="1:17" x14ac:dyDescent="0.3">
      <c r="A2390">
        <v>7</v>
      </c>
      <c r="B2390">
        <v>2</v>
      </c>
      <c r="C2390">
        <v>2</v>
      </c>
      <c r="D2390" s="27">
        <v>5000</v>
      </c>
      <c r="E2390">
        <v>513</v>
      </c>
      <c r="F2390">
        <v>10304</v>
      </c>
      <c r="G2390">
        <v>9919</v>
      </c>
      <c r="H2390">
        <v>62</v>
      </c>
      <c r="I2390">
        <v>6432</v>
      </c>
      <c r="J2390">
        <v>0</v>
      </c>
      <c r="K2390">
        <v>2318</v>
      </c>
      <c r="L2390">
        <v>1918</v>
      </c>
      <c r="M2390">
        <v>3604</v>
      </c>
      <c r="N2390">
        <v>6133</v>
      </c>
      <c r="O2390">
        <v>23.717549999999999</v>
      </c>
      <c r="P2390" s="27">
        <v>12076</v>
      </c>
      <c r="Q2390" s="27">
        <v>41203</v>
      </c>
    </row>
    <row r="2391" spans="1:17" x14ac:dyDescent="0.3">
      <c r="A2391">
        <v>5</v>
      </c>
      <c r="B2391">
        <v>4</v>
      </c>
      <c r="C2391">
        <v>8</v>
      </c>
      <c r="D2391" s="27">
        <v>116000</v>
      </c>
      <c r="E2391">
        <v>0</v>
      </c>
      <c r="F2391">
        <v>4044051</v>
      </c>
      <c r="G2391">
        <v>1197484</v>
      </c>
      <c r="H2391">
        <v>7385</v>
      </c>
      <c r="I2391">
        <v>3127075</v>
      </c>
      <c r="J2391">
        <v>0</v>
      </c>
      <c r="K2391">
        <v>5807070</v>
      </c>
      <c r="L2391">
        <v>96757</v>
      </c>
      <c r="M2391">
        <v>142823</v>
      </c>
      <c r="N2391">
        <v>3791341</v>
      </c>
      <c r="O2391">
        <v>362.06990000000002</v>
      </c>
      <c r="P2391" s="27">
        <v>5338214</v>
      </c>
      <c r="Q2391" s="27">
        <v>18213986</v>
      </c>
    </row>
    <row r="2392" spans="1:17" x14ac:dyDescent="0.3">
      <c r="A2392">
        <v>9</v>
      </c>
      <c r="B2392">
        <v>18</v>
      </c>
      <c r="C2392">
        <v>38</v>
      </c>
      <c r="D2392" s="27">
        <v>1500000</v>
      </c>
      <c r="E2392">
        <v>325</v>
      </c>
      <c r="F2392">
        <v>3812921</v>
      </c>
      <c r="G2392">
        <v>10100405</v>
      </c>
      <c r="H2392">
        <v>678049</v>
      </c>
      <c r="I2392">
        <v>6267852</v>
      </c>
      <c r="J2392">
        <v>8097401</v>
      </c>
      <c r="K2392">
        <v>8059787</v>
      </c>
      <c r="L2392">
        <v>5047877</v>
      </c>
      <c r="M2392">
        <v>1023410</v>
      </c>
      <c r="N2392">
        <v>15995079</v>
      </c>
      <c r="O2392">
        <v>17.19126</v>
      </c>
      <c r="P2392" s="27">
        <v>17316268</v>
      </c>
      <c r="Q2392" s="27">
        <v>59083106</v>
      </c>
    </row>
    <row r="2393" spans="1:17" x14ac:dyDescent="0.3">
      <c r="A2393">
        <v>3</v>
      </c>
      <c r="B2393">
        <v>14</v>
      </c>
      <c r="C2393">
        <v>28</v>
      </c>
      <c r="D2393" s="27">
        <v>138000</v>
      </c>
      <c r="E2393">
        <v>98468</v>
      </c>
      <c r="F2393">
        <v>708309</v>
      </c>
      <c r="G2393">
        <v>683439</v>
      </c>
      <c r="H2393">
        <v>0</v>
      </c>
      <c r="I2393">
        <v>721895</v>
      </c>
      <c r="J2393">
        <v>0</v>
      </c>
      <c r="K2393">
        <v>219711</v>
      </c>
      <c r="L2393">
        <v>45899</v>
      </c>
      <c r="M2393">
        <v>557812</v>
      </c>
      <c r="N2393">
        <v>572142</v>
      </c>
      <c r="O2393">
        <v>139.16999999999999</v>
      </c>
      <c r="P2393" s="27">
        <v>1057349</v>
      </c>
      <c r="Q2393" s="27">
        <v>3607675</v>
      </c>
    </row>
    <row r="2394" spans="1:17" x14ac:dyDescent="0.3">
      <c r="A2394">
        <v>9</v>
      </c>
      <c r="B2394">
        <v>6</v>
      </c>
      <c r="C2394">
        <v>12</v>
      </c>
      <c r="D2394" s="27">
        <v>15750</v>
      </c>
      <c r="E2394">
        <v>635</v>
      </c>
      <c r="F2394">
        <v>2720</v>
      </c>
      <c r="G2394">
        <v>5031</v>
      </c>
      <c r="H2394">
        <v>24</v>
      </c>
      <c r="I2394">
        <v>5726</v>
      </c>
      <c r="J2394">
        <v>0</v>
      </c>
      <c r="K2394">
        <v>113460</v>
      </c>
      <c r="L2394">
        <v>135</v>
      </c>
      <c r="M2394">
        <v>12</v>
      </c>
      <c r="N2394">
        <v>5421</v>
      </c>
      <c r="O2394">
        <v>1031.346</v>
      </c>
      <c r="P2394" s="27">
        <v>39028</v>
      </c>
      <c r="Q2394" s="27">
        <v>133164</v>
      </c>
    </row>
    <row r="2395" spans="1:17" x14ac:dyDescent="0.3">
      <c r="A2395">
        <v>8</v>
      </c>
      <c r="B2395">
        <v>18</v>
      </c>
      <c r="C2395">
        <v>38</v>
      </c>
      <c r="D2395" s="27">
        <v>21750</v>
      </c>
      <c r="E2395">
        <v>0</v>
      </c>
      <c r="F2395">
        <v>14705</v>
      </c>
      <c r="G2395">
        <v>621188</v>
      </c>
      <c r="H2395">
        <v>0</v>
      </c>
      <c r="I2395">
        <v>177699</v>
      </c>
      <c r="J2395">
        <v>0</v>
      </c>
      <c r="K2395">
        <v>0</v>
      </c>
      <c r="L2395">
        <v>0</v>
      </c>
      <c r="M2395">
        <v>0</v>
      </c>
      <c r="N2395">
        <v>737254</v>
      </c>
      <c r="O2395">
        <v>308.20569999999998</v>
      </c>
      <c r="P2395" s="27">
        <v>454527</v>
      </c>
      <c r="Q2395" s="27">
        <v>1550846</v>
      </c>
    </row>
    <row r="2396" spans="1:17" x14ac:dyDescent="0.3">
      <c r="A2396">
        <v>5</v>
      </c>
      <c r="B2396">
        <v>15</v>
      </c>
      <c r="C2396">
        <v>33</v>
      </c>
      <c r="D2396" s="27">
        <v>12000</v>
      </c>
      <c r="E2396">
        <v>17209</v>
      </c>
      <c r="F2396">
        <v>107391</v>
      </c>
      <c r="G2396">
        <v>220279</v>
      </c>
      <c r="H2396">
        <v>53510</v>
      </c>
      <c r="I2396">
        <v>67591</v>
      </c>
      <c r="J2396">
        <v>394791</v>
      </c>
      <c r="K2396">
        <v>609518</v>
      </c>
      <c r="L2396">
        <v>2366</v>
      </c>
      <c r="M2396">
        <v>6434</v>
      </c>
      <c r="N2396">
        <v>92389</v>
      </c>
      <c r="O2396">
        <v>614.73659999999995</v>
      </c>
      <c r="P2396" s="27">
        <v>460574</v>
      </c>
      <c r="Q2396" s="27">
        <v>1571478</v>
      </c>
    </row>
    <row r="2397" spans="1:17" x14ac:dyDescent="0.3">
      <c r="A2397">
        <v>3</v>
      </c>
      <c r="B2397">
        <v>16</v>
      </c>
      <c r="C2397">
        <v>35</v>
      </c>
      <c r="D2397" s="27">
        <v>265000</v>
      </c>
      <c r="E2397">
        <v>2617525</v>
      </c>
      <c r="F2397">
        <v>3607603</v>
      </c>
      <c r="G2397">
        <v>15274690</v>
      </c>
      <c r="H2397">
        <v>0</v>
      </c>
      <c r="I2397">
        <v>6642739</v>
      </c>
      <c r="J2397">
        <v>2163270</v>
      </c>
      <c r="K2397">
        <v>1204564</v>
      </c>
      <c r="L2397">
        <v>3231101</v>
      </c>
      <c r="M2397">
        <v>6281672</v>
      </c>
      <c r="N2397">
        <v>9787016</v>
      </c>
      <c r="O2397">
        <v>12.123889999999999</v>
      </c>
      <c r="P2397" s="27">
        <v>14891612</v>
      </c>
      <c r="Q2397" s="27">
        <v>50810180</v>
      </c>
    </row>
    <row r="2398" spans="1:17" x14ac:dyDescent="0.3">
      <c r="A2398">
        <v>5</v>
      </c>
      <c r="B2398">
        <v>1</v>
      </c>
      <c r="C2398">
        <v>1</v>
      </c>
      <c r="D2398" s="27">
        <v>9000</v>
      </c>
      <c r="E2398">
        <v>23978</v>
      </c>
      <c r="F2398">
        <v>36902</v>
      </c>
      <c r="G2398">
        <v>2133</v>
      </c>
      <c r="H2398">
        <v>0</v>
      </c>
      <c r="I2398">
        <v>134265</v>
      </c>
      <c r="J2398">
        <v>0</v>
      </c>
      <c r="K2398">
        <v>0</v>
      </c>
      <c r="L2398">
        <v>0</v>
      </c>
      <c r="M2398">
        <v>0</v>
      </c>
      <c r="N2398">
        <v>460607</v>
      </c>
      <c r="O2398">
        <v>239.3854</v>
      </c>
      <c r="P2398" s="27">
        <v>192815</v>
      </c>
      <c r="Q2398" s="27">
        <v>657885</v>
      </c>
    </row>
    <row r="2399" spans="1:17" x14ac:dyDescent="0.3">
      <c r="A2399">
        <v>3</v>
      </c>
      <c r="B2399">
        <v>16</v>
      </c>
      <c r="C2399">
        <v>35</v>
      </c>
      <c r="D2399" s="27">
        <v>235000</v>
      </c>
      <c r="E2399">
        <v>165061</v>
      </c>
      <c r="F2399">
        <v>2521205</v>
      </c>
      <c r="G2399">
        <v>6290678</v>
      </c>
      <c r="H2399">
        <v>210203</v>
      </c>
      <c r="I2399">
        <v>5976369</v>
      </c>
      <c r="J2399">
        <v>1727038</v>
      </c>
      <c r="K2399">
        <v>3122244</v>
      </c>
      <c r="L2399">
        <v>2487667</v>
      </c>
      <c r="M2399">
        <v>3877573</v>
      </c>
      <c r="N2399">
        <v>8057893</v>
      </c>
      <c r="O2399">
        <v>9.2846069999999994</v>
      </c>
      <c r="P2399" s="27">
        <v>10092594</v>
      </c>
      <c r="Q2399" s="27">
        <v>34435931</v>
      </c>
    </row>
    <row r="2400" spans="1:17" x14ac:dyDescent="0.3">
      <c r="A2400">
        <v>8</v>
      </c>
      <c r="B2400">
        <v>14</v>
      </c>
      <c r="C2400">
        <v>28</v>
      </c>
      <c r="D2400" s="27">
        <v>42500</v>
      </c>
      <c r="E2400">
        <v>11145</v>
      </c>
      <c r="F2400">
        <v>160806</v>
      </c>
      <c r="G2400">
        <v>123310</v>
      </c>
      <c r="H2400">
        <v>0</v>
      </c>
      <c r="I2400">
        <v>133425</v>
      </c>
      <c r="J2400">
        <v>0</v>
      </c>
      <c r="K2400">
        <v>10260</v>
      </c>
      <c r="L2400">
        <v>14162</v>
      </c>
      <c r="M2400">
        <v>429363</v>
      </c>
      <c r="N2400">
        <v>91426</v>
      </c>
      <c r="O2400">
        <v>299.39479999999998</v>
      </c>
      <c r="P2400" s="27">
        <v>285433</v>
      </c>
      <c r="Q2400" s="27">
        <v>973897</v>
      </c>
    </row>
    <row r="2401" spans="1:17" x14ac:dyDescent="0.3">
      <c r="A2401">
        <v>8</v>
      </c>
      <c r="B2401">
        <v>2</v>
      </c>
      <c r="C2401">
        <v>4</v>
      </c>
      <c r="D2401" s="27">
        <v>3000</v>
      </c>
      <c r="E2401">
        <v>0</v>
      </c>
      <c r="F2401">
        <v>18713</v>
      </c>
      <c r="G2401">
        <v>36002</v>
      </c>
      <c r="H2401">
        <v>0</v>
      </c>
      <c r="I2401">
        <v>16579</v>
      </c>
      <c r="J2401">
        <v>0</v>
      </c>
      <c r="K2401">
        <v>4772</v>
      </c>
      <c r="L2401">
        <v>25478</v>
      </c>
      <c r="M2401">
        <v>13397</v>
      </c>
      <c r="N2401">
        <v>28974</v>
      </c>
      <c r="O2401">
        <v>1831.778</v>
      </c>
      <c r="P2401" s="27">
        <v>42179</v>
      </c>
      <c r="Q2401" s="27">
        <v>143915</v>
      </c>
    </row>
    <row r="2402" spans="1:17" x14ac:dyDescent="0.3">
      <c r="A2402">
        <v>6</v>
      </c>
      <c r="B2402">
        <v>15</v>
      </c>
      <c r="C2402">
        <v>32</v>
      </c>
      <c r="D2402" s="27">
        <v>4000</v>
      </c>
      <c r="E2402">
        <v>0</v>
      </c>
      <c r="F2402">
        <v>99516</v>
      </c>
      <c r="G2402">
        <v>138867</v>
      </c>
      <c r="H2402">
        <v>0</v>
      </c>
      <c r="I2402">
        <v>67573</v>
      </c>
      <c r="J2402">
        <v>0</v>
      </c>
      <c r="K2402">
        <v>351528</v>
      </c>
      <c r="L2402">
        <v>43286</v>
      </c>
      <c r="M2402">
        <v>5077</v>
      </c>
      <c r="N2402">
        <v>61300</v>
      </c>
      <c r="O2402">
        <v>920.12360000000001</v>
      </c>
      <c r="P2402" s="27">
        <v>224838</v>
      </c>
      <c r="Q2402" s="27">
        <v>767147</v>
      </c>
    </row>
    <row r="2403" spans="1:17" x14ac:dyDescent="0.3">
      <c r="A2403">
        <v>6</v>
      </c>
      <c r="B2403">
        <v>13</v>
      </c>
      <c r="C2403">
        <v>23</v>
      </c>
      <c r="D2403" s="27">
        <v>200001</v>
      </c>
      <c r="E2403">
        <v>0</v>
      </c>
      <c r="F2403">
        <v>0</v>
      </c>
      <c r="G2403">
        <v>2051557</v>
      </c>
      <c r="H2403">
        <v>0</v>
      </c>
      <c r="I2403">
        <v>1803830</v>
      </c>
      <c r="J2403">
        <v>0</v>
      </c>
      <c r="K2403">
        <v>27106</v>
      </c>
      <c r="L2403">
        <v>197048</v>
      </c>
      <c r="M2403">
        <v>1195302</v>
      </c>
      <c r="N2403">
        <v>4718625</v>
      </c>
      <c r="O2403">
        <v>30.431059999999999</v>
      </c>
      <c r="P2403" s="27">
        <v>2928918</v>
      </c>
      <c r="Q2403" s="27">
        <v>9993468</v>
      </c>
    </row>
    <row r="2404" spans="1:17" x14ac:dyDescent="0.3">
      <c r="A2404">
        <v>5</v>
      </c>
      <c r="B2404">
        <v>25</v>
      </c>
      <c r="C2404">
        <v>42</v>
      </c>
      <c r="D2404" s="27">
        <v>10750</v>
      </c>
      <c r="E2404">
        <v>0</v>
      </c>
      <c r="F2404">
        <v>172937</v>
      </c>
      <c r="G2404">
        <v>35057</v>
      </c>
      <c r="H2404">
        <v>5006</v>
      </c>
      <c r="I2404">
        <v>87797</v>
      </c>
      <c r="J2404">
        <v>0</v>
      </c>
      <c r="K2404">
        <v>0</v>
      </c>
      <c r="L2404">
        <v>40351</v>
      </c>
      <c r="M2404">
        <v>71678</v>
      </c>
      <c r="N2404">
        <v>75496</v>
      </c>
      <c r="O2404">
        <v>1162.2629999999999</v>
      </c>
      <c r="P2404" s="27">
        <v>143119</v>
      </c>
      <c r="Q2404" s="27">
        <v>488322</v>
      </c>
    </row>
    <row r="2405" spans="1:17" x14ac:dyDescent="0.3">
      <c r="A2405">
        <v>4</v>
      </c>
      <c r="B2405">
        <v>5</v>
      </c>
      <c r="C2405">
        <v>9</v>
      </c>
      <c r="D2405" s="27">
        <v>160000</v>
      </c>
      <c r="E2405">
        <v>0</v>
      </c>
      <c r="F2405">
        <v>91669</v>
      </c>
      <c r="G2405">
        <v>236620</v>
      </c>
      <c r="H2405">
        <v>0</v>
      </c>
      <c r="I2405">
        <v>289925</v>
      </c>
      <c r="J2405">
        <v>0</v>
      </c>
      <c r="K2405">
        <v>0</v>
      </c>
      <c r="L2405">
        <v>41942</v>
      </c>
      <c r="M2405">
        <v>163912</v>
      </c>
      <c r="N2405">
        <v>793722</v>
      </c>
      <c r="O2405">
        <v>62.659399999999998</v>
      </c>
      <c r="P2405" s="27">
        <v>474147</v>
      </c>
      <c r="Q2405" s="27">
        <v>1617790</v>
      </c>
    </row>
    <row r="2406" spans="1:17" x14ac:dyDescent="0.3">
      <c r="A2406">
        <v>9</v>
      </c>
      <c r="B2406">
        <v>2</v>
      </c>
      <c r="C2406">
        <v>6</v>
      </c>
      <c r="D2406" s="27">
        <v>62000</v>
      </c>
      <c r="E2406">
        <v>17537</v>
      </c>
      <c r="F2406">
        <v>108153</v>
      </c>
      <c r="G2406">
        <v>92503</v>
      </c>
      <c r="H2406">
        <v>0</v>
      </c>
      <c r="I2406">
        <v>137383</v>
      </c>
      <c r="J2406">
        <v>0</v>
      </c>
      <c r="K2406">
        <v>13374</v>
      </c>
      <c r="L2406">
        <v>63442</v>
      </c>
      <c r="M2406">
        <v>210734</v>
      </c>
      <c r="N2406">
        <v>136277</v>
      </c>
      <c r="O2406">
        <v>55.969329999999999</v>
      </c>
      <c r="P2406" s="27">
        <v>228430</v>
      </c>
      <c r="Q2406" s="27">
        <v>779403</v>
      </c>
    </row>
    <row r="2407" spans="1:17" x14ac:dyDescent="0.3">
      <c r="A2407">
        <v>5</v>
      </c>
      <c r="B2407">
        <v>16</v>
      </c>
      <c r="C2407">
        <v>35</v>
      </c>
      <c r="D2407" s="27">
        <v>420000</v>
      </c>
      <c r="E2407">
        <v>964934</v>
      </c>
      <c r="F2407">
        <v>16307038</v>
      </c>
      <c r="G2407">
        <v>6598943</v>
      </c>
      <c r="H2407">
        <v>0</v>
      </c>
      <c r="I2407">
        <v>5751718</v>
      </c>
      <c r="J2407">
        <v>1722099</v>
      </c>
      <c r="K2407">
        <v>1153930</v>
      </c>
      <c r="L2407">
        <v>937109</v>
      </c>
      <c r="M2407">
        <v>634975</v>
      </c>
      <c r="N2407">
        <v>8127591</v>
      </c>
      <c r="O2407">
        <v>9.2846069999999994</v>
      </c>
      <c r="P2407" s="27">
        <v>12367625</v>
      </c>
      <c r="Q2407" s="27">
        <v>42198337</v>
      </c>
    </row>
    <row r="2408" spans="1:17" x14ac:dyDescent="0.3">
      <c r="A2408">
        <v>5</v>
      </c>
      <c r="B2408">
        <v>14</v>
      </c>
      <c r="C2408">
        <v>29</v>
      </c>
      <c r="D2408" s="27">
        <v>1250</v>
      </c>
      <c r="E2408">
        <v>32</v>
      </c>
      <c r="F2408">
        <v>0</v>
      </c>
      <c r="G2408">
        <v>27214</v>
      </c>
      <c r="H2408">
        <v>3531</v>
      </c>
      <c r="I2408">
        <v>13234</v>
      </c>
      <c r="J2408">
        <v>0</v>
      </c>
      <c r="K2408">
        <v>0</v>
      </c>
      <c r="L2408">
        <v>3452</v>
      </c>
      <c r="M2408">
        <v>2073</v>
      </c>
      <c r="N2408">
        <v>12811</v>
      </c>
      <c r="O2408">
        <v>2140.9059999999999</v>
      </c>
      <c r="P2408" s="27">
        <v>18273</v>
      </c>
      <c r="Q2408" s="27">
        <v>62347</v>
      </c>
    </row>
    <row r="2409" spans="1:17" x14ac:dyDescent="0.3">
      <c r="A2409">
        <v>4</v>
      </c>
      <c r="B2409">
        <v>13</v>
      </c>
      <c r="C2409">
        <v>25</v>
      </c>
      <c r="D2409" s="27">
        <v>3000</v>
      </c>
      <c r="E2409">
        <v>2136</v>
      </c>
      <c r="F2409">
        <v>5271</v>
      </c>
      <c r="G2409">
        <v>69</v>
      </c>
      <c r="H2409">
        <v>5</v>
      </c>
      <c r="I2409">
        <v>0</v>
      </c>
      <c r="J2409">
        <v>2234</v>
      </c>
      <c r="K2409">
        <v>1688</v>
      </c>
      <c r="L2409">
        <v>0</v>
      </c>
      <c r="M2409">
        <v>0</v>
      </c>
      <c r="N2409">
        <v>12843</v>
      </c>
      <c r="O2409">
        <v>1341.309</v>
      </c>
      <c r="P2409" s="27">
        <v>7106</v>
      </c>
      <c r="Q2409" s="27">
        <v>24246</v>
      </c>
    </row>
    <row r="2410" spans="1:17" x14ac:dyDescent="0.3">
      <c r="A2410">
        <v>2</v>
      </c>
      <c r="B2410">
        <v>26</v>
      </c>
      <c r="C2410">
        <v>48</v>
      </c>
      <c r="D2410" s="27">
        <v>1550</v>
      </c>
      <c r="E2410">
        <v>339</v>
      </c>
      <c r="F2410">
        <v>3963</v>
      </c>
      <c r="G2410">
        <v>800</v>
      </c>
      <c r="H2410">
        <v>18</v>
      </c>
      <c r="I2410">
        <v>1237</v>
      </c>
      <c r="J2410">
        <v>0</v>
      </c>
      <c r="K2410">
        <v>1571</v>
      </c>
      <c r="L2410">
        <v>2611</v>
      </c>
      <c r="M2410">
        <v>1412</v>
      </c>
      <c r="N2410">
        <v>4966</v>
      </c>
      <c r="O2410">
        <v>1381.421</v>
      </c>
      <c r="P2410" s="27">
        <v>4958</v>
      </c>
      <c r="Q2410" s="27">
        <v>16917</v>
      </c>
    </row>
    <row r="2411" spans="1:17" x14ac:dyDescent="0.3">
      <c r="A2411">
        <v>5</v>
      </c>
      <c r="B2411">
        <v>1</v>
      </c>
      <c r="C2411">
        <v>1</v>
      </c>
      <c r="D2411" s="27">
        <v>20000</v>
      </c>
      <c r="E2411">
        <v>117</v>
      </c>
      <c r="F2411">
        <v>41674</v>
      </c>
      <c r="G2411">
        <v>43565</v>
      </c>
      <c r="H2411">
        <v>588</v>
      </c>
      <c r="I2411">
        <v>45068</v>
      </c>
      <c r="J2411">
        <v>0</v>
      </c>
      <c r="K2411">
        <v>26266</v>
      </c>
      <c r="L2411">
        <v>6154</v>
      </c>
      <c r="M2411">
        <v>37119</v>
      </c>
      <c r="N2411">
        <v>140397</v>
      </c>
      <c r="O2411">
        <v>1162.2629999999999</v>
      </c>
      <c r="P2411" s="27">
        <v>99926</v>
      </c>
      <c r="Q2411" s="27">
        <v>340948</v>
      </c>
    </row>
    <row r="2412" spans="1:17" x14ac:dyDescent="0.3">
      <c r="A2412">
        <v>7</v>
      </c>
      <c r="B2412">
        <v>25</v>
      </c>
      <c r="C2412">
        <v>42</v>
      </c>
      <c r="D2412" s="27">
        <v>120000</v>
      </c>
      <c r="E2412">
        <v>39643</v>
      </c>
      <c r="F2412">
        <v>2562521</v>
      </c>
      <c r="G2412">
        <v>1686803</v>
      </c>
      <c r="H2412">
        <v>16823</v>
      </c>
      <c r="I2412">
        <v>2055584</v>
      </c>
      <c r="J2412">
        <v>0</v>
      </c>
      <c r="K2412">
        <v>49453</v>
      </c>
      <c r="L2412">
        <v>63071</v>
      </c>
      <c r="M2412">
        <v>124690</v>
      </c>
      <c r="N2412">
        <v>1334360</v>
      </c>
      <c r="O2412">
        <v>178.3937</v>
      </c>
      <c r="P2412" s="27">
        <v>2325014</v>
      </c>
      <c r="Q2412" s="27">
        <v>7932948</v>
      </c>
    </row>
    <row r="2413" spans="1:17" x14ac:dyDescent="0.3">
      <c r="A2413">
        <v>9</v>
      </c>
      <c r="B2413">
        <v>13</v>
      </c>
      <c r="C2413">
        <v>22</v>
      </c>
      <c r="D2413" s="27">
        <v>37000</v>
      </c>
      <c r="E2413">
        <v>80508</v>
      </c>
      <c r="F2413">
        <v>580327</v>
      </c>
      <c r="G2413">
        <v>245426</v>
      </c>
      <c r="H2413">
        <v>0</v>
      </c>
      <c r="I2413">
        <v>161575</v>
      </c>
      <c r="J2413">
        <v>64471</v>
      </c>
      <c r="K2413">
        <v>36561</v>
      </c>
      <c r="L2413">
        <v>44176</v>
      </c>
      <c r="M2413">
        <v>51586</v>
      </c>
      <c r="N2413">
        <v>556955</v>
      </c>
      <c r="O2413">
        <v>941.81790000000001</v>
      </c>
      <c r="P2413" s="27">
        <v>533876</v>
      </c>
      <c r="Q2413" s="27">
        <v>1821585</v>
      </c>
    </row>
    <row r="2414" spans="1:17" x14ac:dyDescent="0.3">
      <c r="A2414">
        <v>6</v>
      </c>
      <c r="B2414">
        <v>14</v>
      </c>
      <c r="C2414">
        <v>29</v>
      </c>
      <c r="D2414" s="27">
        <v>64000</v>
      </c>
      <c r="E2414">
        <v>69905</v>
      </c>
      <c r="F2414">
        <v>650015</v>
      </c>
      <c r="G2414">
        <v>298084</v>
      </c>
      <c r="H2414">
        <v>0</v>
      </c>
      <c r="I2414">
        <v>305709</v>
      </c>
      <c r="J2414">
        <v>0</v>
      </c>
      <c r="K2414">
        <v>731796</v>
      </c>
      <c r="L2414">
        <v>56357</v>
      </c>
      <c r="M2414">
        <v>847218</v>
      </c>
      <c r="N2414">
        <v>237636</v>
      </c>
      <c r="O2414">
        <v>242.08690000000001</v>
      </c>
      <c r="P2414" s="27">
        <v>936905</v>
      </c>
      <c r="Q2414" s="27">
        <v>3196720</v>
      </c>
    </row>
    <row r="2415" spans="1:17" x14ac:dyDescent="0.3">
      <c r="A2415">
        <v>7</v>
      </c>
      <c r="B2415">
        <v>14</v>
      </c>
      <c r="C2415">
        <v>28</v>
      </c>
      <c r="D2415" s="27">
        <v>112000</v>
      </c>
      <c r="E2415">
        <v>216353</v>
      </c>
      <c r="F2415">
        <v>537007</v>
      </c>
      <c r="G2415">
        <v>216111</v>
      </c>
      <c r="H2415">
        <v>33299</v>
      </c>
      <c r="I2415">
        <v>294185</v>
      </c>
      <c r="J2415">
        <v>47659</v>
      </c>
      <c r="K2415">
        <v>325497</v>
      </c>
      <c r="L2415">
        <v>159984</v>
      </c>
      <c r="M2415">
        <v>505215</v>
      </c>
      <c r="N2415">
        <v>209073</v>
      </c>
      <c r="O2415">
        <v>209.1</v>
      </c>
      <c r="P2415" s="27">
        <v>745716</v>
      </c>
      <c r="Q2415" s="27">
        <v>2544383</v>
      </c>
    </row>
    <row r="2416" spans="1:17" x14ac:dyDescent="0.3">
      <c r="A2416">
        <v>7</v>
      </c>
      <c r="B2416">
        <v>14</v>
      </c>
      <c r="C2416">
        <v>28</v>
      </c>
      <c r="D2416" s="27">
        <v>45500</v>
      </c>
      <c r="E2416">
        <v>0</v>
      </c>
      <c r="F2416">
        <v>327083</v>
      </c>
      <c r="G2416">
        <v>74907</v>
      </c>
      <c r="H2416">
        <v>13516</v>
      </c>
      <c r="I2416">
        <v>144391</v>
      </c>
      <c r="J2416">
        <v>0</v>
      </c>
      <c r="K2416">
        <v>99358</v>
      </c>
      <c r="L2416">
        <v>102081</v>
      </c>
      <c r="M2416">
        <v>141661</v>
      </c>
      <c r="N2416">
        <v>90946</v>
      </c>
      <c r="O2416">
        <v>209.1</v>
      </c>
      <c r="P2416" s="27">
        <v>291308</v>
      </c>
      <c r="Q2416" s="27">
        <v>993943</v>
      </c>
    </row>
    <row r="2417" spans="1:17" x14ac:dyDescent="0.3">
      <c r="A2417">
        <v>5</v>
      </c>
      <c r="B2417">
        <v>7</v>
      </c>
      <c r="C2417">
        <v>17</v>
      </c>
      <c r="D2417" s="27">
        <v>54000</v>
      </c>
      <c r="E2417">
        <v>0</v>
      </c>
      <c r="F2417">
        <v>1173504</v>
      </c>
      <c r="G2417">
        <v>101646</v>
      </c>
      <c r="H2417">
        <v>47869</v>
      </c>
      <c r="I2417">
        <v>252453</v>
      </c>
      <c r="J2417">
        <v>51228</v>
      </c>
      <c r="K2417">
        <v>10343</v>
      </c>
      <c r="L2417">
        <v>33720</v>
      </c>
      <c r="M2417">
        <v>287591</v>
      </c>
      <c r="N2417">
        <v>307354</v>
      </c>
      <c r="O2417">
        <v>274.45479999999998</v>
      </c>
      <c r="P2417" s="27">
        <v>664041</v>
      </c>
      <c r="Q2417" s="27">
        <v>2265708</v>
      </c>
    </row>
    <row r="2418" spans="1:17" x14ac:dyDescent="0.3">
      <c r="A2418">
        <v>5</v>
      </c>
      <c r="B2418">
        <v>2</v>
      </c>
      <c r="C2418">
        <v>7</v>
      </c>
      <c r="D2418" s="27">
        <v>2600</v>
      </c>
      <c r="E2418">
        <v>907</v>
      </c>
      <c r="F2418">
        <v>5555</v>
      </c>
      <c r="G2418">
        <v>5654</v>
      </c>
      <c r="H2418">
        <v>58</v>
      </c>
      <c r="I2418">
        <v>1359</v>
      </c>
      <c r="J2418">
        <v>0</v>
      </c>
      <c r="K2418">
        <v>1112</v>
      </c>
      <c r="L2418">
        <v>2825</v>
      </c>
      <c r="M2418">
        <v>2755</v>
      </c>
      <c r="N2418">
        <v>6198</v>
      </c>
      <c r="O2418">
        <v>1522.982</v>
      </c>
      <c r="P2418" s="27">
        <v>7744</v>
      </c>
      <c r="Q2418" s="27">
        <v>26423</v>
      </c>
    </row>
    <row r="2419" spans="1:17" x14ac:dyDescent="0.3">
      <c r="A2419">
        <v>7</v>
      </c>
      <c r="B2419">
        <v>14</v>
      </c>
      <c r="C2419">
        <v>27</v>
      </c>
      <c r="D2419" s="27">
        <v>102000</v>
      </c>
      <c r="E2419">
        <v>0</v>
      </c>
      <c r="F2419">
        <v>2769553</v>
      </c>
      <c r="G2419">
        <v>1955687</v>
      </c>
      <c r="H2419">
        <v>0</v>
      </c>
      <c r="I2419">
        <v>1234037</v>
      </c>
      <c r="J2419">
        <v>0</v>
      </c>
      <c r="K2419">
        <v>80078</v>
      </c>
      <c r="L2419">
        <v>296865</v>
      </c>
      <c r="M2419">
        <v>2351736</v>
      </c>
      <c r="N2419">
        <v>1141252</v>
      </c>
      <c r="O2419">
        <v>17.19126</v>
      </c>
      <c r="P2419" s="27">
        <v>2880776</v>
      </c>
      <c r="Q2419" s="27">
        <v>9829208</v>
      </c>
    </row>
    <row r="2420" spans="1:17" x14ac:dyDescent="0.3">
      <c r="A2420">
        <v>4</v>
      </c>
      <c r="B2420">
        <v>2</v>
      </c>
      <c r="C2420">
        <v>2</v>
      </c>
      <c r="D2420" s="27">
        <v>2100</v>
      </c>
      <c r="E2420">
        <v>0</v>
      </c>
      <c r="F2420">
        <v>11039</v>
      </c>
      <c r="G2420">
        <v>14651</v>
      </c>
      <c r="H2420">
        <v>0</v>
      </c>
      <c r="I2420">
        <v>8831</v>
      </c>
      <c r="J2420">
        <v>928</v>
      </c>
      <c r="K2420">
        <v>2522</v>
      </c>
      <c r="L2420">
        <v>11413</v>
      </c>
      <c r="M2420">
        <v>19655</v>
      </c>
      <c r="N2420">
        <v>11126</v>
      </c>
      <c r="O2420">
        <v>1274.2560000000001</v>
      </c>
      <c r="P2420" s="27">
        <v>23495</v>
      </c>
      <c r="Q2420" s="27">
        <v>80165</v>
      </c>
    </row>
    <row r="2421" spans="1:17" x14ac:dyDescent="0.3">
      <c r="A2421">
        <v>3</v>
      </c>
      <c r="B2421">
        <v>5</v>
      </c>
      <c r="C2421">
        <v>11</v>
      </c>
      <c r="D2421" s="27">
        <v>2500</v>
      </c>
      <c r="E2421">
        <v>0</v>
      </c>
      <c r="F2421">
        <v>0</v>
      </c>
      <c r="G2421">
        <v>0</v>
      </c>
      <c r="H2421">
        <v>0</v>
      </c>
      <c r="I2421">
        <v>16802</v>
      </c>
      <c r="J2421">
        <v>0</v>
      </c>
      <c r="K2421">
        <v>0</v>
      </c>
      <c r="L2421">
        <v>0</v>
      </c>
      <c r="M2421">
        <v>0</v>
      </c>
      <c r="N2421">
        <v>15725</v>
      </c>
      <c r="O2421">
        <v>4458.21</v>
      </c>
      <c r="P2421" s="27">
        <v>9533</v>
      </c>
      <c r="Q2421" s="27">
        <v>32527</v>
      </c>
    </row>
    <row r="2422" spans="1:17" x14ac:dyDescent="0.3">
      <c r="A2422">
        <v>7</v>
      </c>
      <c r="B2422">
        <v>14</v>
      </c>
      <c r="C2422">
        <v>28</v>
      </c>
      <c r="D2422" s="27">
        <v>22500</v>
      </c>
      <c r="E2422">
        <v>0</v>
      </c>
      <c r="F2422">
        <v>451893</v>
      </c>
      <c r="G2422">
        <v>136050</v>
      </c>
      <c r="H2422">
        <v>54918</v>
      </c>
      <c r="I2422">
        <v>279819</v>
      </c>
      <c r="J2422">
        <v>0</v>
      </c>
      <c r="K2422">
        <v>0</v>
      </c>
      <c r="L2422">
        <v>2772</v>
      </c>
      <c r="M2422">
        <v>321238</v>
      </c>
      <c r="N2422">
        <v>197633</v>
      </c>
      <c r="O2422">
        <v>311.1345</v>
      </c>
      <c r="P2422" s="27">
        <v>423307</v>
      </c>
      <c r="Q2422" s="27">
        <v>1444323</v>
      </c>
    </row>
    <row r="2423" spans="1:17" x14ac:dyDescent="0.3">
      <c r="A2423">
        <v>5</v>
      </c>
      <c r="B2423">
        <v>7</v>
      </c>
      <c r="C2423">
        <v>16</v>
      </c>
      <c r="D2423" s="27">
        <v>6000</v>
      </c>
      <c r="E2423">
        <v>9068</v>
      </c>
      <c r="F2423">
        <v>7323</v>
      </c>
      <c r="G2423">
        <v>1042</v>
      </c>
      <c r="H2423">
        <v>5035</v>
      </c>
      <c r="I2423">
        <v>50998</v>
      </c>
      <c r="J2423">
        <v>5490</v>
      </c>
      <c r="K2423">
        <v>19200</v>
      </c>
      <c r="L2423">
        <v>4154</v>
      </c>
      <c r="M2423">
        <v>3028</v>
      </c>
      <c r="N2423">
        <v>33974</v>
      </c>
      <c r="O2423">
        <v>2140.9059999999999</v>
      </c>
      <c r="P2423" s="27">
        <v>40830</v>
      </c>
      <c r="Q2423" s="27">
        <v>139312</v>
      </c>
    </row>
    <row r="2424" spans="1:17" x14ac:dyDescent="0.3">
      <c r="A2424">
        <v>1</v>
      </c>
      <c r="B2424">
        <v>13</v>
      </c>
      <c r="C2424">
        <v>25</v>
      </c>
      <c r="D2424" s="27">
        <v>5000</v>
      </c>
      <c r="E2424">
        <v>0</v>
      </c>
      <c r="F2424">
        <v>0</v>
      </c>
      <c r="G2424">
        <v>147</v>
      </c>
      <c r="H2424">
        <v>194</v>
      </c>
      <c r="I2424">
        <v>1671</v>
      </c>
      <c r="J2424">
        <v>0</v>
      </c>
      <c r="K2424">
        <v>512</v>
      </c>
      <c r="L2424">
        <v>0</v>
      </c>
      <c r="M2424">
        <v>0</v>
      </c>
      <c r="N2424">
        <v>7207</v>
      </c>
      <c r="O2424">
        <v>3231.29</v>
      </c>
      <c r="P2424" s="27">
        <v>2852</v>
      </c>
      <c r="Q2424" s="27">
        <v>9731</v>
      </c>
    </row>
    <row r="2425" spans="1:17" x14ac:dyDescent="0.3">
      <c r="A2425">
        <v>9</v>
      </c>
      <c r="B2425">
        <v>14</v>
      </c>
      <c r="C2425">
        <v>28</v>
      </c>
      <c r="D2425" s="27">
        <v>22000</v>
      </c>
      <c r="E2425">
        <v>0</v>
      </c>
      <c r="F2425">
        <v>156115</v>
      </c>
      <c r="G2425">
        <v>139473</v>
      </c>
      <c r="H2425">
        <v>0</v>
      </c>
      <c r="I2425">
        <v>88164</v>
      </c>
      <c r="J2425">
        <v>0</v>
      </c>
      <c r="K2425">
        <v>0</v>
      </c>
      <c r="L2425">
        <v>90531</v>
      </c>
      <c r="M2425">
        <v>188765</v>
      </c>
      <c r="N2425">
        <v>90281</v>
      </c>
      <c r="O2425">
        <v>316.26330000000002</v>
      </c>
      <c r="P2425" s="27">
        <v>220788</v>
      </c>
      <c r="Q2425" s="27">
        <v>753329</v>
      </c>
    </row>
    <row r="2426" spans="1:17" x14ac:dyDescent="0.3">
      <c r="A2426">
        <v>7</v>
      </c>
      <c r="B2426">
        <v>15</v>
      </c>
      <c r="C2426">
        <v>33</v>
      </c>
      <c r="D2426" s="27">
        <v>1450</v>
      </c>
      <c r="E2426">
        <v>0</v>
      </c>
      <c r="F2426">
        <v>9498</v>
      </c>
      <c r="G2426">
        <v>2050</v>
      </c>
      <c r="H2426">
        <v>0</v>
      </c>
      <c r="I2426">
        <v>3391</v>
      </c>
      <c r="J2426">
        <v>0</v>
      </c>
      <c r="K2426">
        <v>33457</v>
      </c>
      <c r="L2426">
        <v>233</v>
      </c>
      <c r="M2426">
        <v>0</v>
      </c>
      <c r="N2426">
        <v>4172</v>
      </c>
      <c r="O2426">
        <v>1276.539</v>
      </c>
      <c r="P2426" s="27">
        <v>15475</v>
      </c>
      <c r="Q2426" s="27">
        <v>52801</v>
      </c>
    </row>
    <row r="2427" spans="1:17" x14ac:dyDescent="0.3">
      <c r="A2427">
        <v>2</v>
      </c>
      <c r="B2427">
        <v>5</v>
      </c>
      <c r="C2427">
        <v>9</v>
      </c>
      <c r="D2427" s="27">
        <v>9100</v>
      </c>
      <c r="E2427">
        <v>17601</v>
      </c>
      <c r="F2427">
        <v>50087</v>
      </c>
      <c r="G2427">
        <v>13849</v>
      </c>
      <c r="H2427">
        <v>6950</v>
      </c>
      <c r="I2427">
        <v>112467</v>
      </c>
      <c r="J2427">
        <v>1392</v>
      </c>
      <c r="K2427">
        <v>24432</v>
      </c>
      <c r="L2427">
        <v>11493</v>
      </c>
      <c r="M2427">
        <v>33162</v>
      </c>
      <c r="N2427">
        <v>94054</v>
      </c>
      <c r="O2427">
        <v>1155.4280000000001</v>
      </c>
      <c r="P2427" s="27">
        <v>107118</v>
      </c>
      <c r="Q2427" s="27">
        <v>365487</v>
      </c>
    </row>
    <row r="2428" spans="1:17" x14ac:dyDescent="0.3">
      <c r="A2428">
        <v>2</v>
      </c>
      <c r="B2428">
        <v>14</v>
      </c>
      <c r="C2428">
        <v>28</v>
      </c>
      <c r="D2428" s="27">
        <v>110000</v>
      </c>
      <c r="E2428">
        <v>0</v>
      </c>
      <c r="F2428">
        <v>809723</v>
      </c>
      <c r="G2428">
        <v>473418</v>
      </c>
      <c r="H2428">
        <v>0</v>
      </c>
      <c r="I2428">
        <v>657480</v>
      </c>
      <c r="J2428">
        <v>0</v>
      </c>
      <c r="K2428">
        <v>517561</v>
      </c>
      <c r="L2428">
        <v>215473</v>
      </c>
      <c r="M2428">
        <v>1297606</v>
      </c>
      <c r="N2428">
        <v>663569</v>
      </c>
      <c r="O2428">
        <v>139.16999999999999</v>
      </c>
      <c r="P2428" s="27">
        <v>1358391</v>
      </c>
      <c r="Q2428" s="27">
        <v>4634830</v>
      </c>
    </row>
    <row r="2429" spans="1:17" x14ac:dyDescent="0.3">
      <c r="A2429">
        <v>4</v>
      </c>
      <c r="B2429">
        <v>2</v>
      </c>
      <c r="C2429">
        <v>2</v>
      </c>
      <c r="D2429" s="27">
        <v>8200</v>
      </c>
      <c r="E2429">
        <v>82758</v>
      </c>
      <c r="F2429">
        <v>18998</v>
      </c>
      <c r="G2429">
        <v>136460</v>
      </c>
      <c r="H2429">
        <v>799</v>
      </c>
      <c r="I2429">
        <v>38867</v>
      </c>
      <c r="J2429">
        <v>0</v>
      </c>
      <c r="K2429">
        <v>1354</v>
      </c>
      <c r="L2429">
        <v>28911</v>
      </c>
      <c r="M2429">
        <v>45082</v>
      </c>
      <c r="N2429">
        <v>50267</v>
      </c>
      <c r="O2429">
        <v>1559.829</v>
      </c>
      <c r="P2429" s="27">
        <v>118258</v>
      </c>
      <c r="Q2429" s="27">
        <v>403496</v>
      </c>
    </row>
    <row r="2430" spans="1:17" x14ac:dyDescent="0.3">
      <c r="A2430">
        <v>9</v>
      </c>
      <c r="B2430">
        <v>2</v>
      </c>
      <c r="C2430">
        <v>2</v>
      </c>
      <c r="D2430" s="27">
        <v>14750</v>
      </c>
      <c r="E2430">
        <v>0</v>
      </c>
      <c r="F2430">
        <v>0</v>
      </c>
      <c r="G2430">
        <v>555684</v>
      </c>
      <c r="H2430">
        <v>12985</v>
      </c>
      <c r="I2430">
        <v>259257</v>
      </c>
      <c r="J2430">
        <v>0</v>
      </c>
      <c r="K2430">
        <v>54482</v>
      </c>
      <c r="L2430">
        <v>167474</v>
      </c>
      <c r="M2430">
        <v>911252</v>
      </c>
      <c r="N2430">
        <v>306198</v>
      </c>
      <c r="O2430">
        <v>751.72649999999999</v>
      </c>
      <c r="P2430" s="27">
        <v>664517</v>
      </c>
      <c r="Q2430" s="27">
        <v>2267332</v>
      </c>
    </row>
    <row r="2431" spans="1:17" x14ac:dyDescent="0.3">
      <c r="A2431">
        <v>3</v>
      </c>
      <c r="B2431">
        <v>14</v>
      </c>
      <c r="C2431">
        <v>31</v>
      </c>
      <c r="D2431" s="27">
        <v>24000</v>
      </c>
      <c r="E2431">
        <v>10001</v>
      </c>
      <c r="F2431">
        <v>51706</v>
      </c>
      <c r="G2431">
        <v>33569</v>
      </c>
      <c r="H2431">
        <v>0</v>
      </c>
      <c r="I2431">
        <v>28397</v>
      </c>
      <c r="J2431">
        <v>0</v>
      </c>
      <c r="K2431">
        <v>0</v>
      </c>
      <c r="L2431">
        <v>551</v>
      </c>
      <c r="M2431">
        <v>16099</v>
      </c>
      <c r="N2431">
        <v>44334</v>
      </c>
      <c r="O2431">
        <v>63.07394</v>
      </c>
      <c r="P2431" s="27">
        <v>54120</v>
      </c>
      <c r="Q2431" s="27">
        <v>184657</v>
      </c>
    </row>
    <row r="2432" spans="1:17" x14ac:dyDescent="0.3">
      <c r="A2432">
        <v>4</v>
      </c>
      <c r="B2432">
        <v>13</v>
      </c>
      <c r="C2432">
        <v>22</v>
      </c>
      <c r="D2432" s="27">
        <v>65000</v>
      </c>
      <c r="E2432">
        <v>0</v>
      </c>
      <c r="F2432">
        <v>0</v>
      </c>
      <c r="G2432">
        <v>1019656</v>
      </c>
      <c r="H2432">
        <v>135257</v>
      </c>
      <c r="I2432">
        <v>1207252</v>
      </c>
      <c r="J2432">
        <v>0</v>
      </c>
      <c r="K2432">
        <v>0</v>
      </c>
      <c r="L2432">
        <v>0</v>
      </c>
      <c r="M2432">
        <v>0</v>
      </c>
      <c r="N2432">
        <v>3000660</v>
      </c>
      <c r="O2432">
        <v>25.322579999999999</v>
      </c>
      <c r="P2432" s="27">
        <v>1571754</v>
      </c>
      <c r="Q2432" s="27">
        <v>5362825</v>
      </c>
    </row>
    <row r="2433" spans="1:17" x14ac:dyDescent="0.3">
      <c r="A2433">
        <v>3</v>
      </c>
      <c r="B2433">
        <v>14</v>
      </c>
      <c r="C2433">
        <v>28</v>
      </c>
      <c r="D2433" s="27">
        <v>215000</v>
      </c>
      <c r="E2433">
        <v>122837</v>
      </c>
      <c r="F2433">
        <v>1737294</v>
      </c>
      <c r="G2433">
        <v>1142804</v>
      </c>
      <c r="H2433">
        <v>0</v>
      </c>
      <c r="I2433">
        <v>907982</v>
      </c>
      <c r="J2433">
        <v>239858</v>
      </c>
      <c r="K2433">
        <v>497748</v>
      </c>
      <c r="L2433">
        <v>110579</v>
      </c>
      <c r="M2433">
        <v>699155</v>
      </c>
      <c r="N2433">
        <v>1160194</v>
      </c>
      <c r="O2433">
        <v>52.146230000000003</v>
      </c>
      <c r="P2433" s="27">
        <v>1939757</v>
      </c>
      <c r="Q2433" s="27">
        <v>6618451</v>
      </c>
    </row>
    <row r="2434" spans="1:17" x14ac:dyDescent="0.3">
      <c r="A2434">
        <v>9</v>
      </c>
      <c r="B2434">
        <v>8</v>
      </c>
      <c r="C2434">
        <v>18</v>
      </c>
      <c r="D2434" s="27">
        <v>23750</v>
      </c>
      <c r="E2434">
        <v>217</v>
      </c>
      <c r="F2434">
        <v>5271</v>
      </c>
      <c r="G2434">
        <v>80698</v>
      </c>
      <c r="H2434">
        <v>225</v>
      </c>
      <c r="I2434">
        <v>18528</v>
      </c>
      <c r="J2434">
        <v>0</v>
      </c>
      <c r="K2434">
        <v>1162</v>
      </c>
      <c r="L2434">
        <v>4221</v>
      </c>
      <c r="M2434">
        <v>6532</v>
      </c>
      <c r="N2434">
        <v>35188</v>
      </c>
      <c r="O2434">
        <v>440.04610000000002</v>
      </c>
      <c r="P2434" s="27">
        <v>44561</v>
      </c>
      <c r="Q2434" s="27">
        <v>152042</v>
      </c>
    </row>
    <row r="2435" spans="1:17" x14ac:dyDescent="0.3">
      <c r="A2435">
        <v>8</v>
      </c>
      <c r="B2435">
        <v>4</v>
      </c>
      <c r="C2435">
        <v>8</v>
      </c>
      <c r="D2435" s="27">
        <v>335000</v>
      </c>
      <c r="E2435">
        <v>80370</v>
      </c>
      <c r="F2435">
        <v>14537614</v>
      </c>
      <c r="G2435">
        <v>2630833</v>
      </c>
      <c r="H2435">
        <v>0</v>
      </c>
      <c r="I2435">
        <v>6289984</v>
      </c>
      <c r="J2435">
        <v>1062009</v>
      </c>
      <c r="K2435">
        <v>5347090</v>
      </c>
      <c r="L2435">
        <v>1201988</v>
      </c>
      <c r="M2435">
        <v>12387025</v>
      </c>
      <c r="N2435">
        <v>6767401</v>
      </c>
      <c r="O2435">
        <v>19.690259999999999</v>
      </c>
      <c r="P2435" s="27">
        <v>14743351</v>
      </c>
      <c r="Q2435" s="27">
        <v>50304314</v>
      </c>
    </row>
    <row r="2436" spans="1:17" x14ac:dyDescent="0.3">
      <c r="A2436">
        <v>5</v>
      </c>
      <c r="B2436">
        <v>23</v>
      </c>
      <c r="C2436">
        <v>50</v>
      </c>
      <c r="D2436" s="27">
        <v>150000</v>
      </c>
      <c r="E2436">
        <v>283837</v>
      </c>
      <c r="F2436">
        <v>1270603</v>
      </c>
      <c r="G2436">
        <v>1221118</v>
      </c>
      <c r="H2436">
        <v>165954</v>
      </c>
      <c r="I2436">
        <v>1760700</v>
      </c>
      <c r="J2436">
        <v>0</v>
      </c>
      <c r="K2436">
        <v>4053963</v>
      </c>
      <c r="L2436">
        <v>370991</v>
      </c>
      <c r="M2436">
        <v>351636</v>
      </c>
      <c r="N2436">
        <v>1225396</v>
      </c>
      <c r="O2436">
        <v>144.55799999999999</v>
      </c>
      <c r="P2436" s="27">
        <v>3137221</v>
      </c>
      <c r="Q2436" s="27">
        <v>10704198</v>
      </c>
    </row>
    <row r="2437" spans="1:17" x14ac:dyDescent="0.3">
      <c r="A2437">
        <v>5</v>
      </c>
      <c r="B2437">
        <v>23</v>
      </c>
      <c r="C2437">
        <v>50</v>
      </c>
      <c r="D2437" s="27">
        <v>10000</v>
      </c>
      <c r="E2437">
        <v>21124</v>
      </c>
      <c r="F2437">
        <v>96919</v>
      </c>
      <c r="G2437">
        <v>56233</v>
      </c>
      <c r="H2437">
        <v>17102</v>
      </c>
      <c r="I2437">
        <v>92260</v>
      </c>
      <c r="J2437">
        <v>0</v>
      </c>
      <c r="K2437">
        <v>18970</v>
      </c>
      <c r="L2437">
        <v>17519</v>
      </c>
      <c r="M2437">
        <v>81987</v>
      </c>
      <c r="N2437">
        <v>60256</v>
      </c>
      <c r="O2437">
        <v>1807.463</v>
      </c>
      <c r="P2437" s="27">
        <v>135513</v>
      </c>
      <c r="Q2437" s="27">
        <v>462370</v>
      </c>
    </row>
    <row r="2438" spans="1:17" x14ac:dyDescent="0.3">
      <c r="A2438">
        <v>1</v>
      </c>
      <c r="B2438">
        <v>8</v>
      </c>
      <c r="C2438">
        <v>18</v>
      </c>
      <c r="D2438" s="27">
        <v>44500</v>
      </c>
      <c r="E2438">
        <v>0</v>
      </c>
      <c r="F2438">
        <v>61602</v>
      </c>
      <c r="G2438">
        <v>780417</v>
      </c>
      <c r="H2438">
        <v>0</v>
      </c>
      <c r="I2438">
        <v>253032</v>
      </c>
      <c r="J2438">
        <v>0</v>
      </c>
      <c r="K2438">
        <v>18366</v>
      </c>
      <c r="L2438">
        <v>93069</v>
      </c>
      <c r="M2438">
        <v>222765</v>
      </c>
      <c r="N2438">
        <v>332095</v>
      </c>
      <c r="O2438">
        <v>1145.08</v>
      </c>
      <c r="P2438" s="27">
        <v>516221</v>
      </c>
      <c r="Q2438" s="27">
        <v>1761346</v>
      </c>
    </row>
    <row r="2439" spans="1:17" x14ac:dyDescent="0.3">
      <c r="A2439">
        <v>5</v>
      </c>
      <c r="B2439">
        <v>2</v>
      </c>
      <c r="C2439">
        <v>2</v>
      </c>
      <c r="D2439" s="27">
        <v>3800</v>
      </c>
      <c r="E2439">
        <v>1505</v>
      </c>
      <c r="F2439">
        <v>87574</v>
      </c>
      <c r="G2439">
        <v>55921</v>
      </c>
      <c r="H2439">
        <v>393</v>
      </c>
      <c r="I2439">
        <v>33868</v>
      </c>
      <c r="J2439">
        <v>3579</v>
      </c>
      <c r="K2439">
        <v>5380</v>
      </c>
      <c r="L2439">
        <v>39506</v>
      </c>
      <c r="M2439">
        <v>49722</v>
      </c>
      <c r="N2439">
        <v>47252</v>
      </c>
      <c r="O2439">
        <v>1461.857</v>
      </c>
      <c r="P2439" s="27">
        <v>95164</v>
      </c>
      <c r="Q2439" s="27">
        <v>324700</v>
      </c>
    </row>
    <row r="2440" spans="1:17" x14ac:dyDescent="0.3">
      <c r="A2440">
        <v>7</v>
      </c>
      <c r="B2440">
        <v>12</v>
      </c>
      <c r="C2440">
        <v>21</v>
      </c>
      <c r="D2440" s="27">
        <v>27000</v>
      </c>
      <c r="E2440">
        <v>7837</v>
      </c>
      <c r="F2440">
        <v>103678</v>
      </c>
      <c r="G2440">
        <v>182492</v>
      </c>
      <c r="H2440">
        <v>2616</v>
      </c>
      <c r="I2440">
        <v>33027</v>
      </c>
      <c r="J2440">
        <v>20604</v>
      </c>
      <c r="K2440">
        <v>7018</v>
      </c>
      <c r="L2440">
        <v>13154</v>
      </c>
      <c r="M2440">
        <v>13900</v>
      </c>
      <c r="N2440">
        <v>172581</v>
      </c>
      <c r="O2440">
        <v>507.98989999999998</v>
      </c>
      <c r="P2440" s="27">
        <v>163220</v>
      </c>
      <c r="Q2440" s="27">
        <v>556907</v>
      </c>
    </row>
    <row r="2441" spans="1:17" x14ac:dyDescent="0.3">
      <c r="A2441">
        <v>9</v>
      </c>
      <c r="B2441">
        <v>25</v>
      </c>
      <c r="C2441">
        <v>42</v>
      </c>
      <c r="D2441" s="27">
        <v>12000</v>
      </c>
      <c r="E2441">
        <v>5268</v>
      </c>
      <c r="F2441">
        <v>89892</v>
      </c>
      <c r="G2441">
        <v>269976</v>
      </c>
      <c r="H2441">
        <v>6742</v>
      </c>
      <c r="I2441">
        <v>225504</v>
      </c>
      <c r="J2441">
        <v>0</v>
      </c>
      <c r="K2441">
        <v>18047</v>
      </c>
      <c r="L2441">
        <v>42670</v>
      </c>
      <c r="M2441">
        <v>109799</v>
      </c>
      <c r="N2441">
        <v>165100</v>
      </c>
      <c r="O2441">
        <v>1031.346</v>
      </c>
      <c r="P2441" s="27">
        <v>273446</v>
      </c>
      <c r="Q2441" s="27">
        <v>932998</v>
      </c>
    </row>
    <row r="2442" spans="1:17" x14ac:dyDescent="0.3">
      <c r="A2442">
        <v>7</v>
      </c>
      <c r="B2442">
        <v>25</v>
      </c>
      <c r="C2442">
        <v>42</v>
      </c>
      <c r="D2442" s="27">
        <v>5000</v>
      </c>
      <c r="E2442">
        <v>562</v>
      </c>
      <c r="F2442">
        <v>47289</v>
      </c>
      <c r="G2442">
        <v>33594</v>
      </c>
      <c r="H2442">
        <v>2031</v>
      </c>
      <c r="I2442">
        <v>108049</v>
      </c>
      <c r="J2442">
        <v>0</v>
      </c>
      <c r="K2442">
        <v>13928</v>
      </c>
      <c r="L2442">
        <v>17487</v>
      </c>
      <c r="M2442">
        <v>42520</v>
      </c>
      <c r="N2442">
        <v>76723</v>
      </c>
      <c r="O2442">
        <v>1879.4559999999999</v>
      </c>
      <c r="P2442" s="27">
        <v>100288</v>
      </c>
      <c r="Q2442" s="27">
        <v>342183</v>
      </c>
    </row>
    <row r="2443" spans="1:17" x14ac:dyDescent="0.3">
      <c r="A2443">
        <v>5</v>
      </c>
      <c r="B2443">
        <v>14</v>
      </c>
      <c r="C2443">
        <v>28</v>
      </c>
      <c r="D2443" s="27">
        <v>64000</v>
      </c>
      <c r="E2443">
        <v>0</v>
      </c>
      <c r="F2443">
        <v>444523</v>
      </c>
      <c r="G2443">
        <v>276304</v>
      </c>
      <c r="H2443">
        <v>0</v>
      </c>
      <c r="I2443">
        <v>479457</v>
      </c>
      <c r="J2443">
        <v>0</v>
      </c>
      <c r="K2443">
        <v>165260</v>
      </c>
      <c r="L2443">
        <v>225450</v>
      </c>
      <c r="M2443">
        <v>637822</v>
      </c>
      <c r="N2443">
        <v>218175</v>
      </c>
      <c r="O2443">
        <v>242.08690000000001</v>
      </c>
      <c r="P2443" s="27">
        <v>717172</v>
      </c>
      <c r="Q2443" s="27">
        <v>2446991</v>
      </c>
    </row>
    <row r="2444" spans="1:17" x14ac:dyDescent="0.3">
      <c r="A2444">
        <v>7</v>
      </c>
      <c r="B2444">
        <v>14</v>
      </c>
      <c r="C2444">
        <v>30</v>
      </c>
      <c r="D2444" s="27">
        <v>2000</v>
      </c>
      <c r="E2444">
        <v>46311</v>
      </c>
      <c r="F2444">
        <v>112266</v>
      </c>
      <c r="G2444">
        <v>18796</v>
      </c>
      <c r="H2444">
        <v>0</v>
      </c>
      <c r="I2444">
        <v>63987</v>
      </c>
      <c r="J2444">
        <v>5936</v>
      </c>
      <c r="K2444">
        <v>45207</v>
      </c>
      <c r="L2444">
        <v>21189</v>
      </c>
      <c r="M2444">
        <v>57357</v>
      </c>
      <c r="N2444">
        <v>33399</v>
      </c>
      <c r="O2444">
        <v>1879.4559999999999</v>
      </c>
      <c r="P2444" s="27">
        <v>118537</v>
      </c>
      <c r="Q2444" s="27">
        <v>404448</v>
      </c>
    </row>
    <row r="2445" spans="1:17" x14ac:dyDescent="0.3">
      <c r="A2445">
        <v>3</v>
      </c>
      <c r="B2445">
        <v>2</v>
      </c>
      <c r="C2445">
        <v>2</v>
      </c>
      <c r="D2445" s="27">
        <v>5900</v>
      </c>
      <c r="E2445">
        <v>9498</v>
      </c>
      <c r="F2445">
        <v>16058</v>
      </c>
      <c r="G2445">
        <v>46945</v>
      </c>
      <c r="H2445">
        <v>0</v>
      </c>
      <c r="I2445">
        <v>27179</v>
      </c>
      <c r="J2445">
        <v>2118</v>
      </c>
      <c r="K2445">
        <v>10626</v>
      </c>
      <c r="L2445">
        <v>7882</v>
      </c>
      <c r="M2445">
        <v>37973</v>
      </c>
      <c r="N2445">
        <v>29125</v>
      </c>
      <c r="O2445">
        <v>63.07394</v>
      </c>
      <c r="P2445" s="27">
        <v>54925</v>
      </c>
      <c r="Q2445" s="27">
        <v>187404</v>
      </c>
    </row>
    <row r="2446" spans="1:17" x14ac:dyDescent="0.3">
      <c r="A2446">
        <v>4</v>
      </c>
      <c r="B2446">
        <v>25</v>
      </c>
      <c r="C2446">
        <v>42</v>
      </c>
      <c r="D2446" s="27">
        <v>2250</v>
      </c>
      <c r="E2446">
        <v>5316</v>
      </c>
      <c r="F2446">
        <v>0</v>
      </c>
      <c r="G2446">
        <v>1060</v>
      </c>
      <c r="H2446">
        <v>0</v>
      </c>
      <c r="I2446">
        <v>6429</v>
      </c>
      <c r="J2446">
        <v>0</v>
      </c>
      <c r="K2446">
        <v>0</v>
      </c>
      <c r="L2446">
        <v>662</v>
      </c>
      <c r="M2446">
        <v>3989</v>
      </c>
      <c r="N2446">
        <v>7359</v>
      </c>
      <c r="O2446">
        <v>1807.463</v>
      </c>
      <c r="P2446" s="27">
        <v>7273</v>
      </c>
      <c r="Q2446" s="27">
        <v>24815</v>
      </c>
    </row>
    <row r="2447" spans="1:17" x14ac:dyDescent="0.3">
      <c r="A2447">
        <v>2</v>
      </c>
      <c r="B2447">
        <v>13</v>
      </c>
      <c r="C2447">
        <v>24</v>
      </c>
      <c r="D2447" s="27">
        <v>10500</v>
      </c>
      <c r="E2447">
        <v>0</v>
      </c>
      <c r="F2447">
        <v>0</v>
      </c>
      <c r="G2447">
        <v>470</v>
      </c>
      <c r="H2447">
        <v>0</v>
      </c>
      <c r="I2447">
        <v>2867</v>
      </c>
      <c r="J2447">
        <v>1791</v>
      </c>
      <c r="K2447">
        <v>390</v>
      </c>
      <c r="L2447">
        <v>722</v>
      </c>
      <c r="M2447">
        <v>546</v>
      </c>
      <c r="N2447">
        <v>12014</v>
      </c>
      <c r="O2447">
        <v>1868.403</v>
      </c>
      <c r="P2447" s="27">
        <v>5510</v>
      </c>
      <c r="Q2447" s="27">
        <v>18800</v>
      </c>
    </row>
    <row r="2448" spans="1:17" x14ac:dyDescent="0.3">
      <c r="A2448">
        <v>8</v>
      </c>
      <c r="B2448">
        <v>5</v>
      </c>
      <c r="C2448">
        <v>9</v>
      </c>
      <c r="D2448" s="27">
        <v>17500</v>
      </c>
      <c r="E2448">
        <v>24381</v>
      </c>
      <c r="F2448">
        <v>31608</v>
      </c>
      <c r="G2448">
        <v>25185</v>
      </c>
      <c r="H2448">
        <v>2092</v>
      </c>
      <c r="I2448">
        <v>131683</v>
      </c>
      <c r="J2448">
        <v>1446</v>
      </c>
      <c r="K2448">
        <v>2823</v>
      </c>
      <c r="L2448">
        <v>22133</v>
      </c>
      <c r="M2448">
        <v>28460</v>
      </c>
      <c r="N2448">
        <v>88183</v>
      </c>
      <c r="O2448">
        <v>1031.346</v>
      </c>
      <c r="P2448" s="27">
        <v>104922</v>
      </c>
      <c r="Q2448" s="27">
        <v>357994</v>
      </c>
    </row>
    <row r="2449" spans="1:17" x14ac:dyDescent="0.3">
      <c r="A2449">
        <v>5</v>
      </c>
      <c r="B2449">
        <v>7</v>
      </c>
      <c r="C2449">
        <v>16</v>
      </c>
      <c r="D2449" s="27">
        <v>8000</v>
      </c>
      <c r="E2449">
        <v>0</v>
      </c>
      <c r="F2449">
        <v>155550</v>
      </c>
      <c r="G2449">
        <v>65979</v>
      </c>
      <c r="H2449">
        <v>0</v>
      </c>
      <c r="I2449">
        <v>257345</v>
      </c>
      <c r="J2449">
        <v>0</v>
      </c>
      <c r="K2449">
        <v>12684</v>
      </c>
      <c r="L2449">
        <v>49722</v>
      </c>
      <c r="M2449">
        <v>18942</v>
      </c>
      <c r="N2449">
        <v>290949</v>
      </c>
      <c r="O2449">
        <v>583.35119999999995</v>
      </c>
      <c r="P2449" s="27">
        <v>249464</v>
      </c>
      <c r="Q2449" s="27">
        <v>851171</v>
      </c>
    </row>
    <row r="2450" spans="1:17" x14ac:dyDescent="0.3">
      <c r="A2450">
        <v>2</v>
      </c>
      <c r="B2450">
        <v>2</v>
      </c>
      <c r="C2450">
        <v>2</v>
      </c>
      <c r="D2450" s="27">
        <v>1500000</v>
      </c>
      <c r="E2450">
        <v>1518124</v>
      </c>
      <c r="F2450">
        <v>11976563</v>
      </c>
      <c r="G2450">
        <v>18334268</v>
      </c>
      <c r="H2450">
        <v>217348</v>
      </c>
      <c r="I2450">
        <v>19211208</v>
      </c>
      <c r="J2450">
        <v>1114598</v>
      </c>
      <c r="K2450">
        <v>438457</v>
      </c>
      <c r="L2450">
        <v>3708705</v>
      </c>
      <c r="M2450">
        <v>8100310</v>
      </c>
      <c r="N2450">
        <v>13897230</v>
      </c>
      <c r="O2450">
        <v>25.322579999999999</v>
      </c>
      <c r="P2450" s="27">
        <v>23011961</v>
      </c>
      <c r="Q2450" s="27">
        <v>78516811</v>
      </c>
    </row>
    <row r="2451" spans="1:17" x14ac:dyDescent="0.3">
      <c r="A2451">
        <v>5</v>
      </c>
      <c r="B2451">
        <v>2</v>
      </c>
      <c r="C2451">
        <v>2</v>
      </c>
      <c r="D2451" s="27">
        <v>2500</v>
      </c>
      <c r="E2451">
        <v>6633</v>
      </c>
      <c r="F2451">
        <v>18492</v>
      </c>
      <c r="G2451">
        <v>12867</v>
      </c>
      <c r="H2451">
        <v>0</v>
      </c>
      <c r="I2451">
        <v>12024</v>
      </c>
      <c r="J2451">
        <v>0</v>
      </c>
      <c r="K2451">
        <v>1224</v>
      </c>
      <c r="L2451">
        <v>3660</v>
      </c>
      <c r="M2451">
        <v>15364</v>
      </c>
      <c r="N2451">
        <v>12081</v>
      </c>
      <c r="O2451">
        <v>1117.742</v>
      </c>
      <c r="P2451" s="27">
        <v>24134</v>
      </c>
      <c r="Q2451" s="27">
        <v>82345</v>
      </c>
    </row>
    <row r="2452" spans="1:17" x14ac:dyDescent="0.3">
      <c r="A2452">
        <v>2</v>
      </c>
      <c r="B2452">
        <v>1</v>
      </c>
      <c r="C2452">
        <v>1</v>
      </c>
      <c r="D2452" s="27">
        <v>5600</v>
      </c>
      <c r="O2452">
        <v>4458.21</v>
      </c>
    </row>
    <row r="2453" spans="1:17" x14ac:dyDescent="0.3">
      <c r="A2453">
        <v>9</v>
      </c>
      <c r="B2453">
        <v>25</v>
      </c>
      <c r="C2453">
        <v>42</v>
      </c>
      <c r="D2453" s="27">
        <v>2500</v>
      </c>
      <c r="E2453">
        <v>0</v>
      </c>
      <c r="F2453">
        <v>2405</v>
      </c>
      <c r="G2453">
        <v>22807</v>
      </c>
      <c r="H2453">
        <v>374</v>
      </c>
      <c r="I2453">
        <v>18384</v>
      </c>
      <c r="J2453">
        <v>0</v>
      </c>
      <c r="K2453">
        <v>2555</v>
      </c>
      <c r="L2453">
        <v>17057</v>
      </c>
      <c r="M2453">
        <v>32203</v>
      </c>
      <c r="N2453">
        <v>16432</v>
      </c>
      <c r="O2453">
        <v>1729.173</v>
      </c>
      <c r="P2453" s="27">
        <v>32889</v>
      </c>
      <c r="Q2453" s="27">
        <v>112217</v>
      </c>
    </row>
    <row r="2454" spans="1:17" x14ac:dyDescent="0.3">
      <c r="A2454">
        <v>5</v>
      </c>
      <c r="B2454">
        <v>2</v>
      </c>
      <c r="C2454">
        <v>2</v>
      </c>
      <c r="D2454" s="27">
        <v>445000</v>
      </c>
      <c r="E2454">
        <v>264039</v>
      </c>
      <c r="F2454">
        <v>11830405</v>
      </c>
      <c r="G2454">
        <v>2828020</v>
      </c>
      <c r="H2454">
        <v>51309</v>
      </c>
      <c r="I2454">
        <v>4010640</v>
      </c>
      <c r="J2454">
        <v>0</v>
      </c>
      <c r="K2454">
        <v>2763923</v>
      </c>
      <c r="L2454">
        <v>938115</v>
      </c>
      <c r="M2454">
        <v>3344555</v>
      </c>
      <c r="N2454">
        <v>3545206</v>
      </c>
      <c r="O2454">
        <v>23.717549999999999</v>
      </c>
      <c r="P2454" s="27">
        <v>8668292</v>
      </c>
      <c r="Q2454" s="27">
        <v>29576212</v>
      </c>
    </row>
    <row r="2455" spans="1:17" x14ac:dyDescent="0.3">
      <c r="A2455">
        <v>5</v>
      </c>
      <c r="B2455">
        <v>2</v>
      </c>
      <c r="C2455">
        <v>6</v>
      </c>
      <c r="D2455" s="27">
        <v>1050</v>
      </c>
      <c r="E2455">
        <v>0</v>
      </c>
      <c r="F2455">
        <v>7814</v>
      </c>
      <c r="G2455">
        <v>8936</v>
      </c>
      <c r="H2455">
        <v>107</v>
      </c>
      <c r="I2455">
        <v>7970</v>
      </c>
      <c r="J2455">
        <v>0</v>
      </c>
      <c r="K2455">
        <v>0</v>
      </c>
      <c r="L2455">
        <v>10018</v>
      </c>
      <c r="M2455">
        <v>3988</v>
      </c>
      <c r="N2455">
        <v>8386</v>
      </c>
      <c r="O2455">
        <v>1807.463</v>
      </c>
      <c r="P2455" s="27">
        <v>13839</v>
      </c>
      <c r="Q2455" s="27">
        <v>47219</v>
      </c>
    </row>
    <row r="2456" spans="1:17" x14ac:dyDescent="0.3">
      <c r="A2456">
        <v>8</v>
      </c>
      <c r="B2456">
        <v>15</v>
      </c>
      <c r="C2456">
        <v>53</v>
      </c>
      <c r="D2456" s="27">
        <v>3000</v>
      </c>
      <c r="E2456">
        <v>0</v>
      </c>
      <c r="F2456">
        <v>0</v>
      </c>
      <c r="G2456">
        <v>3789</v>
      </c>
      <c r="H2456">
        <v>5534</v>
      </c>
      <c r="I2456">
        <v>5525</v>
      </c>
      <c r="J2456">
        <v>0</v>
      </c>
      <c r="K2456">
        <v>66621</v>
      </c>
      <c r="L2456">
        <v>1981</v>
      </c>
      <c r="M2456">
        <v>3809</v>
      </c>
      <c r="N2456">
        <v>12378</v>
      </c>
      <c r="O2456">
        <v>887.44190000000003</v>
      </c>
      <c r="P2456" s="27">
        <v>29202</v>
      </c>
      <c r="Q2456" s="27">
        <v>99637</v>
      </c>
    </row>
    <row r="2457" spans="1:17" x14ac:dyDescent="0.3">
      <c r="A2457">
        <v>8</v>
      </c>
      <c r="B2457">
        <v>14</v>
      </c>
      <c r="C2457">
        <v>28</v>
      </c>
      <c r="D2457" s="27">
        <v>92000</v>
      </c>
      <c r="E2457">
        <v>40982</v>
      </c>
      <c r="F2457">
        <v>1391602</v>
      </c>
      <c r="G2457">
        <v>405721</v>
      </c>
      <c r="H2457">
        <v>188481</v>
      </c>
      <c r="I2457">
        <v>818575</v>
      </c>
      <c r="J2457">
        <v>125639</v>
      </c>
      <c r="K2457">
        <v>861542</v>
      </c>
      <c r="L2457">
        <v>439449</v>
      </c>
      <c r="M2457">
        <v>409883</v>
      </c>
      <c r="N2457">
        <v>711283</v>
      </c>
      <c r="O2457">
        <v>90.622</v>
      </c>
      <c r="P2457" s="27">
        <v>1580644</v>
      </c>
      <c r="Q2457" s="27">
        <v>5393157</v>
      </c>
    </row>
    <row r="2458" spans="1:17" x14ac:dyDescent="0.3">
      <c r="A2458">
        <v>3</v>
      </c>
      <c r="B2458">
        <v>5</v>
      </c>
      <c r="C2458">
        <v>9</v>
      </c>
      <c r="D2458" s="27">
        <v>5200</v>
      </c>
      <c r="E2458">
        <v>0</v>
      </c>
      <c r="F2458">
        <v>9406</v>
      </c>
      <c r="G2458">
        <v>2367</v>
      </c>
      <c r="H2458">
        <v>398</v>
      </c>
      <c r="I2458">
        <v>14533</v>
      </c>
      <c r="J2458">
        <v>0</v>
      </c>
      <c r="K2458">
        <v>1815</v>
      </c>
      <c r="L2458">
        <v>5167</v>
      </c>
      <c r="M2458">
        <v>22118</v>
      </c>
      <c r="N2458">
        <v>14934</v>
      </c>
      <c r="O2458">
        <v>1791.31</v>
      </c>
      <c r="P2458" s="27">
        <v>20732</v>
      </c>
      <c r="Q2458" s="27">
        <v>70738</v>
      </c>
    </row>
    <row r="2459" spans="1:17" x14ac:dyDescent="0.3">
      <c r="A2459">
        <v>8</v>
      </c>
      <c r="B2459">
        <v>14</v>
      </c>
      <c r="C2459">
        <v>29</v>
      </c>
      <c r="D2459" s="27">
        <v>25001</v>
      </c>
      <c r="E2459">
        <v>314868</v>
      </c>
      <c r="F2459">
        <v>133550</v>
      </c>
      <c r="G2459">
        <v>119320</v>
      </c>
      <c r="H2459">
        <v>0</v>
      </c>
      <c r="I2459">
        <v>196047</v>
      </c>
      <c r="J2459">
        <v>22645</v>
      </c>
      <c r="K2459">
        <v>13752</v>
      </c>
      <c r="L2459">
        <v>30178</v>
      </c>
      <c r="M2459">
        <v>369859</v>
      </c>
      <c r="N2459">
        <v>132703</v>
      </c>
      <c r="O2459">
        <v>918.0299</v>
      </c>
      <c r="P2459" s="27">
        <v>390657</v>
      </c>
      <c r="Q2459" s="27">
        <v>1332922</v>
      </c>
    </row>
    <row r="2460" spans="1:17" x14ac:dyDescent="0.3">
      <c r="A2460">
        <v>3</v>
      </c>
      <c r="B2460">
        <v>13</v>
      </c>
      <c r="C2460">
        <v>24</v>
      </c>
      <c r="D2460" s="27">
        <v>146000</v>
      </c>
      <c r="E2460">
        <v>0</v>
      </c>
      <c r="F2460">
        <v>4818267</v>
      </c>
      <c r="G2460">
        <v>1062479</v>
      </c>
      <c r="H2460">
        <v>0</v>
      </c>
      <c r="I2460">
        <v>2429545</v>
      </c>
      <c r="J2460">
        <v>0</v>
      </c>
      <c r="K2460">
        <v>321743</v>
      </c>
      <c r="L2460">
        <v>346642</v>
      </c>
      <c r="M2460">
        <v>31864</v>
      </c>
      <c r="N2460">
        <v>2872709</v>
      </c>
      <c r="O2460">
        <v>52.146230000000003</v>
      </c>
      <c r="P2460" s="27">
        <v>3482781</v>
      </c>
      <c r="Q2460" s="27">
        <v>11883249</v>
      </c>
    </row>
    <row r="2461" spans="1:17" x14ac:dyDescent="0.3">
      <c r="A2461">
        <v>3</v>
      </c>
      <c r="B2461">
        <v>18</v>
      </c>
      <c r="C2461">
        <v>38</v>
      </c>
      <c r="D2461" s="27">
        <v>900000</v>
      </c>
      <c r="E2461">
        <v>0</v>
      </c>
      <c r="F2461">
        <v>898948</v>
      </c>
      <c r="G2461">
        <v>5565688</v>
      </c>
      <c r="H2461">
        <v>0</v>
      </c>
      <c r="I2461">
        <v>6287663</v>
      </c>
      <c r="J2461">
        <v>0</v>
      </c>
      <c r="K2461">
        <v>4368760</v>
      </c>
      <c r="L2461">
        <v>2678613</v>
      </c>
      <c r="M2461">
        <v>350805</v>
      </c>
      <c r="N2461">
        <v>11025045</v>
      </c>
      <c r="O2461">
        <v>15.94562</v>
      </c>
      <c r="P2461" s="27">
        <v>9137023</v>
      </c>
      <c r="Q2461" s="27">
        <v>31175522</v>
      </c>
    </row>
    <row r="2462" spans="1:17" x14ac:dyDescent="0.3">
      <c r="A2462">
        <v>3</v>
      </c>
      <c r="B2462">
        <v>2</v>
      </c>
      <c r="C2462">
        <v>2</v>
      </c>
      <c r="D2462" s="27">
        <v>1800</v>
      </c>
      <c r="E2462">
        <v>0</v>
      </c>
      <c r="F2462">
        <v>5289</v>
      </c>
      <c r="G2462">
        <v>8411</v>
      </c>
      <c r="H2462">
        <v>0</v>
      </c>
      <c r="I2462">
        <v>6491</v>
      </c>
      <c r="J2462">
        <v>467</v>
      </c>
      <c r="K2462">
        <v>1482</v>
      </c>
      <c r="L2462">
        <v>3328</v>
      </c>
      <c r="M2462">
        <v>14362</v>
      </c>
      <c r="N2462">
        <v>6116</v>
      </c>
      <c r="O2462">
        <v>1868.403</v>
      </c>
      <c r="P2462" s="27">
        <v>13466</v>
      </c>
      <c r="Q2462" s="27">
        <v>45946</v>
      </c>
    </row>
    <row r="2463" spans="1:17" x14ac:dyDescent="0.3">
      <c r="A2463">
        <v>8</v>
      </c>
      <c r="B2463">
        <v>8</v>
      </c>
      <c r="C2463">
        <v>18</v>
      </c>
      <c r="D2463" s="27">
        <v>75000</v>
      </c>
      <c r="E2463">
        <v>443330</v>
      </c>
      <c r="F2463">
        <v>332700</v>
      </c>
      <c r="G2463">
        <v>1932904</v>
      </c>
      <c r="H2463">
        <v>16558</v>
      </c>
      <c r="I2463">
        <v>1059811</v>
      </c>
      <c r="J2463">
        <v>0</v>
      </c>
      <c r="K2463">
        <v>113826</v>
      </c>
      <c r="L2463">
        <v>209574</v>
      </c>
      <c r="M2463">
        <v>625787</v>
      </c>
      <c r="N2463">
        <v>953764</v>
      </c>
      <c r="O2463">
        <v>158.2996</v>
      </c>
      <c r="P2463" s="27">
        <v>1667132</v>
      </c>
      <c r="Q2463" s="27">
        <v>5688254</v>
      </c>
    </row>
    <row r="2464" spans="1:17" x14ac:dyDescent="0.3">
      <c r="A2464">
        <v>9</v>
      </c>
      <c r="B2464">
        <v>14</v>
      </c>
      <c r="C2464">
        <v>31</v>
      </c>
      <c r="D2464" s="27">
        <v>9600</v>
      </c>
      <c r="E2464">
        <v>0</v>
      </c>
      <c r="F2464">
        <v>24590</v>
      </c>
      <c r="G2464">
        <v>51747</v>
      </c>
      <c r="H2464">
        <v>4415</v>
      </c>
      <c r="I2464">
        <v>75918</v>
      </c>
      <c r="J2464">
        <v>0</v>
      </c>
      <c r="K2464">
        <v>22545</v>
      </c>
      <c r="L2464">
        <v>28862</v>
      </c>
      <c r="M2464">
        <v>80852</v>
      </c>
      <c r="N2464">
        <v>67775</v>
      </c>
      <c r="O2464">
        <v>125.6504</v>
      </c>
      <c r="P2464" s="27">
        <v>104544</v>
      </c>
      <c r="Q2464" s="27">
        <v>356704</v>
      </c>
    </row>
    <row r="2465" spans="1:17" x14ac:dyDescent="0.3">
      <c r="A2465">
        <v>7</v>
      </c>
      <c r="B2465">
        <v>2</v>
      </c>
      <c r="C2465">
        <v>2</v>
      </c>
      <c r="D2465" s="27">
        <v>6800</v>
      </c>
      <c r="E2465">
        <v>5895</v>
      </c>
      <c r="F2465">
        <v>98148</v>
      </c>
      <c r="G2465">
        <v>61178</v>
      </c>
      <c r="H2465">
        <v>822</v>
      </c>
      <c r="I2465">
        <v>106318</v>
      </c>
      <c r="J2465">
        <v>0</v>
      </c>
      <c r="K2465">
        <v>2938</v>
      </c>
      <c r="L2465">
        <v>1264</v>
      </c>
      <c r="M2465">
        <v>35602</v>
      </c>
      <c r="N2465">
        <v>48848</v>
      </c>
      <c r="O2465">
        <v>23.717549999999999</v>
      </c>
      <c r="P2465" s="27">
        <v>105807</v>
      </c>
      <c r="Q2465" s="27">
        <v>361013</v>
      </c>
    </row>
    <row r="2466" spans="1:17" x14ac:dyDescent="0.3">
      <c r="A2466">
        <v>2</v>
      </c>
      <c r="B2466">
        <v>14</v>
      </c>
      <c r="C2466">
        <v>28</v>
      </c>
      <c r="D2466" s="27">
        <v>69000</v>
      </c>
      <c r="E2466">
        <v>0</v>
      </c>
      <c r="F2466">
        <v>0</v>
      </c>
      <c r="G2466">
        <v>28983</v>
      </c>
      <c r="H2466">
        <v>0</v>
      </c>
      <c r="I2466">
        <v>677058</v>
      </c>
      <c r="J2466">
        <v>57043</v>
      </c>
      <c r="K2466">
        <v>73009</v>
      </c>
      <c r="L2466">
        <v>76343</v>
      </c>
      <c r="M2466">
        <v>231195</v>
      </c>
      <c r="N2466">
        <v>312136</v>
      </c>
      <c r="O2466">
        <v>751.72649999999999</v>
      </c>
      <c r="P2466" s="27">
        <v>426661</v>
      </c>
      <c r="Q2466" s="27">
        <v>1455767</v>
      </c>
    </row>
    <row r="2467" spans="1:17" x14ac:dyDescent="0.3">
      <c r="A2467">
        <v>5</v>
      </c>
      <c r="B2467">
        <v>25</v>
      </c>
      <c r="C2467">
        <v>42</v>
      </c>
      <c r="D2467" s="27">
        <v>2400</v>
      </c>
      <c r="E2467">
        <v>3182</v>
      </c>
      <c r="F2467">
        <v>18683</v>
      </c>
      <c r="G2467">
        <v>11464</v>
      </c>
      <c r="H2467">
        <v>490</v>
      </c>
      <c r="I2467">
        <v>58970</v>
      </c>
      <c r="J2467">
        <v>0</v>
      </c>
      <c r="K2467">
        <v>54465</v>
      </c>
      <c r="L2467">
        <v>3522</v>
      </c>
      <c r="M2467">
        <v>27465</v>
      </c>
      <c r="N2467">
        <v>18068</v>
      </c>
      <c r="O2467">
        <v>1655.242</v>
      </c>
      <c r="P2467" s="27">
        <v>57535</v>
      </c>
      <c r="Q2467" s="27">
        <v>196309</v>
      </c>
    </row>
    <row r="2468" spans="1:17" x14ac:dyDescent="0.3">
      <c r="A2468">
        <v>7</v>
      </c>
      <c r="B2468">
        <v>1</v>
      </c>
      <c r="C2468">
        <v>1</v>
      </c>
      <c r="D2468" s="27">
        <v>30000</v>
      </c>
      <c r="E2468">
        <v>1366</v>
      </c>
      <c r="F2468">
        <v>18503</v>
      </c>
      <c r="G2468">
        <v>311</v>
      </c>
      <c r="H2468">
        <v>1</v>
      </c>
      <c r="I2468">
        <v>0</v>
      </c>
      <c r="J2468">
        <v>0</v>
      </c>
      <c r="K2468">
        <v>0</v>
      </c>
      <c r="L2468">
        <v>0</v>
      </c>
      <c r="M2468">
        <v>0</v>
      </c>
      <c r="N2468">
        <v>31176</v>
      </c>
      <c r="O2468">
        <v>48.84104</v>
      </c>
      <c r="P2468" s="27">
        <v>15052</v>
      </c>
      <c r="Q2468" s="27">
        <v>51357</v>
      </c>
    </row>
    <row r="2469" spans="1:17" x14ac:dyDescent="0.3">
      <c r="A2469">
        <v>4</v>
      </c>
      <c r="B2469">
        <v>14</v>
      </c>
      <c r="C2469">
        <v>31</v>
      </c>
      <c r="D2469" s="27">
        <v>16000</v>
      </c>
      <c r="E2469">
        <v>0</v>
      </c>
      <c r="F2469">
        <v>57372</v>
      </c>
      <c r="G2469">
        <v>60852</v>
      </c>
      <c r="H2469">
        <v>0</v>
      </c>
      <c r="I2469">
        <v>108408</v>
      </c>
      <c r="J2469">
        <v>0</v>
      </c>
      <c r="K2469">
        <v>31638</v>
      </c>
      <c r="L2469">
        <v>21506</v>
      </c>
      <c r="M2469">
        <v>31063</v>
      </c>
      <c r="N2469">
        <v>117026</v>
      </c>
      <c r="O2469">
        <v>964.60410000000002</v>
      </c>
      <c r="P2469" s="27">
        <v>125400</v>
      </c>
      <c r="Q2469" s="27">
        <v>427865</v>
      </c>
    </row>
    <row r="2470" spans="1:17" x14ac:dyDescent="0.3">
      <c r="A2470">
        <v>2</v>
      </c>
      <c r="B2470">
        <v>14</v>
      </c>
      <c r="C2470">
        <v>28</v>
      </c>
      <c r="D2470" s="27">
        <v>99000</v>
      </c>
      <c r="E2470">
        <v>54556</v>
      </c>
      <c r="F2470">
        <v>612649</v>
      </c>
      <c r="G2470">
        <v>702460</v>
      </c>
      <c r="H2470">
        <v>0</v>
      </c>
      <c r="I2470">
        <v>486870</v>
      </c>
      <c r="J2470">
        <v>95128</v>
      </c>
      <c r="K2470">
        <v>559151</v>
      </c>
      <c r="L2470">
        <v>150106</v>
      </c>
      <c r="M2470">
        <v>599770</v>
      </c>
      <c r="N2470">
        <v>455824</v>
      </c>
      <c r="O2470">
        <v>362.06990000000002</v>
      </c>
      <c r="P2470" s="27">
        <v>1089248</v>
      </c>
      <c r="Q2470" s="27">
        <v>3716514</v>
      </c>
    </row>
    <row r="2471" spans="1:17" x14ac:dyDescent="0.3">
      <c r="A2471">
        <v>2</v>
      </c>
      <c r="B2471">
        <v>13</v>
      </c>
      <c r="C2471">
        <v>26</v>
      </c>
      <c r="D2471" s="27">
        <v>1500000</v>
      </c>
      <c r="E2471">
        <v>0</v>
      </c>
      <c r="F2471">
        <v>62615357</v>
      </c>
      <c r="G2471">
        <v>51493644</v>
      </c>
      <c r="H2471">
        <v>83723</v>
      </c>
      <c r="I2471">
        <v>59303155</v>
      </c>
      <c r="J2471">
        <v>17216910</v>
      </c>
      <c r="K2471">
        <v>20499480</v>
      </c>
      <c r="L2471">
        <v>33058109</v>
      </c>
      <c r="M2471">
        <v>18289203</v>
      </c>
      <c r="N2471" s="8">
        <v>111000000</v>
      </c>
      <c r="O2471">
        <v>6.6231249999999999</v>
      </c>
      <c r="P2471" s="8">
        <v>110000000</v>
      </c>
      <c r="Q2471" s="8">
        <v>374000000</v>
      </c>
    </row>
    <row r="2472" spans="1:17" x14ac:dyDescent="0.3">
      <c r="A2472">
        <v>3</v>
      </c>
      <c r="B2472">
        <v>23</v>
      </c>
      <c r="C2472">
        <v>50</v>
      </c>
      <c r="D2472" s="27">
        <v>128000</v>
      </c>
      <c r="E2472">
        <v>71806</v>
      </c>
      <c r="F2472">
        <v>704611</v>
      </c>
      <c r="G2472">
        <v>1704120</v>
      </c>
      <c r="H2472">
        <v>157716</v>
      </c>
      <c r="I2472">
        <v>2121645</v>
      </c>
      <c r="J2472">
        <v>163313</v>
      </c>
      <c r="K2472">
        <v>8943955</v>
      </c>
      <c r="L2472">
        <v>488695</v>
      </c>
      <c r="M2472">
        <v>412682</v>
      </c>
      <c r="N2472">
        <v>1173495</v>
      </c>
      <c r="O2472">
        <v>177.34460000000001</v>
      </c>
      <c r="P2472" s="27">
        <v>4672344</v>
      </c>
      <c r="Q2472" s="27">
        <v>15942038</v>
      </c>
    </row>
    <row r="2473" spans="1:17" x14ac:dyDescent="0.3">
      <c r="A2473">
        <v>9</v>
      </c>
      <c r="B2473">
        <v>15</v>
      </c>
      <c r="C2473">
        <v>32</v>
      </c>
      <c r="D2473" s="27">
        <v>3000</v>
      </c>
      <c r="E2473">
        <v>0</v>
      </c>
      <c r="F2473">
        <v>37542</v>
      </c>
      <c r="G2473">
        <v>139808</v>
      </c>
      <c r="H2473">
        <v>0</v>
      </c>
      <c r="I2473">
        <v>90303</v>
      </c>
      <c r="J2473">
        <v>598942</v>
      </c>
      <c r="K2473">
        <v>423430</v>
      </c>
      <c r="L2473">
        <v>3726</v>
      </c>
      <c r="M2473">
        <v>30913</v>
      </c>
      <c r="N2473">
        <v>86399</v>
      </c>
      <c r="O2473">
        <v>810.40539999999999</v>
      </c>
      <c r="P2473" s="27">
        <v>413559</v>
      </c>
      <c r="Q2473" s="27">
        <v>1411063</v>
      </c>
    </row>
    <row r="2474" spans="1:17" x14ac:dyDescent="0.3">
      <c r="A2474">
        <v>9</v>
      </c>
      <c r="B2474">
        <v>14</v>
      </c>
      <c r="C2474">
        <v>28</v>
      </c>
      <c r="D2474" s="27">
        <v>7700</v>
      </c>
      <c r="E2474">
        <v>805</v>
      </c>
      <c r="F2474">
        <v>27393</v>
      </c>
      <c r="G2474">
        <v>10605</v>
      </c>
      <c r="H2474">
        <v>0</v>
      </c>
      <c r="I2474">
        <v>24271</v>
      </c>
      <c r="J2474">
        <v>0</v>
      </c>
      <c r="K2474">
        <v>0</v>
      </c>
      <c r="L2474">
        <v>47806</v>
      </c>
      <c r="M2474">
        <v>61907</v>
      </c>
      <c r="N2474">
        <v>21905</v>
      </c>
      <c r="O2474">
        <v>600.04769999999996</v>
      </c>
      <c r="P2474" s="27">
        <v>57061</v>
      </c>
      <c r="Q2474" s="27">
        <v>194692</v>
      </c>
    </row>
    <row r="2475" spans="1:17" x14ac:dyDescent="0.3">
      <c r="A2475">
        <v>5</v>
      </c>
      <c r="B2475">
        <v>23</v>
      </c>
      <c r="C2475">
        <v>50</v>
      </c>
      <c r="D2475" s="27">
        <v>91000</v>
      </c>
      <c r="E2475">
        <v>430002</v>
      </c>
      <c r="F2475">
        <v>1355141</v>
      </c>
      <c r="G2475">
        <v>1649919</v>
      </c>
      <c r="H2475">
        <v>101250</v>
      </c>
      <c r="I2475">
        <v>1569023</v>
      </c>
      <c r="J2475">
        <v>112422</v>
      </c>
      <c r="K2475">
        <v>3857972</v>
      </c>
      <c r="L2475">
        <v>122417</v>
      </c>
      <c r="M2475">
        <v>176535</v>
      </c>
      <c r="N2475">
        <v>962969</v>
      </c>
      <c r="O2475">
        <v>632.51710000000003</v>
      </c>
      <c r="P2475" s="27">
        <v>3029792</v>
      </c>
      <c r="Q2475" s="27">
        <v>10337650</v>
      </c>
    </row>
    <row r="2476" spans="1:17" x14ac:dyDescent="0.3">
      <c r="A2476">
        <v>3</v>
      </c>
      <c r="B2476">
        <v>18</v>
      </c>
      <c r="C2476">
        <v>38</v>
      </c>
      <c r="D2476" s="27">
        <v>335000</v>
      </c>
      <c r="E2476">
        <v>0</v>
      </c>
      <c r="F2476">
        <v>425174</v>
      </c>
      <c r="G2476">
        <v>2601714</v>
      </c>
      <c r="H2476">
        <v>0</v>
      </c>
      <c r="I2476">
        <v>1415163</v>
      </c>
      <c r="J2476">
        <v>2094085</v>
      </c>
      <c r="K2476">
        <v>2157211</v>
      </c>
      <c r="L2476">
        <v>1946291</v>
      </c>
      <c r="M2476">
        <v>147215</v>
      </c>
      <c r="N2476">
        <v>4082865</v>
      </c>
      <c r="O2476">
        <v>15.94562</v>
      </c>
      <c r="P2476" s="27">
        <v>4358065</v>
      </c>
      <c r="Q2476" s="27">
        <v>14869718</v>
      </c>
    </row>
    <row r="2477" spans="1:17" x14ac:dyDescent="0.3">
      <c r="A2477">
        <v>5</v>
      </c>
      <c r="B2477">
        <v>15</v>
      </c>
      <c r="C2477">
        <v>33</v>
      </c>
      <c r="D2477" s="27">
        <v>2400</v>
      </c>
      <c r="E2477">
        <v>29847</v>
      </c>
      <c r="F2477">
        <v>73015</v>
      </c>
      <c r="G2477">
        <v>99999</v>
      </c>
      <c r="H2477">
        <v>17971</v>
      </c>
      <c r="I2477">
        <v>48682</v>
      </c>
      <c r="J2477">
        <v>0</v>
      </c>
      <c r="K2477">
        <v>219790</v>
      </c>
      <c r="L2477">
        <v>9036</v>
      </c>
      <c r="M2477">
        <v>4942</v>
      </c>
      <c r="N2477">
        <v>52113</v>
      </c>
      <c r="O2477">
        <v>810.40539999999999</v>
      </c>
      <c r="P2477" s="27">
        <v>162777</v>
      </c>
      <c r="Q2477" s="27">
        <v>555395</v>
      </c>
    </row>
    <row r="2478" spans="1:17" x14ac:dyDescent="0.3">
      <c r="A2478">
        <v>7</v>
      </c>
      <c r="B2478">
        <v>15</v>
      </c>
      <c r="C2478">
        <v>33</v>
      </c>
      <c r="D2478" s="27">
        <v>21000</v>
      </c>
      <c r="E2478">
        <v>3763</v>
      </c>
      <c r="F2478">
        <v>467458</v>
      </c>
      <c r="G2478">
        <v>152438</v>
      </c>
      <c r="H2478">
        <v>0</v>
      </c>
      <c r="I2478">
        <v>70759</v>
      </c>
      <c r="J2478">
        <v>0</v>
      </c>
      <c r="K2478">
        <v>836075</v>
      </c>
      <c r="L2478">
        <v>31237</v>
      </c>
      <c r="M2478">
        <v>17347</v>
      </c>
      <c r="N2478">
        <v>112429</v>
      </c>
      <c r="O2478">
        <v>196.322</v>
      </c>
      <c r="P2478" s="27">
        <v>495752</v>
      </c>
      <c r="Q2478" s="27">
        <v>1691506</v>
      </c>
    </row>
    <row r="2479" spans="1:17" x14ac:dyDescent="0.3">
      <c r="A2479">
        <v>2</v>
      </c>
      <c r="B2479">
        <v>13</v>
      </c>
      <c r="C2479">
        <v>23</v>
      </c>
      <c r="D2479" s="27">
        <v>14000</v>
      </c>
      <c r="E2479">
        <v>0</v>
      </c>
      <c r="F2479">
        <v>153072</v>
      </c>
      <c r="G2479">
        <v>54848</v>
      </c>
      <c r="H2479">
        <v>1793</v>
      </c>
      <c r="I2479">
        <v>65364</v>
      </c>
      <c r="J2479">
        <v>0</v>
      </c>
      <c r="K2479">
        <v>0</v>
      </c>
      <c r="L2479">
        <v>10639</v>
      </c>
      <c r="M2479">
        <v>76233</v>
      </c>
      <c r="N2479">
        <v>134477</v>
      </c>
      <c r="O2479">
        <v>751.72649999999999</v>
      </c>
      <c r="P2479" s="27">
        <v>145494</v>
      </c>
      <c r="Q2479" s="27">
        <v>496426</v>
      </c>
    </row>
    <row r="2480" spans="1:17" x14ac:dyDescent="0.3">
      <c r="A2480">
        <v>2</v>
      </c>
      <c r="B2480">
        <v>2</v>
      </c>
      <c r="C2480">
        <v>2</v>
      </c>
      <c r="D2480" s="27">
        <v>3100</v>
      </c>
      <c r="E2480">
        <v>388</v>
      </c>
      <c r="F2480">
        <v>14875</v>
      </c>
      <c r="G2480">
        <v>8636</v>
      </c>
      <c r="H2480">
        <v>266</v>
      </c>
      <c r="I2480">
        <v>6724</v>
      </c>
      <c r="J2480">
        <v>0</v>
      </c>
      <c r="K2480">
        <v>2535</v>
      </c>
      <c r="L2480">
        <v>4598</v>
      </c>
      <c r="M2480">
        <v>23095</v>
      </c>
      <c r="N2480">
        <v>16789</v>
      </c>
      <c r="O2480">
        <v>1145.08</v>
      </c>
      <c r="P2480" s="27">
        <v>22833</v>
      </c>
      <c r="Q2480" s="27">
        <v>77906</v>
      </c>
    </row>
    <row r="2481" spans="1:17" x14ac:dyDescent="0.3">
      <c r="A2481">
        <v>9</v>
      </c>
      <c r="B2481">
        <v>23</v>
      </c>
      <c r="C2481">
        <v>50</v>
      </c>
      <c r="D2481" s="27">
        <v>66000</v>
      </c>
      <c r="E2481">
        <v>13453</v>
      </c>
      <c r="F2481">
        <v>438698</v>
      </c>
      <c r="G2481">
        <v>746699</v>
      </c>
      <c r="H2481">
        <v>42319</v>
      </c>
      <c r="I2481">
        <v>591104</v>
      </c>
      <c r="J2481">
        <v>51316</v>
      </c>
      <c r="K2481">
        <v>1233297</v>
      </c>
      <c r="L2481">
        <v>92983</v>
      </c>
      <c r="M2481">
        <v>166462</v>
      </c>
      <c r="N2481">
        <v>361819</v>
      </c>
      <c r="O2481">
        <v>48.84104</v>
      </c>
      <c r="P2481" s="27">
        <v>1095589</v>
      </c>
      <c r="Q2481" s="27">
        <v>3738150</v>
      </c>
    </row>
    <row r="2482" spans="1:17" x14ac:dyDescent="0.3">
      <c r="A2482">
        <v>7</v>
      </c>
      <c r="B2482">
        <v>1</v>
      </c>
      <c r="C2482">
        <v>1</v>
      </c>
      <c r="D2482" s="27">
        <v>300000</v>
      </c>
      <c r="O2482">
        <v>73.697720000000004</v>
      </c>
    </row>
    <row r="2483" spans="1:17" x14ac:dyDescent="0.3">
      <c r="A2483">
        <v>7</v>
      </c>
      <c r="B2483">
        <v>13</v>
      </c>
      <c r="C2483">
        <v>24</v>
      </c>
      <c r="D2483" s="27">
        <v>34000</v>
      </c>
      <c r="E2483">
        <v>0</v>
      </c>
      <c r="F2483">
        <v>1265153</v>
      </c>
      <c r="G2483">
        <v>280504</v>
      </c>
      <c r="H2483">
        <v>2479</v>
      </c>
      <c r="I2483">
        <v>313923</v>
      </c>
      <c r="J2483">
        <v>123552</v>
      </c>
      <c r="K2483">
        <v>437705</v>
      </c>
      <c r="L2483">
        <v>65184</v>
      </c>
      <c r="M2483">
        <v>144667</v>
      </c>
      <c r="N2483">
        <v>612532</v>
      </c>
      <c r="O2483">
        <v>1162.2629999999999</v>
      </c>
      <c r="P2483" s="27">
        <v>951260</v>
      </c>
      <c r="Q2483" s="27">
        <v>3245699</v>
      </c>
    </row>
    <row r="2484" spans="1:17" x14ac:dyDescent="0.3">
      <c r="A2484">
        <v>5</v>
      </c>
      <c r="B2484">
        <v>25</v>
      </c>
      <c r="C2484">
        <v>42</v>
      </c>
      <c r="D2484" s="27">
        <v>2700</v>
      </c>
      <c r="E2484">
        <v>37</v>
      </c>
      <c r="F2484">
        <v>12121</v>
      </c>
      <c r="G2484">
        <v>3457</v>
      </c>
      <c r="H2484">
        <v>0</v>
      </c>
      <c r="I2484">
        <v>15258</v>
      </c>
      <c r="J2484">
        <v>0</v>
      </c>
      <c r="K2484">
        <v>351</v>
      </c>
      <c r="L2484">
        <v>673</v>
      </c>
      <c r="M2484">
        <v>869</v>
      </c>
      <c r="N2484">
        <v>5339</v>
      </c>
      <c r="O2484">
        <v>1162.2629999999999</v>
      </c>
      <c r="P2484" s="27">
        <v>11168</v>
      </c>
      <c r="Q2484" s="27">
        <v>38105</v>
      </c>
    </row>
    <row r="2485" spans="1:17" x14ac:dyDescent="0.3">
      <c r="A2485">
        <v>3</v>
      </c>
      <c r="B2485">
        <v>23</v>
      </c>
      <c r="C2485">
        <v>50</v>
      </c>
      <c r="D2485" s="27">
        <v>89000</v>
      </c>
      <c r="E2485">
        <v>377333</v>
      </c>
      <c r="F2485">
        <v>426233</v>
      </c>
      <c r="G2485">
        <v>1344771</v>
      </c>
      <c r="H2485">
        <v>112495</v>
      </c>
      <c r="I2485">
        <v>1381504</v>
      </c>
      <c r="J2485">
        <v>115192</v>
      </c>
      <c r="K2485">
        <v>1630964</v>
      </c>
      <c r="L2485">
        <v>125114</v>
      </c>
      <c r="M2485">
        <v>121050</v>
      </c>
      <c r="N2485">
        <v>812195</v>
      </c>
      <c r="O2485">
        <v>336.40199999999999</v>
      </c>
      <c r="P2485" s="27">
        <v>1889464</v>
      </c>
      <c r="Q2485" s="27">
        <v>6446851</v>
      </c>
    </row>
    <row r="2486" spans="1:17" x14ac:dyDescent="0.3">
      <c r="A2486">
        <v>4</v>
      </c>
      <c r="B2486">
        <v>23</v>
      </c>
      <c r="C2486">
        <v>50</v>
      </c>
      <c r="D2486" s="27">
        <v>33000</v>
      </c>
      <c r="E2486">
        <v>99413</v>
      </c>
      <c r="F2486">
        <v>297379</v>
      </c>
      <c r="G2486">
        <v>457937</v>
      </c>
      <c r="H2486">
        <v>62880</v>
      </c>
      <c r="I2486">
        <v>296195</v>
      </c>
      <c r="J2486">
        <v>31494</v>
      </c>
      <c r="K2486">
        <v>675292</v>
      </c>
      <c r="L2486">
        <v>93632</v>
      </c>
      <c r="M2486">
        <v>107253</v>
      </c>
      <c r="N2486">
        <v>230007</v>
      </c>
      <c r="O2486">
        <v>207.1317</v>
      </c>
      <c r="P2486" s="27">
        <v>689180</v>
      </c>
      <c r="Q2486" s="27">
        <v>2351482</v>
      </c>
    </row>
    <row r="2487" spans="1:17" x14ac:dyDescent="0.3">
      <c r="A2487">
        <v>5</v>
      </c>
      <c r="B2487">
        <v>18</v>
      </c>
      <c r="C2487">
        <v>38</v>
      </c>
      <c r="D2487" s="27">
        <v>400000</v>
      </c>
      <c r="E2487">
        <v>285804</v>
      </c>
      <c r="F2487">
        <v>1867146</v>
      </c>
      <c r="G2487">
        <v>2380976</v>
      </c>
      <c r="H2487">
        <v>443560</v>
      </c>
      <c r="I2487">
        <v>1511819</v>
      </c>
      <c r="J2487">
        <v>1964923</v>
      </c>
      <c r="K2487">
        <v>1353947</v>
      </c>
      <c r="L2487">
        <v>1518163</v>
      </c>
      <c r="M2487">
        <v>139943</v>
      </c>
      <c r="N2487">
        <v>3780507</v>
      </c>
      <c r="O2487">
        <v>15.94562</v>
      </c>
      <c r="P2487" s="27">
        <v>4468578</v>
      </c>
      <c r="Q2487" s="27">
        <v>15246788</v>
      </c>
    </row>
    <row r="2488" spans="1:17" x14ac:dyDescent="0.3">
      <c r="A2488">
        <v>5</v>
      </c>
      <c r="B2488">
        <v>2</v>
      </c>
      <c r="C2488">
        <v>6</v>
      </c>
      <c r="D2488" s="27">
        <v>200000</v>
      </c>
      <c r="E2488">
        <v>420819</v>
      </c>
      <c r="F2488">
        <v>1069262</v>
      </c>
      <c r="G2488">
        <v>2479136</v>
      </c>
      <c r="H2488">
        <v>29806</v>
      </c>
      <c r="I2488">
        <v>2300354</v>
      </c>
      <c r="J2488">
        <v>146640</v>
      </c>
      <c r="K2488">
        <v>338664</v>
      </c>
      <c r="L2488">
        <v>583626</v>
      </c>
      <c r="M2488">
        <v>882305</v>
      </c>
      <c r="N2488">
        <v>1900296</v>
      </c>
      <c r="O2488">
        <v>20.286159999999999</v>
      </c>
      <c r="P2488" s="27">
        <v>2975061</v>
      </c>
      <c r="Q2488" s="27">
        <v>10150908</v>
      </c>
    </row>
    <row r="2489" spans="1:17" x14ac:dyDescent="0.3">
      <c r="A2489">
        <v>7</v>
      </c>
      <c r="B2489">
        <v>7</v>
      </c>
      <c r="C2489">
        <v>17</v>
      </c>
      <c r="D2489" s="27">
        <v>15000</v>
      </c>
      <c r="E2489">
        <v>0</v>
      </c>
      <c r="F2489">
        <v>734761</v>
      </c>
      <c r="G2489">
        <v>87784</v>
      </c>
      <c r="H2489">
        <v>0</v>
      </c>
      <c r="I2489">
        <v>222866</v>
      </c>
      <c r="J2489">
        <v>44241</v>
      </c>
      <c r="K2489">
        <v>9258</v>
      </c>
      <c r="L2489">
        <v>61031</v>
      </c>
      <c r="M2489">
        <v>317890</v>
      </c>
      <c r="N2489">
        <v>265438</v>
      </c>
      <c r="O2489">
        <v>2293.59</v>
      </c>
      <c r="P2489" s="27">
        <v>510923</v>
      </c>
      <c r="Q2489" s="27">
        <v>1743269</v>
      </c>
    </row>
    <row r="2490" spans="1:17" x14ac:dyDescent="0.3">
      <c r="A2490">
        <v>6</v>
      </c>
      <c r="B2490">
        <v>25</v>
      </c>
      <c r="C2490">
        <v>42</v>
      </c>
      <c r="D2490" s="27">
        <v>14250</v>
      </c>
      <c r="E2490">
        <v>21472</v>
      </c>
      <c r="F2490">
        <v>73609</v>
      </c>
      <c r="G2490">
        <v>225228</v>
      </c>
      <c r="H2490">
        <v>0</v>
      </c>
      <c r="I2490">
        <v>141909</v>
      </c>
      <c r="J2490">
        <v>0</v>
      </c>
      <c r="K2490">
        <v>246887</v>
      </c>
      <c r="L2490">
        <v>8934</v>
      </c>
      <c r="M2490">
        <v>7420</v>
      </c>
      <c r="N2490">
        <v>108147</v>
      </c>
      <c r="O2490">
        <v>1729.173</v>
      </c>
      <c r="P2490" s="27">
        <v>244316</v>
      </c>
      <c r="Q2490" s="27">
        <v>833606</v>
      </c>
    </row>
    <row r="2491" spans="1:17" x14ac:dyDescent="0.3">
      <c r="A2491">
        <v>3</v>
      </c>
      <c r="B2491">
        <v>26</v>
      </c>
      <c r="C2491">
        <v>48</v>
      </c>
      <c r="D2491" s="27">
        <v>12000</v>
      </c>
      <c r="E2491">
        <v>6637</v>
      </c>
      <c r="F2491">
        <v>14755</v>
      </c>
      <c r="G2491">
        <v>22869</v>
      </c>
      <c r="H2491">
        <v>201</v>
      </c>
      <c r="I2491">
        <v>49467</v>
      </c>
      <c r="J2491">
        <v>0</v>
      </c>
      <c r="K2491">
        <v>17783</v>
      </c>
      <c r="L2491">
        <v>9961</v>
      </c>
      <c r="M2491">
        <v>12417</v>
      </c>
      <c r="N2491">
        <v>66334</v>
      </c>
      <c r="O2491">
        <v>1117.742</v>
      </c>
      <c r="P2491" s="27">
        <v>58741</v>
      </c>
      <c r="Q2491" s="27">
        <v>200424</v>
      </c>
    </row>
    <row r="2492" spans="1:17" x14ac:dyDescent="0.3">
      <c r="A2492">
        <v>9</v>
      </c>
      <c r="B2492">
        <v>6</v>
      </c>
      <c r="C2492">
        <v>12</v>
      </c>
      <c r="D2492" s="27">
        <v>1700</v>
      </c>
      <c r="E2492">
        <v>0</v>
      </c>
      <c r="F2492">
        <v>0</v>
      </c>
      <c r="G2492">
        <v>0</v>
      </c>
      <c r="H2492">
        <v>16</v>
      </c>
      <c r="I2492">
        <v>1577</v>
      </c>
      <c r="J2492">
        <v>0</v>
      </c>
      <c r="K2492">
        <v>23801</v>
      </c>
      <c r="L2492">
        <v>522</v>
      </c>
      <c r="M2492">
        <v>0</v>
      </c>
      <c r="N2492">
        <v>1257</v>
      </c>
      <c r="O2492">
        <v>1667.7550000000001</v>
      </c>
      <c r="P2492" s="27">
        <v>7964</v>
      </c>
      <c r="Q2492" s="27">
        <v>27173</v>
      </c>
    </row>
    <row r="2493" spans="1:17" x14ac:dyDescent="0.3">
      <c r="A2493">
        <v>8</v>
      </c>
      <c r="B2493">
        <v>23</v>
      </c>
      <c r="C2493">
        <v>50</v>
      </c>
      <c r="D2493" s="27">
        <v>102000</v>
      </c>
      <c r="E2493">
        <v>7829</v>
      </c>
      <c r="F2493">
        <v>657165</v>
      </c>
      <c r="G2493">
        <v>1681005</v>
      </c>
      <c r="H2493">
        <v>72863</v>
      </c>
      <c r="I2493">
        <v>438760</v>
      </c>
      <c r="J2493">
        <v>100223</v>
      </c>
      <c r="K2493">
        <v>607115</v>
      </c>
      <c r="L2493">
        <v>58081</v>
      </c>
      <c r="M2493">
        <v>24883</v>
      </c>
      <c r="N2493">
        <v>757258</v>
      </c>
      <c r="O2493">
        <v>249.4453</v>
      </c>
      <c r="P2493" s="27">
        <v>1291085</v>
      </c>
      <c r="Q2493" s="27">
        <v>4405182</v>
      </c>
    </row>
    <row r="2494" spans="1:17" x14ac:dyDescent="0.3">
      <c r="A2494">
        <v>8</v>
      </c>
      <c r="B2494">
        <v>16</v>
      </c>
      <c r="C2494">
        <v>35</v>
      </c>
      <c r="D2494" s="27">
        <v>150000</v>
      </c>
      <c r="E2494">
        <v>28183</v>
      </c>
      <c r="F2494">
        <v>335240</v>
      </c>
      <c r="G2494">
        <v>1747119</v>
      </c>
      <c r="H2494">
        <v>0</v>
      </c>
      <c r="I2494">
        <v>2542703</v>
      </c>
      <c r="J2494">
        <v>0</v>
      </c>
      <c r="K2494">
        <v>1012284</v>
      </c>
      <c r="L2494">
        <v>502766</v>
      </c>
      <c r="M2494">
        <v>2391565</v>
      </c>
      <c r="N2494">
        <v>2568545</v>
      </c>
      <c r="O2494">
        <v>79.949510000000004</v>
      </c>
      <c r="P2494" s="27">
        <v>3261549</v>
      </c>
      <c r="Q2494" s="27">
        <v>11128405</v>
      </c>
    </row>
    <row r="2495" spans="1:17" x14ac:dyDescent="0.3">
      <c r="A2495">
        <v>3</v>
      </c>
      <c r="B2495">
        <v>2</v>
      </c>
      <c r="C2495">
        <v>2</v>
      </c>
      <c r="D2495" s="27">
        <v>310000</v>
      </c>
      <c r="E2495">
        <v>0</v>
      </c>
      <c r="F2495">
        <v>3577701</v>
      </c>
      <c r="G2495">
        <v>3794285</v>
      </c>
      <c r="H2495">
        <v>24834</v>
      </c>
      <c r="I2495">
        <v>2710900</v>
      </c>
      <c r="J2495">
        <v>0</v>
      </c>
      <c r="K2495">
        <v>295385</v>
      </c>
      <c r="L2495">
        <v>432954</v>
      </c>
      <c r="M2495">
        <v>989474</v>
      </c>
      <c r="N2495">
        <v>1686915</v>
      </c>
      <c r="O2495">
        <v>143.94630000000001</v>
      </c>
      <c r="P2495" s="27">
        <v>3960272</v>
      </c>
      <c r="Q2495" s="27">
        <v>13512448</v>
      </c>
    </row>
    <row r="2496" spans="1:17" x14ac:dyDescent="0.3">
      <c r="A2496">
        <v>9</v>
      </c>
      <c r="B2496">
        <v>2</v>
      </c>
      <c r="C2496">
        <v>2</v>
      </c>
      <c r="D2496" s="27">
        <v>46000</v>
      </c>
      <c r="E2496">
        <v>3526</v>
      </c>
      <c r="F2496">
        <v>345534</v>
      </c>
      <c r="G2496">
        <v>752875</v>
      </c>
      <c r="H2496">
        <v>0</v>
      </c>
      <c r="I2496">
        <v>342999</v>
      </c>
      <c r="J2496">
        <v>23222</v>
      </c>
      <c r="K2496">
        <v>64207</v>
      </c>
      <c r="L2496">
        <v>132185</v>
      </c>
      <c r="M2496">
        <v>903975</v>
      </c>
      <c r="N2496">
        <v>456921</v>
      </c>
      <c r="O2496">
        <v>79.949510000000004</v>
      </c>
      <c r="P2496" s="27">
        <v>886707</v>
      </c>
      <c r="Q2496" s="27">
        <v>3025444</v>
      </c>
    </row>
    <row r="2497" spans="1:17" x14ac:dyDescent="0.3">
      <c r="A2497">
        <v>2</v>
      </c>
      <c r="B2497">
        <v>2</v>
      </c>
      <c r="C2497">
        <v>6</v>
      </c>
      <c r="D2497" s="27">
        <v>26000</v>
      </c>
      <c r="E2497">
        <v>0</v>
      </c>
      <c r="F2497">
        <v>23441</v>
      </c>
      <c r="G2497">
        <v>89664</v>
      </c>
      <c r="H2497">
        <v>473</v>
      </c>
      <c r="I2497">
        <v>42436</v>
      </c>
      <c r="J2497">
        <v>0</v>
      </c>
      <c r="K2497">
        <v>3441</v>
      </c>
      <c r="L2497">
        <v>19656</v>
      </c>
      <c r="M2497">
        <v>55966</v>
      </c>
      <c r="N2497">
        <v>43103</v>
      </c>
      <c r="O2497">
        <v>647.98720000000003</v>
      </c>
      <c r="P2497" s="27">
        <v>81530</v>
      </c>
      <c r="Q2497" s="27">
        <v>278180</v>
      </c>
    </row>
    <row r="2498" spans="1:17" x14ac:dyDescent="0.3">
      <c r="A2498">
        <v>5</v>
      </c>
      <c r="B2498">
        <v>15</v>
      </c>
      <c r="C2498">
        <v>33</v>
      </c>
      <c r="D2498" s="27">
        <v>4800</v>
      </c>
      <c r="E2498">
        <v>0</v>
      </c>
      <c r="F2498">
        <v>45506</v>
      </c>
      <c r="G2498">
        <v>14592</v>
      </c>
      <c r="H2498">
        <v>0</v>
      </c>
      <c r="I2498">
        <v>20767</v>
      </c>
      <c r="J2498">
        <v>82603</v>
      </c>
      <c r="K2498">
        <v>127532</v>
      </c>
      <c r="L2498">
        <v>14252</v>
      </c>
      <c r="M2498">
        <v>0</v>
      </c>
      <c r="N2498">
        <v>20577</v>
      </c>
      <c r="O2498">
        <v>961.78279999999995</v>
      </c>
      <c r="P2498" s="27">
        <v>95495</v>
      </c>
      <c r="Q2498" s="27">
        <v>325829</v>
      </c>
    </row>
    <row r="2499" spans="1:17" x14ac:dyDescent="0.3">
      <c r="A2499">
        <v>4</v>
      </c>
      <c r="B2499">
        <v>14</v>
      </c>
      <c r="C2499">
        <v>27</v>
      </c>
      <c r="D2499" s="27">
        <v>38500</v>
      </c>
      <c r="E2499">
        <v>61648</v>
      </c>
      <c r="F2499">
        <v>133102</v>
      </c>
      <c r="G2499">
        <v>102013</v>
      </c>
      <c r="H2499">
        <v>0</v>
      </c>
      <c r="I2499">
        <v>96579</v>
      </c>
      <c r="J2499">
        <v>0</v>
      </c>
      <c r="K2499">
        <v>18164</v>
      </c>
      <c r="L2499">
        <v>11614</v>
      </c>
      <c r="M2499">
        <v>83133</v>
      </c>
      <c r="N2499">
        <v>98626</v>
      </c>
      <c r="O2499">
        <v>313.28620000000001</v>
      </c>
      <c r="P2499" s="27">
        <v>177280</v>
      </c>
      <c r="Q2499" s="27">
        <v>604879</v>
      </c>
    </row>
    <row r="2500" spans="1:17" x14ac:dyDescent="0.3">
      <c r="A2500">
        <v>5</v>
      </c>
      <c r="B2500">
        <v>5</v>
      </c>
      <c r="C2500">
        <v>9</v>
      </c>
      <c r="D2500" s="27">
        <v>134000</v>
      </c>
      <c r="E2500">
        <v>195</v>
      </c>
      <c r="F2500">
        <v>6603</v>
      </c>
      <c r="G2500">
        <v>69719</v>
      </c>
      <c r="H2500">
        <v>383</v>
      </c>
      <c r="I2500">
        <v>281142</v>
      </c>
      <c r="J2500">
        <v>0</v>
      </c>
      <c r="K2500">
        <v>996</v>
      </c>
      <c r="L2500">
        <v>4504</v>
      </c>
      <c r="M2500">
        <v>7893</v>
      </c>
      <c r="N2500">
        <v>262880</v>
      </c>
      <c r="O2500">
        <v>213.4828</v>
      </c>
      <c r="P2500" s="27">
        <v>185907</v>
      </c>
      <c r="Q2500" s="27">
        <v>634315</v>
      </c>
    </row>
    <row r="2501" spans="1:17" x14ac:dyDescent="0.3">
      <c r="A2501">
        <v>5</v>
      </c>
      <c r="B2501">
        <v>25</v>
      </c>
      <c r="C2501">
        <v>41</v>
      </c>
      <c r="D2501" s="27">
        <v>2400</v>
      </c>
      <c r="E2501">
        <v>16999</v>
      </c>
      <c r="F2501">
        <v>21748</v>
      </c>
      <c r="G2501">
        <v>46508</v>
      </c>
      <c r="H2501">
        <v>690</v>
      </c>
      <c r="I2501">
        <v>108746</v>
      </c>
      <c r="J2501">
        <v>0</v>
      </c>
      <c r="K2501">
        <v>0</v>
      </c>
      <c r="L2501">
        <v>10530</v>
      </c>
      <c r="M2501">
        <v>7786</v>
      </c>
      <c r="N2501">
        <v>33517</v>
      </c>
      <c r="O2501">
        <v>1522.982</v>
      </c>
      <c r="P2501" s="27">
        <v>72252</v>
      </c>
      <c r="Q2501" s="27">
        <v>246524</v>
      </c>
    </row>
    <row r="2502" spans="1:17" x14ac:dyDescent="0.3">
      <c r="A2502">
        <v>7</v>
      </c>
      <c r="B2502">
        <v>2</v>
      </c>
      <c r="C2502">
        <v>2</v>
      </c>
      <c r="D2502" s="27">
        <v>31000</v>
      </c>
      <c r="E2502">
        <v>47164</v>
      </c>
      <c r="F2502">
        <v>416272</v>
      </c>
      <c r="G2502">
        <v>594498</v>
      </c>
      <c r="H2502">
        <v>17230</v>
      </c>
      <c r="I2502">
        <v>480572</v>
      </c>
      <c r="J2502">
        <v>0</v>
      </c>
      <c r="K2502">
        <v>74721</v>
      </c>
      <c r="L2502">
        <v>140425</v>
      </c>
      <c r="M2502">
        <v>939554</v>
      </c>
      <c r="N2502">
        <v>318983</v>
      </c>
      <c r="O2502">
        <v>657.71090000000004</v>
      </c>
      <c r="P2502" s="27">
        <v>887872</v>
      </c>
      <c r="Q2502" s="27">
        <v>3029419</v>
      </c>
    </row>
    <row r="2503" spans="1:17" x14ac:dyDescent="0.3">
      <c r="A2503">
        <v>3</v>
      </c>
      <c r="B2503">
        <v>2</v>
      </c>
      <c r="C2503">
        <v>2</v>
      </c>
      <c r="D2503" s="27">
        <v>142000</v>
      </c>
      <c r="E2503">
        <v>1707514</v>
      </c>
      <c r="F2503">
        <v>2797435</v>
      </c>
      <c r="G2503">
        <v>2277625</v>
      </c>
      <c r="H2503">
        <v>13642</v>
      </c>
      <c r="I2503">
        <v>1899807</v>
      </c>
      <c r="J2503">
        <v>0</v>
      </c>
      <c r="K2503">
        <v>41789</v>
      </c>
      <c r="L2503">
        <v>210783</v>
      </c>
      <c r="M2503">
        <v>1486461</v>
      </c>
      <c r="N2503">
        <v>1415151</v>
      </c>
      <c r="O2503">
        <v>64.982789999999994</v>
      </c>
      <c r="P2503" s="27">
        <v>3473097</v>
      </c>
      <c r="Q2503" s="27">
        <v>11850207</v>
      </c>
    </row>
    <row r="2504" spans="1:17" x14ac:dyDescent="0.3">
      <c r="A2504">
        <v>5</v>
      </c>
      <c r="B2504">
        <v>16</v>
      </c>
      <c r="C2504">
        <v>35</v>
      </c>
      <c r="D2504" s="27">
        <v>305000</v>
      </c>
      <c r="E2504">
        <v>0</v>
      </c>
      <c r="F2504">
        <v>27735738</v>
      </c>
      <c r="G2504">
        <v>4098424</v>
      </c>
      <c r="H2504">
        <v>0</v>
      </c>
      <c r="I2504">
        <v>3848272</v>
      </c>
      <c r="J2504">
        <v>977179</v>
      </c>
      <c r="K2504">
        <v>2882419</v>
      </c>
      <c r="L2504">
        <v>1728586</v>
      </c>
      <c r="M2504">
        <v>2714184</v>
      </c>
      <c r="N2504">
        <v>5835973</v>
      </c>
      <c r="O2504">
        <v>9.2846069999999994</v>
      </c>
      <c r="P2504" s="27">
        <v>14601634</v>
      </c>
      <c r="Q2504" s="27">
        <v>49820775</v>
      </c>
    </row>
    <row r="2505" spans="1:17" x14ac:dyDescent="0.3">
      <c r="A2505">
        <v>5</v>
      </c>
      <c r="B2505">
        <v>26</v>
      </c>
      <c r="C2505">
        <v>47</v>
      </c>
      <c r="D2505" s="27">
        <v>2400</v>
      </c>
      <c r="E2505">
        <v>5946</v>
      </c>
      <c r="F2505">
        <v>36794</v>
      </c>
      <c r="G2505">
        <v>33262</v>
      </c>
      <c r="H2505">
        <v>1932</v>
      </c>
      <c r="I2505">
        <v>108444</v>
      </c>
      <c r="J2505">
        <v>0</v>
      </c>
      <c r="K2505">
        <v>0</v>
      </c>
      <c r="L2505">
        <v>21051</v>
      </c>
      <c r="M2505">
        <v>37688</v>
      </c>
      <c r="N2505">
        <v>73530</v>
      </c>
      <c r="O2505">
        <v>1807.463</v>
      </c>
      <c r="P2505" s="27">
        <v>93390</v>
      </c>
      <c r="Q2505" s="27">
        <v>318647</v>
      </c>
    </row>
    <row r="2506" spans="1:17" x14ac:dyDescent="0.3">
      <c r="A2506">
        <v>9</v>
      </c>
      <c r="B2506">
        <v>18</v>
      </c>
      <c r="C2506">
        <v>38</v>
      </c>
      <c r="D2506" s="27">
        <v>480000</v>
      </c>
      <c r="E2506">
        <v>0</v>
      </c>
      <c r="F2506">
        <v>2548184</v>
      </c>
      <c r="G2506">
        <v>5489608</v>
      </c>
      <c r="H2506">
        <v>0</v>
      </c>
      <c r="I2506">
        <v>3549019</v>
      </c>
      <c r="J2506">
        <v>0</v>
      </c>
      <c r="K2506">
        <v>5866219</v>
      </c>
      <c r="L2506">
        <v>6323906</v>
      </c>
      <c r="M2506">
        <v>1576384</v>
      </c>
      <c r="N2506">
        <v>6419176</v>
      </c>
      <c r="O2506">
        <v>15.94562</v>
      </c>
      <c r="P2506" s="27">
        <v>9311986</v>
      </c>
      <c r="Q2506" s="27">
        <v>31772496</v>
      </c>
    </row>
    <row r="2507" spans="1:17" x14ac:dyDescent="0.3">
      <c r="A2507">
        <v>7</v>
      </c>
      <c r="B2507">
        <v>16</v>
      </c>
      <c r="C2507">
        <v>35</v>
      </c>
      <c r="D2507" s="27">
        <v>215000</v>
      </c>
      <c r="E2507">
        <v>0</v>
      </c>
      <c r="F2507">
        <v>15436385</v>
      </c>
      <c r="G2507">
        <v>2986129</v>
      </c>
      <c r="H2507">
        <v>0</v>
      </c>
      <c r="I2507">
        <v>3080498</v>
      </c>
      <c r="J2507">
        <v>0</v>
      </c>
      <c r="K2507">
        <v>1114348</v>
      </c>
      <c r="L2507">
        <v>1608795</v>
      </c>
      <c r="M2507">
        <v>2454659</v>
      </c>
      <c r="N2507">
        <v>5448117</v>
      </c>
      <c r="O2507">
        <v>9.4256620000000009</v>
      </c>
      <c r="P2507" s="27">
        <v>9416451</v>
      </c>
      <c r="Q2507" s="27">
        <v>32128931</v>
      </c>
    </row>
    <row r="2508" spans="1:17" x14ac:dyDescent="0.3">
      <c r="A2508">
        <v>2</v>
      </c>
      <c r="B2508">
        <v>1</v>
      </c>
      <c r="C2508">
        <v>1</v>
      </c>
      <c r="D2508" s="27">
        <v>38500</v>
      </c>
      <c r="E2508">
        <v>696</v>
      </c>
      <c r="F2508">
        <v>0</v>
      </c>
      <c r="G2508">
        <v>15416</v>
      </c>
      <c r="H2508">
        <v>0</v>
      </c>
      <c r="I2508">
        <v>8592</v>
      </c>
      <c r="J2508">
        <v>0</v>
      </c>
      <c r="K2508">
        <v>30030</v>
      </c>
      <c r="L2508">
        <v>145</v>
      </c>
      <c r="M2508">
        <v>56</v>
      </c>
      <c r="N2508">
        <v>45890</v>
      </c>
      <c r="O2508">
        <v>279.45609999999999</v>
      </c>
      <c r="P2508" s="27">
        <v>29550</v>
      </c>
      <c r="Q2508" s="27">
        <v>100825</v>
      </c>
    </row>
    <row r="2509" spans="1:17" x14ac:dyDescent="0.3">
      <c r="A2509">
        <v>5</v>
      </c>
      <c r="B2509">
        <v>2</v>
      </c>
      <c r="C2509">
        <v>4</v>
      </c>
      <c r="D2509" s="27">
        <v>600000</v>
      </c>
      <c r="E2509">
        <v>1310109</v>
      </c>
      <c r="F2509">
        <v>4642414</v>
      </c>
      <c r="G2509">
        <v>11957386</v>
      </c>
      <c r="H2509">
        <v>173325</v>
      </c>
      <c r="I2509">
        <v>3999958</v>
      </c>
      <c r="J2509">
        <v>0</v>
      </c>
      <c r="K2509">
        <v>98105</v>
      </c>
      <c r="L2509">
        <v>749696</v>
      </c>
      <c r="M2509">
        <v>9139625</v>
      </c>
      <c r="N2509">
        <v>4818902</v>
      </c>
      <c r="O2509">
        <v>10.855829999999999</v>
      </c>
      <c r="P2509" s="27">
        <v>10811700</v>
      </c>
      <c r="Q2509" s="27">
        <v>36889520</v>
      </c>
    </row>
    <row r="2510" spans="1:17" x14ac:dyDescent="0.3">
      <c r="A2510">
        <v>6</v>
      </c>
      <c r="B2510">
        <v>5</v>
      </c>
      <c r="C2510">
        <v>10</v>
      </c>
      <c r="D2510" s="27">
        <v>205000</v>
      </c>
      <c r="E2510">
        <v>0</v>
      </c>
      <c r="F2510">
        <v>0</v>
      </c>
      <c r="G2510">
        <v>0</v>
      </c>
      <c r="H2510">
        <v>0</v>
      </c>
      <c r="I2510">
        <v>74011</v>
      </c>
      <c r="J2510">
        <v>0</v>
      </c>
      <c r="K2510">
        <v>553</v>
      </c>
      <c r="L2510">
        <v>84</v>
      </c>
      <c r="M2510">
        <v>1097</v>
      </c>
      <c r="N2510">
        <v>89580</v>
      </c>
      <c r="O2510">
        <v>74.84496</v>
      </c>
      <c r="P2510" s="27">
        <v>48454</v>
      </c>
      <c r="Q2510" s="27">
        <v>165325</v>
      </c>
    </row>
    <row r="2511" spans="1:17" x14ac:dyDescent="0.3">
      <c r="A2511">
        <v>9</v>
      </c>
      <c r="B2511">
        <v>2</v>
      </c>
      <c r="C2511">
        <v>4</v>
      </c>
      <c r="D2511" s="27">
        <v>1500000</v>
      </c>
      <c r="E2511">
        <v>5982055</v>
      </c>
      <c r="F2511">
        <v>4155583</v>
      </c>
      <c r="G2511">
        <v>11669706</v>
      </c>
      <c r="H2511">
        <v>233171</v>
      </c>
      <c r="I2511">
        <v>10778710</v>
      </c>
      <c r="J2511">
        <v>919182</v>
      </c>
      <c r="K2511">
        <v>3011065</v>
      </c>
      <c r="L2511">
        <v>1986838</v>
      </c>
      <c r="M2511">
        <v>23613333</v>
      </c>
      <c r="N2511">
        <v>12414548</v>
      </c>
      <c r="O2511">
        <v>23.717549999999999</v>
      </c>
      <c r="P2511" s="27">
        <v>21912131</v>
      </c>
      <c r="Q2511" s="27">
        <v>74764191</v>
      </c>
    </row>
    <row r="2512" spans="1:17" x14ac:dyDescent="0.3">
      <c r="A2512">
        <v>4</v>
      </c>
      <c r="B2512">
        <v>14</v>
      </c>
      <c r="C2512">
        <v>28</v>
      </c>
      <c r="D2512" s="27">
        <v>52000</v>
      </c>
      <c r="E2512">
        <v>349840</v>
      </c>
      <c r="F2512">
        <v>6323</v>
      </c>
      <c r="G2512">
        <v>61253</v>
      </c>
      <c r="H2512">
        <v>47151</v>
      </c>
      <c r="I2512">
        <v>218538</v>
      </c>
      <c r="J2512">
        <v>22604</v>
      </c>
      <c r="K2512">
        <v>256390</v>
      </c>
      <c r="L2512">
        <v>69292</v>
      </c>
      <c r="M2512">
        <v>334315</v>
      </c>
      <c r="N2512">
        <v>112676</v>
      </c>
      <c r="O2512">
        <v>583.35119999999995</v>
      </c>
      <c r="P2512" s="27">
        <v>433289</v>
      </c>
      <c r="Q2512" s="27">
        <v>1478382</v>
      </c>
    </row>
    <row r="2513" spans="1:17" x14ac:dyDescent="0.3">
      <c r="A2513">
        <v>2</v>
      </c>
      <c r="B2513">
        <v>2</v>
      </c>
      <c r="C2513">
        <v>6</v>
      </c>
      <c r="D2513" s="27">
        <v>3300</v>
      </c>
      <c r="E2513">
        <v>0</v>
      </c>
      <c r="F2513">
        <v>27041</v>
      </c>
      <c r="G2513">
        <v>11030</v>
      </c>
      <c r="H2513">
        <v>0</v>
      </c>
      <c r="I2513">
        <v>21483</v>
      </c>
      <c r="J2513">
        <v>0</v>
      </c>
      <c r="K2513">
        <v>1584</v>
      </c>
      <c r="L2513">
        <v>18864</v>
      </c>
      <c r="M2513">
        <v>19606</v>
      </c>
      <c r="N2513">
        <v>20873</v>
      </c>
      <c r="O2513">
        <v>1276.539</v>
      </c>
      <c r="P2513" s="27">
        <v>35311</v>
      </c>
      <c r="Q2513" s="27">
        <v>120481</v>
      </c>
    </row>
    <row r="2514" spans="1:17" x14ac:dyDescent="0.3">
      <c r="A2514">
        <v>9</v>
      </c>
      <c r="B2514">
        <v>2</v>
      </c>
      <c r="C2514">
        <v>2</v>
      </c>
      <c r="D2514" s="27">
        <v>21000</v>
      </c>
      <c r="E2514">
        <v>2430</v>
      </c>
      <c r="F2514">
        <v>41159</v>
      </c>
      <c r="G2514">
        <v>176694</v>
      </c>
      <c r="H2514">
        <v>2380</v>
      </c>
      <c r="I2514">
        <v>153363</v>
      </c>
      <c r="J2514">
        <v>0</v>
      </c>
      <c r="K2514">
        <v>7828</v>
      </c>
      <c r="L2514">
        <v>57901</v>
      </c>
      <c r="M2514">
        <v>59201</v>
      </c>
      <c r="N2514">
        <v>116131</v>
      </c>
      <c r="O2514">
        <v>583.62670000000003</v>
      </c>
      <c r="P2514" s="27">
        <v>180858</v>
      </c>
      <c r="Q2514" s="27">
        <v>617087</v>
      </c>
    </row>
    <row r="2515" spans="1:17" x14ac:dyDescent="0.3">
      <c r="A2515">
        <v>5</v>
      </c>
      <c r="B2515">
        <v>12</v>
      </c>
      <c r="C2515">
        <v>21</v>
      </c>
      <c r="D2515" s="27">
        <v>1250</v>
      </c>
      <c r="E2515">
        <v>1087</v>
      </c>
      <c r="F2515">
        <v>11035</v>
      </c>
      <c r="G2515">
        <v>727</v>
      </c>
      <c r="H2515">
        <v>0</v>
      </c>
      <c r="I2515">
        <v>1449</v>
      </c>
      <c r="J2515">
        <v>0</v>
      </c>
      <c r="K2515">
        <v>3095</v>
      </c>
      <c r="L2515">
        <v>0</v>
      </c>
      <c r="M2515">
        <v>0</v>
      </c>
      <c r="N2515">
        <v>10330</v>
      </c>
      <c r="O2515">
        <v>961.78279999999995</v>
      </c>
      <c r="P2515" s="27">
        <v>8125</v>
      </c>
      <c r="Q2515" s="27">
        <v>27723</v>
      </c>
    </row>
    <row r="2516" spans="1:17" x14ac:dyDescent="0.3">
      <c r="A2516">
        <v>9</v>
      </c>
      <c r="B2516">
        <v>5</v>
      </c>
      <c r="C2516">
        <v>10</v>
      </c>
      <c r="D2516" s="27">
        <v>270000</v>
      </c>
      <c r="E2516">
        <v>0</v>
      </c>
      <c r="F2516">
        <v>29214</v>
      </c>
      <c r="G2516">
        <v>55424</v>
      </c>
      <c r="H2516">
        <v>0</v>
      </c>
      <c r="I2516">
        <v>237788</v>
      </c>
      <c r="J2516">
        <v>0</v>
      </c>
      <c r="K2516">
        <v>47703</v>
      </c>
      <c r="L2516">
        <v>1951</v>
      </c>
      <c r="M2516">
        <v>2400</v>
      </c>
      <c r="N2516">
        <v>204018</v>
      </c>
      <c r="O2516">
        <v>90.370909999999995</v>
      </c>
      <c r="P2516" s="27">
        <v>169548</v>
      </c>
      <c r="Q2516" s="27">
        <v>578498</v>
      </c>
    </row>
    <row r="2517" spans="1:17" x14ac:dyDescent="0.3">
      <c r="A2517">
        <v>3</v>
      </c>
      <c r="B2517">
        <v>12</v>
      </c>
      <c r="C2517">
        <v>21</v>
      </c>
      <c r="D2517" s="27">
        <v>7600</v>
      </c>
      <c r="E2517">
        <v>27664</v>
      </c>
      <c r="F2517">
        <v>45387</v>
      </c>
      <c r="G2517">
        <v>56351</v>
      </c>
      <c r="H2517">
        <v>0</v>
      </c>
      <c r="I2517">
        <v>34845</v>
      </c>
      <c r="J2517">
        <v>15392</v>
      </c>
      <c r="K2517">
        <v>56318</v>
      </c>
      <c r="L2517">
        <v>28163</v>
      </c>
      <c r="M2517">
        <v>18927</v>
      </c>
      <c r="N2517">
        <v>112759</v>
      </c>
      <c r="O2517">
        <v>1879.4559999999999</v>
      </c>
      <c r="P2517" s="27">
        <v>116004</v>
      </c>
      <c r="Q2517" s="27">
        <v>395806</v>
      </c>
    </row>
    <row r="2518" spans="1:17" x14ac:dyDescent="0.3">
      <c r="A2518">
        <v>1</v>
      </c>
      <c r="B2518">
        <v>2</v>
      </c>
      <c r="C2518">
        <v>4</v>
      </c>
      <c r="D2518" s="27">
        <v>57000</v>
      </c>
      <c r="E2518">
        <v>0</v>
      </c>
      <c r="F2518">
        <v>313833</v>
      </c>
      <c r="G2518">
        <v>357074</v>
      </c>
      <c r="H2518">
        <v>9048</v>
      </c>
      <c r="I2518">
        <v>285360</v>
      </c>
      <c r="J2518">
        <v>27896</v>
      </c>
      <c r="K2518">
        <v>417936</v>
      </c>
      <c r="L2518">
        <v>153916</v>
      </c>
      <c r="M2518">
        <v>486140</v>
      </c>
      <c r="N2518">
        <v>323624</v>
      </c>
      <c r="O2518">
        <v>276.95330000000001</v>
      </c>
      <c r="P2518" s="27">
        <v>696022</v>
      </c>
      <c r="Q2518" s="27">
        <v>2374827</v>
      </c>
    </row>
    <row r="2519" spans="1:17" x14ac:dyDescent="0.3">
      <c r="A2519">
        <v>6</v>
      </c>
      <c r="B2519">
        <v>14</v>
      </c>
      <c r="C2519">
        <v>29</v>
      </c>
      <c r="D2519" s="27">
        <v>54000</v>
      </c>
      <c r="E2519">
        <v>0</v>
      </c>
      <c r="F2519">
        <v>604867</v>
      </c>
      <c r="G2519">
        <v>98774</v>
      </c>
      <c r="H2519">
        <v>30530</v>
      </c>
      <c r="I2519">
        <v>133432</v>
      </c>
      <c r="J2519">
        <v>0</v>
      </c>
      <c r="K2519">
        <v>258433</v>
      </c>
      <c r="L2519">
        <v>185066</v>
      </c>
      <c r="M2519">
        <v>529893</v>
      </c>
      <c r="N2519">
        <v>147413</v>
      </c>
      <c r="O2519">
        <v>360.21809999999999</v>
      </c>
      <c r="P2519" s="27">
        <v>582769</v>
      </c>
      <c r="Q2519" s="27">
        <v>1988408</v>
      </c>
    </row>
    <row r="2520" spans="1:17" x14ac:dyDescent="0.3">
      <c r="A2520">
        <v>5</v>
      </c>
      <c r="B2520">
        <v>14</v>
      </c>
      <c r="C2520">
        <v>28</v>
      </c>
      <c r="D2520" s="27">
        <v>7700</v>
      </c>
      <c r="E2520">
        <v>0</v>
      </c>
      <c r="F2520">
        <v>0</v>
      </c>
      <c r="G2520">
        <v>17633</v>
      </c>
      <c r="H2520">
        <v>0</v>
      </c>
      <c r="I2520">
        <v>39694</v>
      </c>
      <c r="J2520">
        <v>0</v>
      </c>
      <c r="K2520">
        <v>0</v>
      </c>
      <c r="L2520">
        <v>21194</v>
      </c>
      <c r="M2520">
        <v>83488</v>
      </c>
      <c r="N2520">
        <v>38855</v>
      </c>
      <c r="O2520">
        <v>1162.2629999999999</v>
      </c>
      <c r="P2520" s="27">
        <v>58870</v>
      </c>
      <c r="Q2520" s="27">
        <v>200864</v>
      </c>
    </row>
    <row r="2521" spans="1:17" x14ac:dyDescent="0.3">
      <c r="A2521">
        <v>3</v>
      </c>
      <c r="B2521">
        <v>7</v>
      </c>
      <c r="C2521">
        <v>17</v>
      </c>
      <c r="D2521" s="27">
        <v>445000</v>
      </c>
      <c r="E2521">
        <v>0</v>
      </c>
      <c r="F2521">
        <v>273779</v>
      </c>
      <c r="G2521">
        <v>513974</v>
      </c>
      <c r="H2521">
        <v>277438</v>
      </c>
      <c r="I2521">
        <v>2212021</v>
      </c>
      <c r="J2521">
        <v>395869</v>
      </c>
      <c r="K2521">
        <v>2201889</v>
      </c>
      <c r="L2521">
        <v>1336896</v>
      </c>
      <c r="M2521">
        <v>117813</v>
      </c>
      <c r="N2521">
        <v>2382282</v>
      </c>
      <c r="O2521">
        <v>84.055760000000006</v>
      </c>
      <c r="P2521" s="27">
        <v>2846413</v>
      </c>
      <c r="Q2521" s="27">
        <v>9711961</v>
      </c>
    </row>
    <row r="2522" spans="1:17" x14ac:dyDescent="0.3">
      <c r="A2522">
        <v>1</v>
      </c>
      <c r="B2522">
        <v>25</v>
      </c>
      <c r="C2522">
        <v>42</v>
      </c>
      <c r="D2522" s="27">
        <v>9500</v>
      </c>
      <c r="E2522">
        <v>42330</v>
      </c>
      <c r="F2522">
        <v>27096</v>
      </c>
      <c r="G2522">
        <v>91055</v>
      </c>
      <c r="H2522">
        <v>0</v>
      </c>
      <c r="I2522">
        <v>256795</v>
      </c>
      <c r="J2522">
        <v>0</v>
      </c>
      <c r="K2522">
        <v>3299</v>
      </c>
      <c r="L2522">
        <v>8401</v>
      </c>
      <c r="M2522">
        <v>58755</v>
      </c>
      <c r="N2522">
        <v>74212</v>
      </c>
      <c r="O2522">
        <v>1155.4280000000001</v>
      </c>
      <c r="P2522" s="27">
        <v>164696</v>
      </c>
      <c r="Q2522" s="27">
        <v>561943</v>
      </c>
    </row>
    <row r="2523" spans="1:17" x14ac:dyDescent="0.3">
      <c r="A2523">
        <v>1</v>
      </c>
      <c r="B2523">
        <v>14</v>
      </c>
      <c r="C2523">
        <v>31</v>
      </c>
      <c r="D2523" s="27">
        <v>62000</v>
      </c>
      <c r="E2523">
        <v>0</v>
      </c>
      <c r="F2523">
        <v>42779</v>
      </c>
      <c r="G2523">
        <v>167860</v>
      </c>
      <c r="H2523">
        <v>20220</v>
      </c>
      <c r="I2523">
        <v>280576</v>
      </c>
      <c r="J2523">
        <v>0</v>
      </c>
      <c r="K2523">
        <v>244019</v>
      </c>
      <c r="L2523">
        <v>47995</v>
      </c>
      <c r="M2523">
        <v>111265</v>
      </c>
      <c r="N2523">
        <v>303032</v>
      </c>
      <c r="O2523">
        <v>366.15589999999997</v>
      </c>
      <c r="P2523" s="27">
        <v>356901</v>
      </c>
      <c r="Q2523" s="27">
        <v>1217746</v>
      </c>
    </row>
    <row r="2524" spans="1:17" x14ac:dyDescent="0.3">
      <c r="A2524">
        <v>7</v>
      </c>
      <c r="B2524">
        <v>18</v>
      </c>
      <c r="C2524">
        <v>38</v>
      </c>
      <c r="D2524" s="27">
        <v>30000</v>
      </c>
      <c r="E2524">
        <v>11565</v>
      </c>
      <c r="F2524">
        <v>0</v>
      </c>
      <c r="G2524">
        <v>109666</v>
      </c>
      <c r="H2524">
        <v>0</v>
      </c>
      <c r="I2524">
        <v>158077</v>
      </c>
      <c r="J2524">
        <v>0</v>
      </c>
      <c r="K2524">
        <v>12623</v>
      </c>
      <c r="L2524">
        <v>139160</v>
      </c>
      <c r="M2524">
        <v>107718</v>
      </c>
      <c r="N2524">
        <v>293460</v>
      </c>
      <c r="O2524">
        <v>115.00320000000001</v>
      </c>
      <c r="P2524" s="27">
        <v>243924</v>
      </c>
      <c r="Q2524" s="27">
        <v>832269</v>
      </c>
    </row>
    <row r="2525" spans="1:17" x14ac:dyDescent="0.3">
      <c r="A2525">
        <v>9</v>
      </c>
      <c r="B2525">
        <v>5</v>
      </c>
      <c r="C2525">
        <v>11</v>
      </c>
      <c r="D2525" s="27">
        <v>8600</v>
      </c>
      <c r="E2525">
        <v>0</v>
      </c>
      <c r="F2525">
        <v>0</v>
      </c>
      <c r="G2525">
        <v>0</v>
      </c>
      <c r="H2525">
        <v>0</v>
      </c>
      <c r="I2525">
        <v>29897</v>
      </c>
      <c r="J2525">
        <v>0</v>
      </c>
      <c r="K2525">
        <v>0</v>
      </c>
      <c r="L2525">
        <v>0</v>
      </c>
      <c r="M2525">
        <v>0</v>
      </c>
      <c r="N2525">
        <v>285662</v>
      </c>
      <c r="O2525">
        <v>4637.8509999999997</v>
      </c>
      <c r="P2525" s="27">
        <v>92485</v>
      </c>
      <c r="Q2525" s="27">
        <v>315559</v>
      </c>
    </row>
    <row r="2526" spans="1:17" x14ac:dyDescent="0.3">
      <c r="A2526">
        <v>3</v>
      </c>
      <c r="B2526">
        <v>91</v>
      </c>
      <c r="C2526">
        <v>49</v>
      </c>
      <c r="D2526" s="27">
        <v>65000</v>
      </c>
      <c r="E2526">
        <v>0</v>
      </c>
      <c r="F2526">
        <v>321366</v>
      </c>
      <c r="G2526">
        <v>785737</v>
      </c>
      <c r="H2526">
        <v>1551</v>
      </c>
      <c r="I2526">
        <v>848441</v>
      </c>
      <c r="J2526">
        <v>0</v>
      </c>
      <c r="K2526">
        <v>43271</v>
      </c>
      <c r="L2526">
        <v>18729</v>
      </c>
      <c r="M2526">
        <v>68609</v>
      </c>
      <c r="N2526">
        <v>1982976</v>
      </c>
      <c r="O2526">
        <v>336.40199999999999</v>
      </c>
      <c r="P2526" s="27">
        <v>1193048</v>
      </c>
      <c r="Q2526" s="27">
        <v>4070680</v>
      </c>
    </row>
    <row r="2527" spans="1:17" x14ac:dyDescent="0.3">
      <c r="A2527">
        <v>7</v>
      </c>
      <c r="B2527">
        <v>16</v>
      </c>
      <c r="C2527">
        <v>35</v>
      </c>
      <c r="D2527" s="27">
        <v>900000</v>
      </c>
      <c r="E2527">
        <v>2012367</v>
      </c>
      <c r="F2527">
        <v>37235298</v>
      </c>
      <c r="G2527">
        <v>10913093</v>
      </c>
      <c r="H2527">
        <v>0</v>
      </c>
      <c r="I2527">
        <v>11064671</v>
      </c>
      <c r="J2527">
        <v>0</v>
      </c>
      <c r="K2527">
        <v>2422992</v>
      </c>
      <c r="L2527">
        <v>1987575</v>
      </c>
      <c r="M2527">
        <v>5439107</v>
      </c>
      <c r="N2527">
        <v>15192677</v>
      </c>
      <c r="O2527">
        <v>3.2680669999999998</v>
      </c>
      <c r="P2527" s="27">
        <v>25283640</v>
      </c>
      <c r="Q2527" s="27">
        <v>86267780</v>
      </c>
    </row>
    <row r="2528" spans="1:17" x14ac:dyDescent="0.3">
      <c r="A2528">
        <v>4</v>
      </c>
      <c r="B2528">
        <v>15</v>
      </c>
      <c r="C2528">
        <v>53</v>
      </c>
      <c r="D2528" s="27">
        <v>5800</v>
      </c>
      <c r="E2528">
        <v>20991</v>
      </c>
      <c r="F2528">
        <v>21726</v>
      </c>
      <c r="G2528">
        <v>44636</v>
      </c>
      <c r="H2528">
        <v>0</v>
      </c>
      <c r="I2528">
        <v>12160</v>
      </c>
      <c r="J2528">
        <v>0</v>
      </c>
      <c r="K2528">
        <v>359871</v>
      </c>
      <c r="L2528">
        <v>25900</v>
      </c>
      <c r="M2528">
        <v>3347</v>
      </c>
      <c r="N2528">
        <v>47807</v>
      </c>
      <c r="O2528">
        <v>777.87990000000002</v>
      </c>
      <c r="P2528" s="27">
        <v>157221</v>
      </c>
      <c r="Q2528" s="27">
        <v>536438</v>
      </c>
    </row>
    <row r="2529" spans="1:17" x14ac:dyDescent="0.3">
      <c r="A2529">
        <v>5</v>
      </c>
      <c r="B2529">
        <v>15</v>
      </c>
      <c r="C2529">
        <v>33</v>
      </c>
      <c r="D2529" s="27">
        <v>9700</v>
      </c>
      <c r="E2529">
        <v>22161</v>
      </c>
      <c r="F2529">
        <v>387361</v>
      </c>
      <c r="G2529">
        <v>161278</v>
      </c>
      <c r="H2529">
        <v>0</v>
      </c>
      <c r="I2529">
        <v>246648</v>
      </c>
      <c r="J2529">
        <v>0</v>
      </c>
      <c r="K2529">
        <v>1181595</v>
      </c>
      <c r="L2529">
        <v>400176</v>
      </c>
      <c r="M2529">
        <v>39682</v>
      </c>
      <c r="N2529">
        <v>219525</v>
      </c>
      <c r="O2529">
        <v>961.78279999999995</v>
      </c>
      <c r="P2529" s="27">
        <v>779140</v>
      </c>
      <c r="Q2529" s="27">
        <v>2658426</v>
      </c>
    </row>
    <row r="2530" spans="1:17" x14ac:dyDescent="0.3">
      <c r="A2530">
        <v>3</v>
      </c>
      <c r="B2530">
        <v>24</v>
      </c>
      <c r="C2530">
        <v>51</v>
      </c>
      <c r="D2530" s="27">
        <v>22000</v>
      </c>
      <c r="E2530">
        <v>10076</v>
      </c>
      <c r="F2530">
        <v>4038</v>
      </c>
      <c r="G2530">
        <v>9842</v>
      </c>
      <c r="H2530">
        <v>3437</v>
      </c>
      <c r="I2530">
        <v>15658</v>
      </c>
      <c r="J2530">
        <v>1703</v>
      </c>
      <c r="K2530">
        <v>7223</v>
      </c>
      <c r="L2530">
        <v>1332</v>
      </c>
      <c r="M2530">
        <v>1572</v>
      </c>
      <c r="N2530">
        <v>10803</v>
      </c>
      <c r="O2530">
        <v>233.30279999999999</v>
      </c>
      <c r="P2530" s="27">
        <v>19251</v>
      </c>
      <c r="Q2530" s="27">
        <v>65684</v>
      </c>
    </row>
    <row r="2531" spans="1:17" x14ac:dyDescent="0.3">
      <c r="A2531">
        <v>7</v>
      </c>
      <c r="B2531">
        <v>2</v>
      </c>
      <c r="C2531">
        <v>2</v>
      </c>
      <c r="D2531" s="27">
        <v>4400</v>
      </c>
      <c r="E2531">
        <v>1201</v>
      </c>
      <c r="F2531">
        <v>21080</v>
      </c>
      <c r="G2531">
        <v>27413</v>
      </c>
      <c r="H2531">
        <v>301</v>
      </c>
      <c r="I2531">
        <v>25831</v>
      </c>
      <c r="J2531">
        <v>0</v>
      </c>
      <c r="K2531">
        <v>2789</v>
      </c>
      <c r="L2531">
        <v>5628</v>
      </c>
      <c r="M2531">
        <v>12684</v>
      </c>
      <c r="N2531">
        <v>24192</v>
      </c>
      <c r="O2531">
        <v>657.71090000000004</v>
      </c>
      <c r="P2531" s="27">
        <v>35498</v>
      </c>
      <c r="Q2531" s="27">
        <v>121119</v>
      </c>
    </row>
    <row r="2532" spans="1:17" x14ac:dyDescent="0.3">
      <c r="A2532">
        <v>5</v>
      </c>
      <c r="B2532">
        <v>2</v>
      </c>
      <c r="C2532">
        <v>2</v>
      </c>
      <c r="D2532" s="27">
        <v>5500</v>
      </c>
      <c r="E2532">
        <v>9284</v>
      </c>
      <c r="F2532">
        <v>59933</v>
      </c>
      <c r="G2532">
        <v>46095</v>
      </c>
      <c r="H2532">
        <v>1387</v>
      </c>
      <c r="I2532">
        <v>62987</v>
      </c>
      <c r="J2532">
        <v>0</v>
      </c>
      <c r="K2532">
        <v>5185</v>
      </c>
      <c r="L2532">
        <v>44821</v>
      </c>
      <c r="M2532">
        <v>92807</v>
      </c>
      <c r="N2532">
        <v>57710</v>
      </c>
      <c r="O2532">
        <v>1522.982</v>
      </c>
      <c r="P2532" s="27">
        <v>111433</v>
      </c>
      <c r="Q2532" s="27">
        <v>380209</v>
      </c>
    </row>
    <row r="2533" spans="1:17" x14ac:dyDescent="0.3">
      <c r="A2533">
        <v>5</v>
      </c>
      <c r="B2533">
        <v>6</v>
      </c>
      <c r="C2533">
        <v>12</v>
      </c>
      <c r="D2533" s="27">
        <v>3000</v>
      </c>
      <c r="E2533">
        <v>5236</v>
      </c>
      <c r="F2533">
        <v>43696</v>
      </c>
      <c r="G2533">
        <v>17384</v>
      </c>
      <c r="H2533">
        <v>395</v>
      </c>
      <c r="I2533">
        <v>45334</v>
      </c>
      <c r="J2533">
        <v>0</v>
      </c>
      <c r="K2533">
        <v>493013</v>
      </c>
      <c r="L2533">
        <v>10794</v>
      </c>
      <c r="M2533">
        <v>8360</v>
      </c>
      <c r="N2533">
        <v>32748</v>
      </c>
      <c r="O2533">
        <v>1522.982</v>
      </c>
      <c r="P2533" s="27">
        <v>192544</v>
      </c>
      <c r="Q2533" s="27">
        <v>656960</v>
      </c>
    </row>
    <row r="2534" spans="1:17" x14ac:dyDescent="0.3">
      <c r="A2534">
        <v>8</v>
      </c>
      <c r="B2534">
        <v>14</v>
      </c>
      <c r="C2534">
        <v>27</v>
      </c>
      <c r="D2534" s="27">
        <v>65000</v>
      </c>
      <c r="E2534">
        <v>0</v>
      </c>
      <c r="F2534">
        <v>0</v>
      </c>
      <c r="G2534">
        <v>572370</v>
      </c>
      <c r="H2534">
        <v>52177</v>
      </c>
      <c r="I2534">
        <v>351805</v>
      </c>
      <c r="J2534">
        <v>0</v>
      </c>
      <c r="K2534">
        <v>19343</v>
      </c>
      <c r="L2534">
        <v>107366</v>
      </c>
      <c r="M2534">
        <v>576525</v>
      </c>
      <c r="N2534">
        <v>471718</v>
      </c>
      <c r="O2534">
        <v>201.21029999999999</v>
      </c>
      <c r="P2534" s="27">
        <v>630511</v>
      </c>
      <c r="Q2534" s="27">
        <v>2151304</v>
      </c>
    </row>
    <row r="2535" spans="1:17" x14ac:dyDescent="0.3">
      <c r="A2535">
        <v>1</v>
      </c>
      <c r="B2535">
        <v>15</v>
      </c>
      <c r="C2535">
        <v>33</v>
      </c>
      <c r="D2535" s="27">
        <v>1700</v>
      </c>
      <c r="E2535">
        <v>0</v>
      </c>
      <c r="F2535">
        <v>8248</v>
      </c>
      <c r="G2535">
        <v>43591</v>
      </c>
      <c r="H2535">
        <v>0</v>
      </c>
      <c r="I2535">
        <v>10374</v>
      </c>
      <c r="J2535">
        <v>0</v>
      </c>
      <c r="K2535">
        <v>156897</v>
      </c>
      <c r="L2535">
        <v>3913</v>
      </c>
      <c r="M2535">
        <v>5412</v>
      </c>
      <c r="N2535">
        <v>23910</v>
      </c>
      <c r="O2535">
        <v>738.08789999999999</v>
      </c>
      <c r="P2535" s="27">
        <v>73958</v>
      </c>
      <c r="Q2535" s="27">
        <v>252345</v>
      </c>
    </row>
    <row r="2536" spans="1:17" x14ac:dyDescent="0.3">
      <c r="A2536">
        <v>7</v>
      </c>
      <c r="B2536">
        <v>25</v>
      </c>
      <c r="C2536">
        <v>42</v>
      </c>
      <c r="D2536" s="27">
        <v>20500</v>
      </c>
      <c r="E2536">
        <v>634</v>
      </c>
      <c r="F2536">
        <v>319727</v>
      </c>
      <c r="G2536">
        <v>227176</v>
      </c>
      <c r="H2536">
        <v>1152</v>
      </c>
      <c r="I2536">
        <v>607174</v>
      </c>
      <c r="J2536">
        <v>22879</v>
      </c>
      <c r="K2536">
        <v>264123</v>
      </c>
      <c r="L2536">
        <v>14057</v>
      </c>
      <c r="M2536">
        <v>30237</v>
      </c>
      <c r="N2536">
        <v>161318</v>
      </c>
      <c r="O2536">
        <v>1162.2629999999999</v>
      </c>
      <c r="P2536" s="27">
        <v>483141</v>
      </c>
      <c r="Q2536" s="27">
        <v>1648477</v>
      </c>
    </row>
    <row r="2537" spans="1:17" x14ac:dyDescent="0.3">
      <c r="A2537">
        <v>5</v>
      </c>
      <c r="B2537">
        <v>23</v>
      </c>
      <c r="C2537">
        <v>50</v>
      </c>
      <c r="D2537" s="27">
        <v>72000</v>
      </c>
      <c r="E2537">
        <v>0</v>
      </c>
      <c r="F2537">
        <v>977052</v>
      </c>
      <c r="G2537">
        <v>806887</v>
      </c>
      <c r="H2537">
        <v>58499</v>
      </c>
      <c r="I2537">
        <v>263076</v>
      </c>
      <c r="J2537">
        <v>82941</v>
      </c>
      <c r="K2537">
        <v>979365</v>
      </c>
      <c r="L2537">
        <v>132962</v>
      </c>
      <c r="M2537">
        <v>150365</v>
      </c>
      <c r="N2537">
        <v>584799</v>
      </c>
      <c r="O2537">
        <v>283.05369999999999</v>
      </c>
      <c r="P2537" s="27">
        <v>1182868</v>
      </c>
      <c r="Q2537" s="27">
        <v>4035946</v>
      </c>
    </row>
    <row r="2538" spans="1:17" x14ac:dyDescent="0.3">
      <c r="A2538">
        <v>5</v>
      </c>
      <c r="B2538">
        <v>2</v>
      </c>
      <c r="C2538">
        <v>2</v>
      </c>
      <c r="D2538" s="27">
        <v>106000</v>
      </c>
      <c r="E2538">
        <v>0</v>
      </c>
      <c r="F2538">
        <v>182549</v>
      </c>
      <c r="G2538">
        <v>1376358</v>
      </c>
      <c r="H2538">
        <v>19773</v>
      </c>
      <c r="I2538">
        <v>766557</v>
      </c>
      <c r="J2538">
        <v>0</v>
      </c>
      <c r="K2538">
        <v>296911</v>
      </c>
      <c r="L2538">
        <v>121993</v>
      </c>
      <c r="M2538">
        <v>1125582</v>
      </c>
      <c r="N2538">
        <v>689952</v>
      </c>
      <c r="O2538">
        <v>233.69239999999999</v>
      </c>
      <c r="P2538" s="27">
        <v>1342226</v>
      </c>
      <c r="Q2538" s="27">
        <v>4579675</v>
      </c>
    </row>
    <row r="2539" spans="1:17" x14ac:dyDescent="0.3">
      <c r="A2539">
        <v>2</v>
      </c>
      <c r="B2539">
        <v>2</v>
      </c>
      <c r="C2539">
        <v>2</v>
      </c>
      <c r="D2539" s="27">
        <v>4500</v>
      </c>
      <c r="E2539">
        <v>13181</v>
      </c>
      <c r="F2539">
        <v>7997</v>
      </c>
      <c r="G2539">
        <v>66897</v>
      </c>
      <c r="H2539">
        <v>340</v>
      </c>
      <c r="I2539">
        <v>59176</v>
      </c>
      <c r="J2539">
        <v>0</v>
      </c>
      <c r="K2539">
        <v>0</v>
      </c>
      <c r="L2539">
        <v>21821</v>
      </c>
      <c r="M2539">
        <v>17734</v>
      </c>
      <c r="N2539">
        <v>54420</v>
      </c>
      <c r="O2539">
        <v>2249.1350000000002</v>
      </c>
      <c r="P2539" s="27">
        <v>70799</v>
      </c>
      <c r="Q2539" s="27">
        <v>241566</v>
      </c>
    </row>
    <row r="2540" spans="1:17" x14ac:dyDescent="0.3">
      <c r="A2540">
        <v>9</v>
      </c>
      <c r="B2540">
        <v>16</v>
      </c>
      <c r="C2540">
        <v>35</v>
      </c>
      <c r="D2540" s="27">
        <v>260000</v>
      </c>
      <c r="E2540">
        <v>167784</v>
      </c>
      <c r="F2540">
        <v>4978846</v>
      </c>
      <c r="G2540">
        <v>5798869</v>
      </c>
      <c r="H2540">
        <v>726842</v>
      </c>
      <c r="I2540">
        <v>5991807</v>
      </c>
      <c r="J2540">
        <v>0</v>
      </c>
      <c r="K2540">
        <v>1953465</v>
      </c>
      <c r="L2540">
        <v>3091942</v>
      </c>
      <c r="M2540">
        <v>2200195</v>
      </c>
      <c r="N2540">
        <v>8617053</v>
      </c>
      <c r="O2540">
        <v>3.979117</v>
      </c>
      <c r="P2540" s="27">
        <v>9826144</v>
      </c>
      <c r="Q2540" s="27">
        <v>33526803</v>
      </c>
    </row>
    <row r="2541" spans="1:17" x14ac:dyDescent="0.3">
      <c r="A2541">
        <v>7</v>
      </c>
      <c r="B2541">
        <v>14</v>
      </c>
      <c r="C2541">
        <v>31</v>
      </c>
      <c r="D2541" s="27">
        <v>55000</v>
      </c>
      <c r="E2541">
        <v>46124</v>
      </c>
      <c r="F2541">
        <v>1112496</v>
      </c>
      <c r="G2541">
        <v>170888</v>
      </c>
      <c r="H2541">
        <v>36341</v>
      </c>
      <c r="I2541">
        <v>144646</v>
      </c>
      <c r="J2541">
        <v>25763</v>
      </c>
      <c r="K2541">
        <v>11707</v>
      </c>
      <c r="L2541">
        <v>28849</v>
      </c>
      <c r="M2541">
        <v>33684</v>
      </c>
      <c r="N2541">
        <v>188179</v>
      </c>
      <c r="O2541">
        <v>62.703020000000002</v>
      </c>
      <c r="P2541" s="27">
        <v>527162</v>
      </c>
      <c r="Q2541" s="27">
        <v>1798677</v>
      </c>
    </row>
    <row r="2542" spans="1:17" x14ac:dyDescent="0.3">
      <c r="A2542">
        <v>5</v>
      </c>
      <c r="B2542">
        <v>18</v>
      </c>
      <c r="C2542">
        <v>38</v>
      </c>
      <c r="D2542" s="27">
        <v>53000</v>
      </c>
      <c r="E2542">
        <v>168080</v>
      </c>
      <c r="F2542">
        <v>1253957</v>
      </c>
      <c r="G2542">
        <v>2796546</v>
      </c>
      <c r="H2542">
        <v>0</v>
      </c>
      <c r="I2542">
        <v>472778</v>
      </c>
      <c r="J2542">
        <v>0</v>
      </c>
      <c r="K2542">
        <v>2440381</v>
      </c>
      <c r="L2542">
        <v>2077467</v>
      </c>
      <c r="M2542">
        <v>234266</v>
      </c>
      <c r="N2542">
        <v>2144448</v>
      </c>
      <c r="O2542">
        <v>880.7835</v>
      </c>
      <c r="P2542" s="27">
        <v>3396226</v>
      </c>
      <c r="Q2542" s="27">
        <v>11587923</v>
      </c>
    </row>
    <row r="2543" spans="1:17" x14ac:dyDescent="0.3">
      <c r="A2543">
        <v>8</v>
      </c>
      <c r="B2543">
        <v>12</v>
      </c>
      <c r="C2543">
        <v>21</v>
      </c>
      <c r="D2543" s="27">
        <v>5800</v>
      </c>
      <c r="E2543">
        <v>0</v>
      </c>
      <c r="F2543">
        <v>7419</v>
      </c>
      <c r="G2543">
        <v>27150</v>
      </c>
      <c r="H2543">
        <v>0</v>
      </c>
      <c r="I2543">
        <v>22354</v>
      </c>
      <c r="J2543">
        <v>0</v>
      </c>
      <c r="K2543">
        <v>4270</v>
      </c>
      <c r="L2543">
        <v>8308</v>
      </c>
      <c r="M2543">
        <v>768</v>
      </c>
      <c r="N2543">
        <v>45391</v>
      </c>
      <c r="O2543">
        <v>1667.7550000000001</v>
      </c>
      <c r="P2543" s="27">
        <v>33898</v>
      </c>
      <c r="Q2543" s="27">
        <v>115660</v>
      </c>
    </row>
    <row r="2544" spans="1:17" x14ac:dyDescent="0.3">
      <c r="A2544">
        <v>5</v>
      </c>
      <c r="B2544">
        <v>23</v>
      </c>
      <c r="C2544">
        <v>50</v>
      </c>
      <c r="D2544" s="27">
        <v>57000</v>
      </c>
      <c r="E2544">
        <v>146822</v>
      </c>
      <c r="F2544">
        <v>478986</v>
      </c>
      <c r="G2544">
        <v>836734</v>
      </c>
      <c r="H2544">
        <v>70727</v>
      </c>
      <c r="I2544">
        <v>996849</v>
      </c>
      <c r="J2544">
        <v>0</v>
      </c>
      <c r="K2544">
        <v>73118</v>
      </c>
      <c r="L2544">
        <v>310586</v>
      </c>
      <c r="M2544">
        <v>417827</v>
      </c>
      <c r="N2544">
        <v>494223</v>
      </c>
      <c r="O2544">
        <v>365.05869999999999</v>
      </c>
      <c r="P2544" s="27">
        <v>1121299</v>
      </c>
      <c r="Q2544" s="27">
        <v>3825872</v>
      </c>
    </row>
    <row r="2545" spans="1:17" x14ac:dyDescent="0.3">
      <c r="A2545">
        <v>7</v>
      </c>
      <c r="B2545">
        <v>25</v>
      </c>
      <c r="C2545">
        <v>42</v>
      </c>
      <c r="D2545" s="27">
        <v>5200</v>
      </c>
      <c r="E2545">
        <v>141</v>
      </c>
      <c r="F2545">
        <v>27143</v>
      </c>
      <c r="G2545">
        <v>1581</v>
      </c>
      <c r="H2545">
        <v>31</v>
      </c>
      <c r="I2545">
        <v>28514</v>
      </c>
      <c r="J2545">
        <v>3252</v>
      </c>
      <c r="K2545">
        <v>2493</v>
      </c>
      <c r="L2545">
        <v>6117</v>
      </c>
      <c r="M2545">
        <v>296</v>
      </c>
      <c r="N2545">
        <v>12747</v>
      </c>
      <c r="O2545">
        <v>2293.59</v>
      </c>
      <c r="P2545" s="27">
        <v>24125</v>
      </c>
      <c r="Q2545" s="27">
        <v>82315</v>
      </c>
    </row>
    <row r="2546" spans="1:17" x14ac:dyDescent="0.3">
      <c r="A2546">
        <v>7</v>
      </c>
      <c r="B2546">
        <v>25</v>
      </c>
      <c r="C2546">
        <v>42</v>
      </c>
      <c r="D2546" s="27">
        <v>2500</v>
      </c>
      <c r="E2546">
        <v>34309</v>
      </c>
      <c r="F2546">
        <v>95482</v>
      </c>
      <c r="G2546">
        <v>14479</v>
      </c>
      <c r="H2546">
        <v>323</v>
      </c>
      <c r="I2546">
        <v>32538</v>
      </c>
      <c r="J2546">
        <v>0</v>
      </c>
      <c r="K2546">
        <v>0</v>
      </c>
      <c r="L2546">
        <v>1236</v>
      </c>
      <c r="M2546">
        <v>0</v>
      </c>
      <c r="N2546">
        <v>29086</v>
      </c>
      <c r="O2546">
        <v>1879.4559999999999</v>
      </c>
      <c r="P2546" s="27">
        <v>60801</v>
      </c>
      <c r="Q2546" s="27">
        <v>207453</v>
      </c>
    </row>
    <row r="2547" spans="1:17" x14ac:dyDescent="0.3">
      <c r="A2547">
        <v>3</v>
      </c>
      <c r="B2547">
        <v>12</v>
      </c>
      <c r="C2547">
        <v>21</v>
      </c>
      <c r="D2547" s="27">
        <v>17250</v>
      </c>
      <c r="E2547">
        <v>53156</v>
      </c>
      <c r="F2547">
        <v>25207</v>
      </c>
      <c r="G2547">
        <v>28437</v>
      </c>
      <c r="H2547">
        <v>2128</v>
      </c>
      <c r="I2547">
        <v>30932</v>
      </c>
      <c r="J2547">
        <v>14937</v>
      </c>
      <c r="K2547">
        <v>76392</v>
      </c>
      <c r="L2547">
        <v>0</v>
      </c>
      <c r="M2547">
        <v>0</v>
      </c>
      <c r="N2547">
        <v>98966</v>
      </c>
      <c r="O2547">
        <v>1162.2629999999999</v>
      </c>
      <c r="P2547" s="27">
        <v>96763</v>
      </c>
      <c r="Q2547" s="27">
        <v>330155</v>
      </c>
    </row>
    <row r="2548" spans="1:17" x14ac:dyDescent="0.3">
      <c r="A2548">
        <v>3</v>
      </c>
      <c r="B2548">
        <v>13</v>
      </c>
      <c r="C2548">
        <v>24</v>
      </c>
      <c r="D2548" s="27">
        <v>60000</v>
      </c>
      <c r="E2548">
        <v>80340</v>
      </c>
      <c r="F2548">
        <v>767150</v>
      </c>
      <c r="G2548">
        <v>564650</v>
      </c>
      <c r="H2548">
        <v>0</v>
      </c>
      <c r="I2548">
        <v>504822</v>
      </c>
      <c r="J2548">
        <v>169344</v>
      </c>
      <c r="K2548">
        <v>24247</v>
      </c>
      <c r="L2548">
        <v>162830</v>
      </c>
      <c r="M2548">
        <v>105045</v>
      </c>
      <c r="N2548">
        <v>838249</v>
      </c>
      <c r="O2548">
        <v>233.30279999999999</v>
      </c>
      <c r="P2548" s="27">
        <v>942754</v>
      </c>
      <c r="Q2548" s="27">
        <v>3216677</v>
      </c>
    </row>
    <row r="2549" spans="1:17" x14ac:dyDescent="0.3">
      <c r="A2549">
        <v>3</v>
      </c>
      <c r="B2549">
        <v>2</v>
      </c>
      <c r="C2549">
        <v>2</v>
      </c>
      <c r="D2549" s="27">
        <v>6000</v>
      </c>
      <c r="E2549">
        <v>0</v>
      </c>
      <c r="F2549">
        <v>10743</v>
      </c>
      <c r="G2549">
        <v>14085</v>
      </c>
      <c r="H2549">
        <v>685</v>
      </c>
      <c r="I2549">
        <v>30518</v>
      </c>
      <c r="J2549">
        <v>0</v>
      </c>
      <c r="K2549">
        <v>846</v>
      </c>
      <c r="L2549">
        <v>4971</v>
      </c>
      <c r="M2549">
        <v>33875</v>
      </c>
      <c r="N2549">
        <v>27733</v>
      </c>
      <c r="O2549">
        <v>233.30279999999999</v>
      </c>
      <c r="P2549" s="27">
        <v>36183</v>
      </c>
      <c r="Q2549" s="27">
        <v>123456</v>
      </c>
    </row>
    <row r="2550" spans="1:17" x14ac:dyDescent="0.3">
      <c r="A2550">
        <v>9</v>
      </c>
      <c r="B2550">
        <v>26</v>
      </c>
      <c r="C2550">
        <v>47</v>
      </c>
      <c r="D2550" s="27">
        <v>116000</v>
      </c>
      <c r="E2550">
        <v>75671</v>
      </c>
      <c r="F2550">
        <v>1440295</v>
      </c>
      <c r="G2550">
        <v>1021953</v>
      </c>
      <c r="H2550">
        <v>11492</v>
      </c>
      <c r="I2550">
        <v>1331208</v>
      </c>
      <c r="J2550">
        <v>0</v>
      </c>
      <c r="K2550">
        <v>40897</v>
      </c>
      <c r="L2550">
        <v>85957</v>
      </c>
      <c r="M2550">
        <v>581108</v>
      </c>
      <c r="N2550">
        <v>1274006</v>
      </c>
      <c r="O2550">
        <v>555.91840000000002</v>
      </c>
      <c r="P2550" s="27">
        <v>1718226</v>
      </c>
      <c r="Q2550" s="27">
        <v>5862587</v>
      </c>
    </row>
    <row r="2551" spans="1:17" x14ac:dyDescent="0.3">
      <c r="A2551">
        <v>9</v>
      </c>
      <c r="B2551">
        <v>12</v>
      </c>
      <c r="C2551">
        <v>21</v>
      </c>
      <c r="D2551" s="27">
        <v>25000</v>
      </c>
      <c r="E2551">
        <v>5540</v>
      </c>
      <c r="F2551">
        <v>7292</v>
      </c>
      <c r="G2551">
        <v>43027</v>
      </c>
      <c r="H2551">
        <v>823</v>
      </c>
      <c r="I2551">
        <v>44872</v>
      </c>
      <c r="J2551">
        <v>0</v>
      </c>
      <c r="K2551">
        <v>2637</v>
      </c>
      <c r="L2551">
        <v>8454</v>
      </c>
      <c r="M2551">
        <v>3504</v>
      </c>
      <c r="N2551">
        <v>76400</v>
      </c>
      <c r="O2551">
        <v>583.62670000000003</v>
      </c>
      <c r="P2551" s="27">
        <v>56433</v>
      </c>
      <c r="Q2551" s="27">
        <v>192549</v>
      </c>
    </row>
    <row r="2552" spans="1:17" x14ac:dyDescent="0.3">
      <c r="A2552">
        <v>8</v>
      </c>
      <c r="B2552">
        <v>14</v>
      </c>
      <c r="C2552">
        <v>29</v>
      </c>
      <c r="D2552" s="27">
        <v>26500</v>
      </c>
      <c r="E2552">
        <v>35334</v>
      </c>
      <c r="F2552">
        <v>32495</v>
      </c>
      <c r="G2552">
        <v>26682</v>
      </c>
      <c r="H2552">
        <v>0</v>
      </c>
      <c r="I2552">
        <v>25637</v>
      </c>
      <c r="J2552">
        <v>4188</v>
      </c>
      <c r="K2552">
        <v>82754</v>
      </c>
      <c r="L2552">
        <v>5133</v>
      </c>
      <c r="M2552">
        <v>47350</v>
      </c>
      <c r="N2552">
        <v>21286</v>
      </c>
      <c r="O2552">
        <v>242.08690000000001</v>
      </c>
      <c r="P2552" s="27">
        <v>82315</v>
      </c>
      <c r="Q2552" s="27">
        <v>280859</v>
      </c>
    </row>
    <row r="2553" spans="1:17" x14ac:dyDescent="0.3">
      <c r="A2553">
        <v>5</v>
      </c>
      <c r="B2553">
        <v>2</v>
      </c>
      <c r="C2553">
        <v>2</v>
      </c>
      <c r="D2553" s="27">
        <v>3800</v>
      </c>
      <c r="E2553">
        <v>3265</v>
      </c>
      <c r="F2553">
        <v>18542</v>
      </c>
      <c r="G2553">
        <v>15305</v>
      </c>
      <c r="H2553">
        <v>0</v>
      </c>
      <c r="I2553">
        <v>11696</v>
      </c>
      <c r="J2553">
        <v>0</v>
      </c>
      <c r="K2553">
        <v>1949</v>
      </c>
      <c r="L2553">
        <v>16698</v>
      </c>
      <c r="M2553">
        <v>5121</v>
      </c>
      <c r="N2553">
        <v>18818</v>
      </c>
      <c r="O2553">
        <v>941.81790000000001</v>
      </c>
      <c r="P2553" s="27">
        <v>26786</v>
      </c>
      <c r="Q2553" s="27">
        <v>91394</v>
      </c>
    </row>
    <row r="2554" spans="1:17" x14ac:dyDescent="0.3">
      <c r="A2554">
        <v>3</v>
      </c>
      <c r="B2554">
        <v>8</v>
      </c>
      <c r="C2554">
        <v>19</v>
      </c>
      <c r="D2554" s="27">
        <v>235000</v>
      </c>
      <c r="E2554">
        <v>0</v>
      </c>
      <c r="F2554">
        <v>1251067</v>
      </c>
      <c r="G2554">
        <v>9967816</v>
      </c>
      <c r="H2554">
        <v>0</v>
      </c>
      <c r="I2554">
        <v>3091268</v>
      </c>
      <c r="J2554">
        <v>429161</v>
      </c>
      <c r="K2554">
        <v>279587</v>
      </c>
      <c r="L2554">
        <v>322934</v>
      </c>
      <c r="M2554">
        <v>1297964</v>
      </c>
      <c r="N2554">
        <v>2876631</v>
      </c>
      <c r="O2554">
        <v>9.0929190000000002</v>
      </c>
      <c r="P2554" s="27">
        <v>5719938</v>
      </c>
      <c r="Q2554" s="27">
        <v>19516428</v>
      </c>
    </row>
    <row r="2555" spans="1:17" x14ac:dyDescent="0.3">
      <c r="A2555">
        <v>5</v>
      </c>
      <c r="B2555">
        <v>2</v>
      </c>
      <c r="C2555">
        <v>7</v>
      </c>
      <c r="D2555" s="27">
        <v>7900</v>
      </c>
      <c r="E2555">
        <v>0</v>
      </c>
      <c r="F2555">
        <v>31466</v>
      </c>
      <c r="G2555">
        <v>13682</v>
      </c>
      <c r="H2555">
        <v>0</v>
      </c>
      <c r="I2555">
        <v>18058</v>
      </c>
      <c r="J2555">
        <v>0</v>
      </c>
      <c r="K2555">
        <v>0</v>
      </c>
      <c r="L2555">
        <v>6060</v>
      </c>
      <c r="M2555">
        <v>11296</v>
      </c>
      <c r="N2555">
        <v>15080</v>
      </c>
      <c r="O2555">
        <v>1892.4559999999999</v>
      </c>
      <c r="P2555" s="27">
        <v>28031</v>
      </c>
      <c r="Q2555" s="27">
        <v>95642</v>
      </c>
    </row>
    <row r="2556" spans="1:17" x14ac:dyDescent="0.3">
      <c r="A2556">
        <v>7</v>
      </c>
      <c r="B2556">
        <v>16</v>
      </c>
      <c r="C2556">
        <v>35</v>
      </c>
      <c r="D2556" s="27">
        <v>240000</v>
      </c>
      <c r="E2556">
        <v>0</v>
      </c>
      <c r="F2556">
        <v>0</v>
      </c>
      <c r="G2556">
        <v>4974617</v>
      </c>
      <c r="H2556">
        <v>0</v>
      </c>
      <c r="I2556">
        <v>4637729</v>
      </c>
      <c r="J2556">
        <v>0</v>
      </c>
      <c r="K2556">
        <v>426196</v>
      </c>
      <c r="L2556">
        <v>2100669</v>
      </c>
      <c r="M2556">
        <v>1725420</v>
      </c>
      <c r="N2556">
        <v>5047761</v>
      </c>
      <c r="O2556">
        <v>9.0929190000000002</v>
      </c>
      <c r="P2556" s="27">
        <v>5542905</v>
      </c>
      <c r="Q2556" s="27">
        <v>18912392</v>
      </c>
    </row>
    <row r="2557" spans="1:17" x14ac:dyDescent="0.3">
      <c r="A2557">
        <v>9</v>
      </c>
      <c r="B2557">
        <v>26</v>
      </c>
      <c r="C2557">
        <v>46</v>
      </c>
      <c r="D2557" s="27">
        <v>2000</v>
      </c>
      <c r="E2557">
        <v>2963</v>
      </c>
      <c r="F2557">
        <v>2615</v>
      </c>
      <c r="G2557">
        <v>3234</v>
      </c>
      <c r="H2557">
        <v>43</v>
      </c>
      <c r="I2557">
        <v>8204</v>
      </c>
      <c r="J2557">
        <v>0</v>
      </c>
      <c r="K2557">
        <v>0</v>
      </c>
      <c r="L2557">
        <v>455</v>
      </c>
      <c r="M2557">
        <v>1854</v>
      </c>
      <c r="N2557">
        <v>8962</v>
      </c>
      <c r="O2557">
        <v>1023.6079999999999</v>
      </c>
      <c r="P2557" s="27">
        <v>8303</v>
      </c>
      <c r="Q2557" s="27">
        <v>28330</v>
      </c>
    </row>
    <row r="2558" spans="1:17" x14ac:dyDescent="0.3">
      <c r="A2558">
        <v>4</v>
      </c>
      <c r="B2558">
        <v>26</v>
      </c>
      <c r="C2558">
        <v>46</v>
      </c>
      <c r="D2558" s="27">
        <v>26000</v>
      </c>
      <c r="E2558">
        <v>0</v>
      </c>
      <c r="F2558">
        <v>60092</v>
      </c>
      <c r="G2558">
        <v>73903</v>
      </c>
      <c r="H2558">
        <v>0</v>
      </c>
      <c r="I2558">
        <v>277346</v>
      </c>
      <c r="J2558">
        <v>0</v>
      </c>
      <c r="K2558">
        <v>16943</v>
      </c>
      <c r="L2558">
        <v>21780</v>
      </c>
      <c r="M2558">
        <v>62792</v>
      </c>
      <c r="N2558">
        <v>274709</v>
      </c>
      <c r="O2558">
        <v>1341.309</v>
      </c>
      <c r="P2558" s="27">
        <v>230822</v>
      </c>
      <c r="Q2558" s="27">
        <v>787565</v>
      </c>
    </row>
    <row r="2559" spans="1:17" x14ac:dyDescent="0.3">
      <c r="A2559">
        <v>6</v>
      </c>
      <c r="B2559">
        <v>2</v>
      </c>
      <c r="C2559">
        <v>5</v>
      </c>
      <c r="D2559" s="27">
        <v>100000</v>
      </c>
      <c r="E2559">
        <v>223612</v>
      </c>
      <c r="F2559">
        <v>2393465</v>
      </c>
      <c r="G2559">
        <v>1735704</v>
      </c>
      <c r="H2559">
        <v>11781</v>
      </c>
      <c r="I2559">
        <v>1426909</v>
      </c>
      <c r="J2559">
        <v>0</v>
      </c>
      <c r="K2559">
        <v>225892</v>
      </c>
      <c r="L2559">
        <v>123700</v>
      </c>
      <c r="M2559">
        <v>987973</v>
      </c>
      <c r="N2559">
        <v>1017721</v>
      </c>
      <c r="O2559">
        <v>177.34460000000001</v>
      </c>
      <c r="P2559" s="27">
        <v>2387678</v>
      </c>
      <c r="Q2559" s="27">
        <v>8146757</v>
      </c>
    </row>
    <row r="2560" spans="1:17" x14ac:dyDescent="0.3">
      <c r="A2560">
        <v>5</v>
      </c>
      <c r="B2560">
        <v>1</v>
      </c>
      <c r="C2560">
        <v>1</v>
      </c>
      <c r="D2560" s="27">
        <v>11750</v>
      </c>
      <c r="E2560">
        <v>197</v>
      </c>
      <c r="F2560">
        <v>469</v>
      </c>
      <c r="G2560">
        <v>49</v>
      </c>
      <c r="H2560">
        <v>0</v>
      </c>
      <c r="I2560">
        <v>0</v>
      </c>
      <c r="J2560">
        <v>0</v>
      </c>
      <c r="K2560">
        <v>0</v>
      </c>
      <c r="L2560">
        <v>0</v>
      </c>
      <c r="M2560">
        <v>0</v>
      </c>
      <c r="N2560">
        <v>3864</v>
      </c>
      <c r="O2560">
        <v>511.57319999999999</v>
      </c>
      <c r="P2560" s="27">
        <v>1342</v>
      </c>
      <c r="Q2560" s="27">
        <v>4579</v>
      </c>
    </row>
    <row r="2561" spans="1:17" x14ac:dyDescent="0.3">
      <c r="A2561">
        <v>3</v>
      </c>
      <c r="B2561">
        <v>2</v>
      </c>
      <c r="C2561">
        <v>2</v>
      </c>
      <c r="D2561" s="27">
        <v>66000</v>
      </c>
      <c r="E2561">
        <v>453265</v>
      </c>
      <c r="F2561">
        <v>378174</v>
      </c>
      <c r="G2561">
        <v>889688</v>
      </c>
      <c r="H2561">
        <v>23399</v>
      </c>
      <c r="I2561">
        <v>537615</v>
      </c>
      <c r="J2561">
        <v>0</v>
      </c>
      <c r="K2561">
        <v>70917</v>
      </c>
      <c r="L2561">
        <v>94555</v>
      </c>
      <c r="M2561">
        <v>1115328</v>
      </c>
      <c r="N2561">
        <v>498008</v>
      </c>
      <c r="O2561">
        <v>365.05869999999999</v>
      </c>
      <c r="P2561" s="27">
        <v>1190196</v>
      </c>
      <c r="Q2561" s="27">
        <v>4060949</v>
      </c>
    </row>
    <row r="2562" spans="1:17" x14ac:dyDescent="0.3">
      <c r="A2562">
        <v>3</v>
      </c>
      <c r="B2562">
        <v>14</v>
      </c>
      <c r="C2562">
        <v>29</v>
      </c>
      <c r="D2562" s="27">
        <v>140000</v>
      </c>
      <c r="E2562">
        <v>0</v>
      </c>
      <c r="F2562">
        <v>879934</v>
      </c>
      <c r="G2562">
        <v>769295</v>
      </c>
      <c r="H2562">
        <v>0</v>
      </c>
      <c r="I2562">
        <v>948375</v>
      </c>
      <c r="J2562">
        <v>148758</v>
      </c>
      <c r="K2562">
        <v>1009652</v>
      </c>
      <c r="L2562">
        <v>116407</v>
      </c>
      <c r="M2562">
        <v>724083</v>
      </c>
      <c r="N2562">
        <v>736687</v>
      </c>
      <c r="O2562">
        <v>139.16999999999999</v>
      </c>
      <c r="P2562" s="27">
        <v>1563069</v>
      </c>
      <c r="Q2562" s="27">
        <v>5333191</v>
      </c>
    </row>
    <row r="2563" spans="1:17" x14ac:dyDescent="0.3">
      <c r="A2563">
        <v>5</v>
      </c>
      <c r="B2563">
        <v>2</v>
      </c>
      <c r="C2563">
        <v>2</v>
      </c>
      <c r="D2563" s="27">
        <v>3000</v>
      </c>
      <c r="E2563">
        <v>4350</v>
      </c>
      <c r="F2563">
        <v>16178</v>
      </c>
      <c r="G2563">
        <v>29394</v>
      </c>
      <c r="H2563">
        <v>202</v>
      </c>
      <c r="I2563">
        <v>14811</v>
      </c>
      <c r="J2563">
        <v>826</v>
      </c>
      <c r="K2563">
        <v>1573</v>
      </c>
      <c r="L2563">
        <v>9099</v>
      </c>
      <c r="M2563">
        <v>565</v>
      </c>
      <c r="N2563">
        <v>10452</v>
      </c>
      <c r="O2563">
        <v>48.84104</v>
      </c>
      <c r="P2563" s="27">
        <v>25630</v>
      </c>
      <c r="Q2563" s="27">
        <v>87450</v>
      </c>
    </row>
    <row r="2564" spans="1:17" x14ac:dyDescent="0.3">
      <c r="A2564">
        <v>9</v>
      </c>
      <c r="B2564">
        <v>2</v>
      </c>
      <c r="C2564">
        <v>6</v>
      </c>
      <c r="D2564" s="27">
        <v>162000</v>
      </c>
      <c r="E2564">
        <v>7143</v>
      </c>
      <c r="F2564">
        <v>1376524</v>
      </c>
      <c r="G2564">
        <v>1333974</v>
      </c>
      <c r="H2564">
        <v>0</v>
      </c>
      <c r="I2564">
        <v>1034599</v>
      </c>
      <c r="J2564">
        <v>0</v>
      </c>
      <c r="K2564">
        <v>37156</v>
      </c>
      <c r="L2564">
        <v>455428</v>
      </c>
      <c r="M2564">
        <v>745108</v>
      </c>
      <c r="N2564">
        <v>714877</v>
      </c>
      <c r="O2564">
        <v>86.599599999999995</v>
      </c>
      <c r="P2564" s="27">
        <v>1671984</v>
      </c>
      <c r="Q2564" s="27">
        <v>5704809</v>
      </c>
    </row>
    <row r="2565" spans="1:17" x14ac:dyDescent="0.3">
      <c r="A2565">
        <v>5</v>
      </c>
      <c r="B2565">
        <v>14</v>
      </c>
      <c r="C2565">
        <v>27</v>
      </c>
      <c r="D2565" s="27">
        <v>25500</v>
      </c>
      <c r="E2565">
        <v>77295</v>
      </c>
      <c r="F2565">
        <v>0</v>
      </c>
      <c r="G2565">
        <v>319388</v>
      </c>
      <c r="H2565">
        <v>43598</v>
      </c>
      <c r="I2565">
        <v>205052</v>
      </c>
      <c r="J2565">
        <v>0</v>
      </c>
      <c r="K2565">
        <v>3982</v>
      </c>
      <c r="L2565">
        <v>36713</v>
      </c>
      <c r="M2565">
        <v>270054</v>
      </c>
      <c r="N2565">
        <v>264360</v>
      </c>
      <c r="O2565">
        <v>385.90780000000001</v>
      </c>
      <c r="P2565" s="27">
        <v>357691</v>
      </c>
      <c r="Q2565" s="27">
        <v>1220442</v>
      </c>
    </row>
    <row r="2566" spans="1:17" x14ac:dyDescent="0.3">
      <c r="A2566">
        <v>8</v>
      </c>
      <c r="B2566">
        <v>2</v>
      </c>
      <c r="C2566">
        <v>2</v>
      </c>
      <c r="D2566" s="27">
        <v>71000</v>
      </c>
      <c r="E2566">
        <v>9269</v>
      </c>
      <c r="F2566">
        <v>933557</v>
      </c>
      <c r="G2566">
        <v>456818</v>
      </c>
      <c r="H2566">
        <v>21739</v>
      </c>
      <c r="I2566">
        <v>589535</v>
      </c>
      <c r="J2566">
        <v>0</v>
      </c>
      <c r="K2566">
        <v>87338</v>
      </c>
      <c r="L2566">
        <v>149649</v>
      </c>
      <c r="M2566">
        <v>1938854</v>
      </c>
      <c r="N2566">
        <v>500841</v>
      </c>
      <c r="O2566">
        <v>48.84104</v>
      </c>
      <c r="P2566" s="27">
        <v>1373857</v>
      </c>
      <c r="Q2566" s="27">
        <v>4687600</v>
      </c>
    </row>
    <row r="2567" spans="1:17" x14ac:dyDescent="0.3">
      <c r="A2567">
        <v>9</v>
      </c>
      <c r="B2567">
        <v>23</v>
      </c>
      <c r="C2567">
        <v>50</v>
      </c>
      <c r="D2567" s="27">
        <v>23250</v>
      </c>
      <c r="E2567">
        <v>681</v>
      </c>
      <c r="F2567">
        <v>82340</v>
      </c>
      <c r="G2567">
        <v>210418</v>
      </c>
      <c r="H2567">
        <v>26394</v>
      </c>
      <c r="I2567">
        <v>126287</v>
      </c>
      <c r="J2567">
        <v>0</v>
      </c>
      <c r="K2567">
        <v>295598</v>
      </c>
      <c r="L2567">
        <v>34504</v>
      </c>
      <c r="M2567">
        <v>36801</v>
      </c>
      <c r="N2567">
        <v>105559</v>
      </c>
      <c r="O2567">
        <v>737.87540000000001</v>
      </c>
      <c r="P2567" s="27">
        <v>269221</v>
      </c>
      <c r="Q2567" s="27">
        <v>918582</v>
      </c>
    </row>
    <row r="2568" spans="1:17" x14ac:dyDescent="0.3">
      <c r="A2568">
        <v>7</v>
      </c>
      <c r="B2568">
        <v>15</v>
      </c>
      <c r="C2568">
        <v>33</v>
      </c>
      <c r="D2568" s="27">
        <v>80000</v>
      </c>
      <c r="E2568">
        <v>108626</v>
      </c>
      <c r="F2568">
        <v>1260500</v>
      </c>
      <c r="G2568">
        <v>881523</v>
      </c>
      <c r="H2568">
        <v>0</v>
      </c>
      <c r="I2568">
        <v>274778</v>
      </c>
      <c r="J2568">
        <v>0</v>
      </c>
      <c r="K2568">
        <v>2432341</v>
      </c>
      <c r="L2568">
        <v>46137</v>
      </c>
      <c r="M2568">
        <v>57947</v>
      </c>
      <c r="N2568">
        <v>489329</v>
      </c>
      <c r="O2568">
        <v>48.84104</v>
      </c>
      <c r="P2568" s="27">
        <v>1626958</v>
      </c>
      <c r="Q2568" s="27">
        <v>5551181</v>
      </c>
    </row>
    <row r="2569" spans="1:17" x14ac:dyDescent="0.3">
      <c r="A2569">
        <v>5</v>
      </c>
      <c r="B2569">
        <v>14</v>
      </c>
      <c r="C2569">
        <v>28</v>
      </c>
      <c r="D2569" s="27">
        <v>70000</v>
      </c>
      <c r="E2569">
        <v>69160</v>
      </c>
      <c r="F2569">
        <v>552895</v>
      </c>
      <c r="G2569">
        <v>139494</v>
      </c>
      <c r="H2569">
        <v>30444</v>
      </c>
      <c r="I2569">
        <v>450645</v>
      </c>
      <c r="J2569">
        <v>34318</v>
      </c>
      <c r="K2569">
        <v>223131</v>
      </c>
      <c r="L2569">
        <v>122320</v>
      </c>
      <c r="M2569">
        <v>412809</v>
      </c>
      <c r="N2569">
        <v>200606</v>
      </c>
      <c r="O2569">
        <v>360.21809999999999</v>
      </c>
      <c r="P2569" s="27">
        <v>655282</v>
      </c>
      <c r="Q2569" s="27">
        <v>2235822</v>
      </c>
    </row>
    <row r="2570" spans="1:17" x14ac:dyDescent="0.3">
      <c r="A2570">
        <v>9</v>
      </c>
      <c r="B2570">
        <v>16</v>
      </c>
      <c r="C2570">
        <v>35</v>
      </c>
      <c r="D2570" s="27">
        <v>700000</v>
      </c>
      <c r="E2570">
        <v>0</v>
      </c>
      <c r="F2570">
        <v>0</v>
      </c>
      <c r="G2570">
        <v>13289506</v>
      </c>
      <c r="H2570">
        <v>0</v>
      </c>
      <c r="I2570">
        <v>11580713</v>
      </c>
      <c r="J2570">
        <v>3045875</v>
      </c>
      <c r="K2570">
        <v>4743519</v>
      </c>
      <c r="L2570">
        <v>2563650</v>
      </c>
      <c r="M2570">
        <v>4342800</v>
      </c>
      <c r="N2570">
        <v>13085434</v>
      </c>
      <c r="O2570">
        <v>1.3263720000000001</v>
      </c>
      <c r="P2570" s="27">
        <v>15431271</v>
      </c>
      <c r="Q2570" s="27">
        <v>52651497</v>
      </c>
    </row>
    <row r="2571" spans="1:17" x14ac:dyDescent="0.3">
      <c r="A2571">
        <v>9</v>
      </c>
      <c r="B2571">
        <v>2</v>
      </c>
      <c r="C2571">
        <v>4</v>
      </c>
      <c r="D2571" s="27">
        <v>250000</v>
      </c>
      <c r="E2571">
        <v>0</v>
      </c>
      <c r="F2571">
        <v>1535817</v>
      </c>
      <c r="G2571">
        <v>3145639</v>
      </c>
      <c r="H2571">
        <v>17096</v>
      </c>
      <c r="I2571">
        <v>1096618</v>
      </c>
      <c r="J2571">
        <v>0</v>
      </c>
      <c r="K2571">
        <v>75848</v>
      </c>
      <c r="L2571">
        <v>127713</v>
      </c>
      <c r="M2571">
        <v>2213569</v>
      </c>
      <c r="N2571">
        <v>1555949</v>
      </c>
      <c r="O2571">
        <v>23.717549999999999</v>
      </c>
      <c r="P2571" s="27">
        <v>2862910</v>
      </c>
      <c r="Q2571" s="27">
        <v>9768249</v>
      </c>
    </row>
    <row r="2572" spans="1:17" x14ac:dyDescent="0.3">
      <c r="A2572">
        <v>9</v>
      </c>
      <c r="B2572">
        <v>2</v>
      </c>
      <c r="C2572">
        <v>4</v>
      </c>
      <c r="D2572" s="27">
        <v>30000</v>
      </c>
      <c r="E2572">
        <v>0</v>
      </c>
      <c r="F2572">
        <v>3401</v>
      </c>
      <c r="G2572">
        <v>291313</v>
      </c>
      <c r="H2572">
        <v>2889</v>
      </c>
      <c r="I2572">
        <v>266796</v>
      </c>
      <c r="J2572">
        <v>0</v>
      </c>
      <c r="K2572">
        <v>31914</v>
      </c>
      <c r="L2572">
        <v>53165</v>
      </c>
      <c r="M2572">
        <v>321557</v>
      </c>
      <c r="N2572">
        <v>187632</v>
      </c>
      <c r="O2572">
        <v>48.84104</v>
      </c>
      <c r="P2572" s="27">
        <v>339586</v>
      </c>
      <c r="Q2572" s="27">
        <v>1158667</v>
      </c>
    </row>
    <row r="2573" spans="1:17" x14ac:dyDescent="0.3">
      <c r="A2573">
        <v>5</v>
      </c>
      <c r="B2573">
        <v>15</v>
      </c>
      <c r="C2573">
        <v>33</v>
      </c>
      <c r="D2573" s="27">
        <v>2700</v>
      </c>
      <c r="E2573">
        <v>0</v>
      </c>
      <c r="F2573">
        <v>28171</v>
      </c>
      <c r="G2573">
        <v>23602</v>
      </c>
      <c r="H2573">
        <v>0</v>
      </c>
      <c r="I2573">
        <v>17056</v>
      </c>
      <c r="J2573">
        <v>158746</v>
      </c>
      <c r="K2573">
        <v>73147</v>
      </c>
      <c r="L2573">
        <v>6833</v>
      </c>
      <c r="M2573">
        <v>5086</v>
      </c>
      <c r="N2573">
        <v>26655</v>
      </c>
      <c r="O2573">
        <v>880.7835</v>
      </c>
      <c r="P2573" s="27">
        <v>99442</v>
      </c>
      <c r="Q2573" s="27">
        <v>339296</v>
      </c>
    </row>
    <row r="2574" spans="1:17" x14ac:dyDescent="0.3">
      <c r="A2574">
        <v>4</v>
      </c>
      <c r="B2574">
        <v>2</v>
      </c>
      <c r="C2574">
        <v>4</v>
      </c>
      <c r="D2574" s="27">
        <v>3600</v>
      </c>
      <c r="E2574">
        <v>0</v>
      </c>
      <c r="F2574">
        <v>2750</v>
      </c>
      <c r="G2574">
        <v>6855</v>
      </c>
      <c r="H2574">
        <v>86</v>
      </c>
      <c r="I2574">
        <v>3787</v>
      </c>
      <c r="J2574">
        <v>0</v>
      </c>
      <c r="K2574">
        <v>3388</v>
      </c>
      <c r="L2574">
        <v>3780</v>
      </c>
      <c r="M2574">
        <v>9762</v>
      </c>
      <c r="N2574">
        <v>5531</v>
      </c>
      <c r="O2574">
        <v>1779.412</v>
      </c>
      <c r="P2574" s="27">
        <v>10533</v>
      </c>
      <c r="Q2574" s="27">
        <v>35939</v>
      </c>
    </row>
    <row r="2575" spans="1:17" x14ac:dyDescent="0.3">
      <c r="A2575">
        <v>3</v>
      </c>
      <c r="B2575">
        <v>5</v>
      </c>
      <c r="C2575">
        <v>10</v>
      </c>
      <c r="D2575" s="27">
        <v>110000</v>
      </c>
      <c r="E2575">
        <v>0</v>
      </c>
      <c r="F2575">
        <v>252120</v>
      </c>
      <c r="G2575">
        <v>380780</v>
      </c>
      <c r="H2575">
        <v>103658</v>
      </c>
      <c r="I2575">
        <v>1646145</v>
      </c>
      <c r="J2575">
        <v>0</v>
      </c>
      <c r="K2575">
        <v>85280</v>
      </c>
      <c r="L2575">
        <v>712191</v>
      </c>
      <c r="M2575">
        <v>918924</v>
      </c>
      <c r="N2575">
        <v>2601695</v>
      </c>
      <c r="O2575">
        <v>52.146230000000003</v>
      </c>
      <c r="P2575" s="27">
        <v>1963890</v>
      </c>
      <c r="Q2575" s="27">
        <v>6700793</v>
      </c>
    </row>
    <row r="2576" spans="1:17" x14ac:dyDescent="0.3">
      <c r="A2576">
        <v>4</v>
      </c>
      <c r="B2576">
        <v>18</v>
      </c>
      <c r="C2576">
        <v>39</v>
      </c>
      <c r="D2576" s="27">
        <v>1800</v>
      </c>
      <c r="E2576">
        <v>11259</v>
      </c>
      <c r="F2576">
        <v>14501</v>
      </c>
      <c r="G2576">
        <v>9134</v>
      </c>
      <c r="H2576">
        <v>0</v>
      </c>
      <c r="I2576">
        <v>4387</v>
      </c>
      <c r="J2576">
        <v>0</v>
      </c>
      <c r="K2576">
        <v>24019</v>
      </c>
      <c r="L2576">
        <v>78212</v>
      </c>
      <c r="M2576">
        <v>0</v>
      </c>
      <c r="N2576">
        <v>23342</v>
      </c>
      <c r="O2576">
        <v>499.12040000000002</v>
      </c>
      <c r="P2576" s="27">
        <v>48316</v>
      </c>
      <c r="Q2576" s="27">
        <v>164854</v>
      </c>
    </row>
    <row r="2577" spans="1:17" x14ac:dyDescent="0.3">
      <c r="A2577">
        <v>8</v>
      </c>
      <c r="B2577">
        <v>18</v>
      </c>
      <c r="C2577">
        <v>38</v>
      </c>
      <c r="D2577" s="27">
        <v>500001</v>
      </c>
      <c r="E2577">
        <v>9048</v>
      </c>
      <c r="F2577">
        <v>2039356</v>
      </c>
      <c r="G2577">
        <v>2902718</v>
      </c>
      <c r="H2577">
        <v>0</v>
      </c>
      <c r="I2577">
        <v>1790238</v>
      </c>
      <c r="J2577">
        <v>1668096</v>
      </c>
      <c r="K2577">
        <v>890349</v>
      </c>
      <c r="L2577">
        <v>1318657</v>
      </c>
      <c r="M2577">
        <v>88348</v>
      </c>
      <c r="N2577">
        <v>3432515</v>
      </c>
      <c r="O2577">
        <v>7.5774330000000001</v>
      </c>
      <c r="P2577" s="27">
        <v>4143999</v>
      </c>
      <c r="Q2577" s="27">
        <v>14139325</v>
      </c>
    </row>
    <row r="2578" spans="1:17" x14ac:dyDescent="0.3">
      <c r="A2578">
        <v>6</v>
      </c>
      <c r="B2578">
        <v>23</v>
      </c>
      <c r="C2578">
        <v>50</v>
      </c>
      <c r="D2578" s="27">
        <v>34500</v>
      </c>
      <c r="E2578">
        <v>63260</v>
      </c>
      <c r="F2578">
        <v>499079</v>
      </c>
      <c r="G2578">
        <v>459385</v>
      </c>
      <c r="H2578">
        <v>32024</v>
      </c>
      <c r="I2578">
        <v>215875</v>
      </c>
      <c r="J2578">
        <v>0</v>
      </c>
      <c r="K2578">
        <v>327197</v>
      </c>
      <c r="L2578">
        <v>71364</v>
      </c>
      <c r="M2578">
        <v>70337</v>
      </c>
      <c r="N2578">
        <v>277452</v>
      </c>
      <c r="O2578">
        <v>279.45609999999999</v>
      </c>
      <c r="P2578" s="27">
        <v>590848</v>
      </c>
      <c r="Q2578" s="27">
        <v>2015973</v>
      </c>
    </row>
    <row r="2579" spans="1:17" x14ac:dyDescent="0.3">
      <c r="A2579">
        <v>9</v>
      </c>
      <c r="B2579">
        <v>23</v>
      </c>
      <c r="C2579">
        <v>50</v>
      </c>
      <c r="D2579" s="27">
        <v>10500</v>
      </c>
      <c r="E2579">
        <v>2794</v>
      </c>
      <c r="F2579">
        <v>43798</v>
      </c>
      <c r="G2579">
        <v>111863</v>
      </c>
      <c r="H2579">
        <v>0</v>
      </c>
      <c r="I2579">
        <v>64631</v>
      </c>
      <c r="J2579">
        <v>0</v>
      </c>
      <c r="K2579">
        <v>310585</v>
      </c>
      <c r="L2579">
        <v>24519</v>
      </c>
      <c r="M2579">
        <v>17122</v>
      </c>
      <c r="N2579">
        <v>64107</v>
      </c>
      <c r="O2579">
        <v>1031.346</v>
      </c>
      <c r="P2579" s="27">
        <v>187403</v>
      </c>
      <c r="Q2579" s="27">
        <v>639419</v>
      </c>
    </row>
    <row r="2580" spans="1:17" x14ac:dyDescent="0.3">
      <c r="A2580">
        <v>8</v>
      </c>
      <c r="B2580">
        <v>16</v>
      </c>
      <c r="C2580">
        <v>35</v>
      </c>
      <c r="D2580" s="27">
        <v>280000</v>
      </c>
      <c r="E2580">
        <v>1652758</v>
      </c>
      <c r="F2580">
        <v>1786366</v>
      </c>
      <c r="G2580">
        <v>7506393</v>
      </c>
      <c r="H2580">
        <v>0</v>
      </c>
      <c r="I2580">
        <v>3124174</v>
      </c>
      <c r="J2580">
        <v>0</v>
      </c>
      <c r="K2580">
        <v>2174216</v>
      </c>
      <c r="L2580">
        <v>841369</v>
      </c>
      <c r="M2580">
        <v>1063495</v>
      </c>
      <c r="N2580">
        <v>4300824</v>
      </c>
      <c r="O2580">
        <v>9.0929190000000002</v>
      </c>
      <c r="P2580" s="27">
        <v>6579600</v>
      </c>
      <c r="Q2580" s="27">
        <v>22449595</v>
      </c>
    </row>
    <row r="2581" spans="1:17" x14ac:dyDescent="0.3">
      <c r="A2581">
        <v>5</v>
      </c>
      <c r="B2581">
        <v>6</v>
      </c>
      <c r="C2581">
        <v>13</v>
      </c>
      <c r="D2581" s="27">
        <v>5000</v>
      </c>
      <c r="E2581">
        <v>19203</v>
      </c>
      <c r="F2581">
        <v>80528</v>
      </c>
      <c r="G2581">
        <v>60153</v>
      </c>
      <c r="H2581">
        <v>0</v>
      </c>
      <c r="I2581">
        <v>213237</v>
      </c>
      <c r="J2581">
        <v>0</v>
      </c>
      <c r="K2581">
        <v>1135148</v>
      </c>
      <c r="L2581">
        <v>18729</v>
      </c>
      <c r="M2581">
        <v>10786</v>
      </c>
      <c r="N2581">
        <v>81101</v>
      </c>
      <c r="O2581">
        <v>1807.463</v>
      </c>
      <c r="P2581" s="27">
        <v>474468</v>
      </c>
      <c r="Q2581" s="27">
        <v>1618885</v>
      </c>
    </row>
    <row r="2582" spans="1:17" x14ac:dyDescent="0.3">
      <c r="A2582">
        <v>3</v>
      </c>
      <c r="B2582">
        <v>14</v>
      </c>
      <c r="C2582">
        <v>27</v>
      </c>
      <c r="D2582" s="27">
        <v>220000</v>
      </c>
      <c r="E2582">
        <v>35744</v>
      </c>
      <c r="F2582">
        <v>561913</v>
      </c>
      <c r="G2582">
        <v>1439398</v>
      </c>
      <c r="H2582">
        <v>0</v>
      </c>
      <c r="I2582">
        <v>1458098</v>
      </c>
      <c r="J2582">
        <v>269223</v>
      </c>
      <c r="K2582">
        <v>188967</v>
      </c>
      <c r="L2582">
        <v>176175</v>
      </c>
      <c r="M2582">
        <v>338085</v>
      </c>
      <c r="N2582">
        <v>1919282</v>
      </c>
      <c r="O2582">
        <v>213.4828</v>
      </c>
      <c r="P2582" s="27">
        <v>1871889</v>
      </c>
      <c r="Q2582" s="27">
        <v>6386885</v>
      </c>
    </row>
    <row r="2583" spans="1:17" x14ac:dyDescent="0.3">
      <c r="A2583">
        <v>5</v>
      </c>
      <c r="B2583">
        <v>14</v>
      </c>
      <c r="C2583">
        <v>27</v>
      </c>
      <c r="D2583" s="27">
        <v>210000</v>
      </c>
      <c r="E2583">
        <v>51192</v>
      </c>
      <c r="F2583">
        <v>5644324</v>
      </c>
      <c r="G2583">
        <v>6736861</v>
      </c>
      <c r="H2583">
        <v>0</v>
      </c>
      <c r="I2583">
        <v>5780606</v>
      </c>
      <c r="J2583">
        <v>0</v>
      </c>
      <c r="K2583">
        <v>535227</v>
      </c>
      <c r="L2583">
        <v>96507</v>
      </c>
      <c r="M2583">
        <v>1060506</v>
      </c>
      <c r="N2583">
        <v>7661250</v>
      </c>
      <c r="O2583">
        <v>30.431059999999999</v>
      </c>
      <c r="P2583" s="27">
        <v>8079271</v>
      </c>
      <c r="Q2583" s="27">
        <v>27566473</v>
      </c>
    </row>
    <row r="2584" spans="1:17" x14ac:dyDescent="0.3">
      <c r="A2584">
        <v>6</v>
      </c>
      <c r="B2584">
        <v>1</v>
      </c>
      <c r="C2584">
        <v>1</v>
      </c>
      <c r="D2584" s="27">
        <v>5000</v>
      </c>
      <c r="E2584">
        <v>1260</v>
      </c>
      <c r="F2584">
        <v>3517</v>
      </c>
      <c r="G2584">
        <v>11063</v>
      </c>
      <c r="H2584">
        <v>0</v>
      </c>
      <c r="I2584">
        <v>4833</v>
      </c>
      <c r="J2584">
        <v>0</v>
      </c>
      <c r="K2584">
        <v>65561</v>
      </c>
      <c r="L2584">
        <v>167</v>
      </c>
      <c r="M2584">
        <v>0</v>
      </c>
      <c r="N2584">
        <v>13042</v>
      </c>
      <c r="O2584">
        <v>961.78279999999995</v>
      </c>
      <c r="P2584" s="27">
        <v>29145</v>
      </c>
      <c r="Q2584" s="27">
        <v>99443</v>
      </c>
    </row>
    <row r="2585" spans="1:17" x14ac:dyDescent="0.3">
      <c r="A2585">
        <v>7</v>
      </c>
      <c r="B2585">
        <v>13</v>
      </c>
      <c r="C2585">
        <v>22</v>
      </c>
      <c r="D2585" s="27">
        <v>40000</v>
      </c>
      <c r="E2585">
        <v>11233</v>
      </c>
      <c r="F2585">
        <v>952829</v>
      </c>
      <c r="G2585">
        <v>71730</v>
      </c>
      <c r="H2585">
        <v>2896</v>
      </c>
      <c r="I2585">
        <v>115028</v>
      </c>
      <c r="J2585">
        <v>0</v>
      </c>
      <c r="K2585">
        <v>29042</v>
      </c>
      <c r="L2585">
        <v>3941</v>
      </c>
      <c r="M2585">
        <v>14873</v>
      </c>
      <c r="N2585">
        <v>182741</v>
      </c>
      <c r="O2585">
        <v>1162.2629999999999</v>
      </c>
      <c r="P2585" s="27">
        <v>405719</v>
      </c>
      <c r="Q2585" s="27">
        <v>1384313</v>
      </c>
    </row>
    <row r="2586" spans="1:17" x14ac:dyDescent="0.3">
      <c r="A2586">
        <v>4</v>
      </c>
      <c r="B2586">
        <v>16</v>
      </c>
      <c r="C2586">
        <v>35</v>
      </c>
      <c r="D2586" s="27">
        <v>330000</v>
      </c>
      <c r="E2586">
        <v>0</v>
      </c>
      <c r="F2586">
        <v>3935263</v>
      </c>
      <c r="G2586">
        <v>8258463</v>
      </c>
      <c r="H2586">
        <v>0</v>
      </c>
      <c r="I2586">
        <v>2617015</v>
      </c>
      <c r="J2586">
        <v>1388483</v>
      </c>
      <c r="K2586">
        <v>2121915</v>
      </c>
      <c r="L2586">
        <v>1570736</v>
      </c>
      <c r="M2586">
        <v>2375113</v>
      </c>
      <c r="N2586">
        <v>6186216</v>
      </c>
      <c r="O2586">
        <v>9.2846069999999994</v>
      </c>
      <c r="P2586" s="27">
        <v>8339157</v>
      </c>
      <c r="Q2586" s="27">
        <v>28453204</v>
      </c>
    </row>
    <row r="2587" spans="1:17" x14ac:dyDescent="0.3">
      <c r="A2587">
        <v>5</v>
      </c>
      <c r="B2587">
        <v>2</v>
      </c>
      <c r="C2587">
        <v>6</v>
      </c>
      <c r="D2587" s="27">
        <v>28000</v>
      </c>
      <c r="E2587">
        <v>43487</v>
      </c>
      <c r="F2587">
        <v>58820</v>
      </c>
      <c r="G2587">
        <v>133139</v>
      </c>
      <c r="H2587">
        <v>6301</v>
      </c>
      <c r="I2587">
        <v>389609</v>
      </c>
      <c r="J2587">
        <v>0</v>
      </c>
      <c r="K2587">
        <v>43188</v>
      </c>
      <c r="L2587">
        <v>28816</v>
      </c>
      <c r="M2587">
        <v>203399</v>
      </c>
      <c r="N2587">
        <v>193775</v>
      </c>
      <c r="O2587">
        <v>579.24779999999998</v>
      </c>
      <c r="P2587" s="27">
        <v>322548</v>
      </c>
      <c r="Q2587" s="27">
        <v>1100534</v>
      </c>
    </row>
    <row r="2588" spans="1:17" x14ac:dyDescent="0.3">
      <c r="A2588">
        <v>8</v>
      </c>
      <c r="B2588">
        <v>23</v>
      </c>
      <c r="C2588">
        <v>50</v>
      </c>
      <c r="D2588" s="27">
        <v>132000</v>
      </c>
      <c r="E2588">
        <v>128555</v>
      </c>
      <c r="F2588">
        <v>297653</v>
      </c>
      <c r="G2588">
        <v>2252662</v>
      </c>
      <c r="H2588">
        <v>61769</v>
      </c>
      <c r="I2588">
        <v>652814</v>
      </c>
      <c r="J2588">
        <v>0</v>
      </c>
      <c r="K2588">
        <v>433386</v>
      </c>
      <c r="L2588">
        <v>64681</v>
      </c>
      <c r="M2588">
        <v>16963</v>
      </c>
      <c r="N2588">
        <v>548817</v>
      </c>
      <c r="O2588">
        <v>158.2996</v>
      </c>
      <c r="P2588" s="27">
        <v>1306360</v>
      </c>
      <c r="Q2588" s="27">
        <v>4457300</v>
      </c>
    </row>
    <row r="2589" spans="1:17" x14ac:dyDescent="0.3">
      <c r="A2589">
        <v>3</v>
      </c>
      <c r="B2589">
        <v>26</v>
      </c>
      <c r="C2589">
        <v>47</v>
      </c>
      <c r="D2589" s="27">
        <v>2200</v>
      </c>
      <c r="E2589">
        <v>0</v>
      </c>
      <c r="F2589">
        <v>0</v>
      </c>
      <c r="G2589">
        <v>4190</v>
      </c>
      <c r="H2589">
        <v>0</v>
      </c>
      <c r="I2589">
        <v>20049</v>
      </c>
      <c r="J2589">
        <v>0</v>
      </c>
      <c r="K2589">
        <v>0</v>
      </c>
      <c r="L2589">
        <v>7403</v>
      </c>
      <c r="M2589">
        <v>4118</v>
      </c>
      <c r="N2589">
        <v>22466</v>
      </c>
      <c r="O2589">
        <v>1791.31</v>
      </c>
      <c r="P2589" s="27">
        <v>17065</v>
      </c>
      <c r="Q2589" s="27">
        <v>58226</v>
      </c>
    </row>
    <row r="2590" spans="1:17" x14ac:dyDescent="0.3">
      <c r="A2590">
        <v>2</v>
      </c>
      <c r="B2590">
        <v>7</v>
      </c>
      <c r="C2590">
        <v>16</v>
      </c>
      <c r="D2590" s="27">
        <v>6000</v>
      </c>
      <c r="E2590">
        <v>0</v>
      </c>
      <c r="F2590">
        <v>3466</v>
      </c>
      <c r="G2590">
        <v>7499</v>
      </c>
      <c r="H2590">
        <v>10216</v>
      </c>
      <c r="I2590">
        <v>16341</v>
      </c>
      <c r="J2590">
        <v>0</v>
      </c>
      <c r="K2590">
        <v>3782</v>
      </c>
      <c r="L2590">
        <v>3295</v>
      </c>
      <c r="M2590">
        <v>16885</v>
      </c>
      <c r="N2590">
        <v>38119</v>
      </c>
      <c r="O2590">
        <v>583.35119999999995</v>
      </c>
      <c r="P2590" s="27">
        <v>29192</v>
      </c>
      <c r="Q2590" s="27">
        <v>99603</v>
      </c>
    </row>
    <row r="2591" spans="1:17" x14ac:dyDescent="0.3">
      <c r="A2591">
        <v>9</v>
      </c>
      <c r="B2591">
        <v>5</v>
      </c>
      <c r="C2591">
        <v>10</v>
      </c>
      <c r="D2591" s="27">
        <v>5500</v>
      </c>
      <c r="E2591">
        <v>0</v>
      </c>
      <c r="F2591">
        <v>0</v>
      </c>
      <c r="G2591">
        <v>0</v>
      </c>
      <c r="H2591">
        <v>0</v>
      </c>
      <c r="I2591">
        <v>12947</v>
      </c>
      <c r="J2591">
        <v>0</v>
      </c>
      <c r="K2591">
        <v>7003</v>
      </c>
      <c r="L2591">
        <v>3151</v>
      </c>
      <c r="M2591">
        <v>2036</v>
      </c>
      <c r="N2591">
        <v>14661</v>
      </c>
      <c r="O2591">
        <v>1522.982</v>
      </c>
      <c r="P2591" s="27">
        <v>11664</v>
      </c>
      <c r="Q2591" s="27">
        <v>39798</v>
      </c>
    </row>
    <row r="2592" spans="1:17" x14ac:dyDescent="0.3">
      <c r="A2592">
        <v>8</v>
      </c>
      <c r="B2592">
        <v>5</v>
      </c>
      <c r="C2592">
        <v>9</v>
      </c>
      <c r="D2592" s="27">
        <v>188000</v>
      </c>
      <c r="E2592">
        <v>110899</v>
      </c>
      <c r="F2592">
        <v>248092</v>
      </c>
      <c r="G2592">
        <v>185810</v>
      </c>
      <c r="H2592">
        <v>2655</v>
      </c>
      <c r="I2592">
        <v>646452</v>
      </c>
      <c r="J2592">
        <v>0</v>
      </c>
      <c r="K2592">
        <v>7614</v>
      </c>
      <c r="L2592">
        <v>14711</v>
      </c>
      <c r="M2592">
        <v>29668</v>
      </c>
      <c r="N2592">
        <v>605211</v>
      </c>
      <c r="O2592">
        <v>105.8355</v>
      </c>
      <c r="P2592" s="27">
        <v>542530</v>
      </c>
      <c r="Q2592" s="27">
        <v>1851112</v>
      </c>
    </row>
    <row r="2593" spans="1:17" x14ac:dyDescent="0.3">
      <c r="A2593">
        <v>5</v>
      </c>
      <c r="B2593">
        <v>2</v>
      </c>
      <c r="C2593">
        <v>6</v>
      </c>
      <c r="D2593" s="27">
        <v>15000</v>
      </c>
      <c r="E2593">
        <v>21310</v>
      </c>
      <c r="F2593">
        <v>32435</v>
      </c>
      <c r="G2593">
        <v>40311</v>
      </c>
      <c r="H2593">
        <v>667</v>
      </c>
      <c r="I2593">
        <v>31892</v>
      </c>
      <c r="J2593">
        <v>0</v>
      </c>
      <c r="K2593">
        <v>3750</v>
      </c>
      <c r="L2593">
        <v>24313</v>
      </c>
      <c r="M2593">
        <v>91110</v>
      </c>
      <c r="N2593">
        <v>28458</v>
      </c>
      <c r="O2593">
        <v>1023.6079999999999</v>
      </c>
      <c r="P2593" s="27">
        <v>80377</v>
      </c>
      <c r="Q2593" s="27">
        <v>274246</v>
      </c>
    </row>
    <row r="2594" spans="1:17" x14ac:dyDescent="0.3">
      <c r="A2594">
        <v>5</v>
      </c>
      <c r="B2594">
        <v>26</v>
      </c>
      <c r="C2594">
        <v>47</v>
      </c>
      <c r="D2594" s="27">
        <v>36000</v>
      </c>
      <c r="E2594">
        <v>0</v>
      </c>
      <c r="F2594">
        <v>117557</v>
      </c>
      <c r="G2594">
        <v>18026</v>
      </c>
      <c r="H2594">
        <v>17</v>
      </c>
      <c r="I2594">
        <v>60833</v>
      </c>
      <c r="J2594">
        <v>0</v>
      </c>
      <c r="K2594">
        <v>0</v>
      </c>
      <c r="L2594">
        <v>1485</v>
      </c>
      <c r="M2594">
        <v>1225</v>
      </c>
      <c r="N2594">
        <v>39827</v>
      </c>
      <c r="O2594">
        <v>657.71090000000004</v>
      </c>
      <c r="P2594" s="27">
        <v>70038</v>
      </c>
      <c r="Q2594" s="27">
        <v>238970</v>
      </c>
    </row>
    <row r="2595" spans="1:17" x14ac:dyDescent="0.3">
      <c r="A2595">
        <v>3</v>
      </c>
      <c r="B2595">
        <v>91</v>
      </c>
      <c r="C2595">
        <v>49</v>
      </c>
      <c r="D2595" s="27">
        <v>3000</v>
      </c>
      <c r="E2595">
        <v>5203</v>
      </c>
      <c r="F2595">
        <v>5099</v>
      </c>
      <c r="G2595">
        <v>671</v>
      </c>
      <c r="H2595">
        <v>0</v>
      </c>
      <c r="I2595">
        <v>6186</v>
      </c>
      <c r="J2595">
        <v>0</v>
      </c>
      <c r="K2595">
        <v>3645</v>
      </c>
      <c r="L2595">
        <v>14022</v>
      </c>
      <c r="M2595">
        <v>4624</v>
      </c>
      <c r="N2595">
        <v>28783</v>
      </c>
      <c r="O2595">
        <v>3855.0839999999998</v>
      </c>
      <c r="P2595" s="27">
        <v>19998</v>
      </c>
      <c r="Q2595" s="27">
        <v>68233</v>
      </c>
    </row>
    <row r="2596" spans="1:17" x14ac:dyDescent="0.3">
      <c r="A2596">
        <v>3</v>
      </c>
      <c r="B2596">
        <v>13</v>
      </c>
      <c r="C2596">
        <v>24</v>
      </c>
      <c r="D2596" s="27">
        <v>11000</v>
      </c>
      <c r="E2596">
        <v>0</v>
      </c>
      <c r="F2596">
        <v>103878</v>
      </c>
      <c r="G2596">
        <v>12739</v>
      </c>
      <c r="H2596">
        <v>1033</v>
      </c>
      <c r="I2596">
        <v>32898</v>
      </c>
      <c r="J2596">
        <v>0</v>
      </c>
      <c r="K2596">
        <v>5768</v>
      </c>
      <c r="L2596">
        <v>10732</v>
      </c>
      <c r="M2596">
        <v>26389</v>
      </c>
      <c r="N2596">
        <v>117246</v>
      </c>
      <c r="O2596">
        <v>657.71090000000004</v>
      </c>
      <c r="P2596" s="27">
        <v>91056</v>
      </c>
      <c r="Q2596" s="27">
        <v>310683</v>
      </c>
    </row>
    <row r="2597" spans="1:17" x14ac:dyDescent="0.3">
      <c r="A2597">
        <v>7</v>
      </c>
      <c r="B2597">
        <v>5</v>
      </c>
      <c r="C2597">
        <v>9</v>
      </c>
      <c r="D2597" s="27">
        <v>178000</v>
      </c>
      <c r="E2597">
        <v>0</v>
      </c>
      <c r="F2597">
        <v>0</v>
      </c>
      <c r="G2597">
        <v>0</v>
      </c>
      <c r="H2597">
        <v>0</v>
      </c>
      <c r="I2597">
        <v>192888</v>
      </c>
      <c r="J2597">
        <v>0</v>
      </c>
      <c r="K2597">
        <v>0</v>
      </c>
      <c r="L2597">
        <v>0</v>
      </c>
      <c r="M2597">
        <v>0</v>
      </c>
      <c r="N2597">
        <v>71921</v>
      </c>
      <c r="O2597">
        <v>159.84479999999999</v>
      </c>
      <c r="P2597" s="27">
        <v>77611</v>
      </c>
      <c r="Q2597" s="27">
        <v>264809</v>
      </c>
    </row>
    <row r="2598" spans="1:17" x14ac:dyDescent="0.3">
      <c r="A2598">
        <v>7</v>
      </c>
      <c r="B2598">
        <v>2</v>
      </c>
      <c r="C2598">
        <v>6</v>
      </c>
      <c r="D2598" s="27">
        <v>1400000</v>
      </c>
      <c r="E2598">
        <v>0</v>
      </c>
      <c r="F2598">
        <v>0</v>
      </c>
      <c r="G2598">
        <v>22620776</v>
      </c>
      <c r="H2598">
        <v>187516</v>
      </c>
      <c r="I2598">
        <v>10598354</v>
      </c>
      <c r="J2598">
        <v>0</v>
      </c>
      <c r="K2598">
        <v>564683</v>
      </c>
      <c r="L2598">
        <v>1335737</v>
      </c>
      <c r="M2598">
        <v>10134278</v>
      </c>
      <c r="N2598">
        <v>6957979</v>
      </c>
      <c r="O2598">
        <v>23.717549999999999</v>
      </c>
      <c r="P2598" s="27">
        <v>15357363</v>
      </c>
      <c r="Q2598" s="27">
        <v>52399323</v>
      </c>
    </row>
    <row r="2599" spans="1:17" x14ac:dyDescent="0.3">
      <c r="A2599">
        <v>8</v>
      </c>
      <c r="B2599">
        <v>8</v>
      </c>
      <c r="C2599">
        <v>19</v>
      </c>
      <c r="D2599" s="27">
        <v>45500</v>
      </c>
      <c r="E2599">
        <v>31629</v>
      </c>
      <c r="F2599">
        <v>95869</v>
      </c>
      <c r="G2599">
        <v>780967</v>
      </c>
      <c r="H2599">
        <v>0</v>
      </c>
      <c r="I2599">
        <v>615927</v>
      </c>
      <c r="J2599">
        <v>0</v>
      </c>
      <c r="K2599">
        <v>79187</v>
      </c>
      <c r="L2599">
        <v>98473</v>
      </c>
      <c r="M2599">
        <v>218236</v>
      </c>
      <c r="N2599">
        <v>581766</v>
      </c>
      <c r="O2599">
        <v>249.4453</v>
      </c>
      <c r="P2599" s="27">
        <v>733310</v>
      </c>
      <c r="Q2599" s="27">
        <v>2502054</v>
      </c>
    </row>
    <row r="2600" spans="1:17" x14ac:dyDescent="0.3">
      <c r="A2600">
        <v>2</v>
      </c>
      <c r="B2600">
        <v>16</v>
      </c>
      <c r="C2600">
        <v>35</v>
      </c>
      <c r="D2600" s="27">
        <v>600000</v>
      </c>
      <c r="E2600">
        <v>0</v>
      </c>
      <c r="F2600">
        <v>2469859</v>
      </c>
      <c r="G2600">
        <v>4349578</v>
      </c>
      <c r="H2600">
        <v>0</v>
      </c>
      <c r="I2600">
        <v>4324489</v>
      </c>
      <c r="J2600">
        <v>0</v>
      </c>
      <c r="K2600">
        <v>1020853</v>
      </c>
      <c r="L2600">
        <v>2522885</v>
      </c>
      <c r="M2600">
        <v>5599369</v>
      </c>
      <c r="N2600">
        <v>6676034</v>
      </c>
      <c r="O2600">
        <v>2.6527449999999999</v>
      </c>
      <c r="P2600" s="27">
        <v>7902423</v>
      </c>
      <c r="Q2600" s="27">
        <v>26963067</v>
      </c>
    </row>
    <row r="2601" spans="1:17" x14ac:dyDescent="0.3">
      <c r="A2601">
        <v>3</v>
      </c>
      <c r="B2601">
        <v>14</v>
      </c>
      <c r="C2601">
        <v>29</v>
      </c>
      <c r="D2601" s="27">
        <v>410000</v>
      </c>
      <c r="E2601">
        <v>0</v>
      </c>
      <c r="F2601">
        <v>1296717</v>
      </c>
      <c r="G2601">
        <v>2458761</v>
      </c>
      <c r="H2601">
        <v>0</v>
      </c>
      <c r="I2601">
        <v>1711109</v>
      </c>
      <c r="J2601">
        <v>0</v>
      </c>
      <c r="K2601">
        <v>313638</v>
      </c>
      <c r="L2601">
        <v>80526</v>
      </c>
      <c r="M2601">
        <v>3035328</v>
      </c>
      <c r="N2601">
        <v>1443615</v>
      </c>
      <c r="O2601">
        <v>84.055760000000006</v>
      </c>
      <c r="P2601" s="27">
        <v>3030391</v>
      </c>
      <c r="Q2601" s="27">
        <v>10339694</v>
      </c>
    </row>
    <row r="2602" spans="1:17" x14ac:dyDescent="0.3">
      <c r="A2602">
        <v>5</v>
      </c>
      <c r="B2602">
        <v>15</v>
      </c>
      <c r="C2602">
        <v>33</v>
      </c>
      <c r="D2602" s="27">
        <v>1800</v>
      </c>
      <c r="E2602">
        <v>0</v>
      </c>
      <c r="F2602">
        <v>67007</v>
      </c>
      <c r="G2602">
        <v>16273</v>
      </c>
      <c r="H2602">
        <v>5569</v>
      </c>
      <c r="I2602">
        <v>22153</v>
      </c>
      <c r="J2602">
        <v>0</v>
      </c>
      <c r="K2602">
        <v>149941</v>
      </c>
      <c r="L2602">
        <v>16273</v>
      </c>
      <c r="M2602">
        <v>9307</v>
      </c>
      <c r="N2602">
        <v>23583</v>
      </c>
      <c r="O2602">
        <v>1007.009</v>
      </c>
      <c r="P2602" s="27">
        <v>90887</v>
      </c>
      <c r="Q2602" s="27">
        <v>310106</v>
      </c>
    </row>
    <row r="2603" spans="1:17" x14ac:dyDescent="0.3">
      <c r="A2603">
        <v>2</v>
      </c>
      <c r="B2603">
        <v>5</v>
      </c>
      <c r="C2603">
        <v>9</v>
      </c>
      <c r="D2603" s="27">
        <v>10000</v>
      </c>
      <c r="E2603">
        <v>0</v>
      </c>
      <c r="F2603">
        <v>8050</v>
      </c>
      <c r="G2603">
        <v>5231</v>
      </c>
      <c r="H2603">
        <v>447</v>
      </c>
      <c r="I2603">
        <v>60989</v>
      </c>
      <c r="J2603">
        <v>0</v>
      </c>
      <c r="K2603">
        <v>982</v>
      </c>
      <c r="L2603">
        <v>358</v>
      </c>
      <c r="M2603">
        <v>172</v>
      </c>
      <c r="N2603">
        <v>38295</v>
      </c>
      <c r="O2603">
        <v>665.40890000000002</v>
      </c>
      <c r="P2603" s="27">
        <v>33565</v>
      </c>
      <c r="Q2603" s="27">
        <v>114524</v>
      </c>
    </row>
    <row r="2604" spans="1:17" x14ac:dyDescent="0.3">
      <c r="A2604">
        <v>5</v>
      </c>
      <c r="B2604">
        <v>26</v>
      </c>
      <c r="C2604">
        <v>45</v>
      </c>
      <c r="D2604" s="27">
        <v>11750</v>
      </c>
      <c r="E2604">
        <v>5001</v>
      </c>
      <c r="F2604">
        <v>95826</v>
      </c>
      <c r="G2604">
        <v>21567</v>
      </c>
      <c r="H2604">
        <v>0</v>
      </c>
      <c r="I2604">
        <v>36326</v>
      </c>
      <c r="J2604">
        <v>0</v>
      </c>
      <c r="K2604">
        <v>3871</v>
      </c>
      <c r="L2604">
        <v>3527</v>
      </c>
      <c r="M2604">
        <v>9322</v>
      </c>
      <c r="N2604">
        <v>35118</v>
      </c>
      <c r="O2604">
        <v>1461.857</v>
      </c>
      <c r="P2604" s="27">
        <v>61711</v>
      </c>
      <c r="Q2604" s="27">
        <v>210558</v>
      </c>
    </row>
    <row r="2605" spans="1:17" x14ac:dyDescent="0.3">
      <c r="A2605">
        <v>1</v>
      </c>
      <c r="B2605">
        <v>2</v>
      </c>
      <c r="C2605">
        <v>2</v>
      </c>
      <c r="D2605" s="27">
        <v>1900</v>
      </c>
      <c r="E2605">
        <v>0</v>
      </c>
      <c r="F2605">
        <v>1004</v>
      </c>
      <c r="G2605">
        <v>2283</v>
      </c>
      <c r="H2605">
        <v>0</v>
      </c>
      <c r="I2605">
        <v>3576</v>
      </c>
      <c r="J2605">
        <v>0</v>
      </c>
      <c r="K2605">
        <v>653</v>
      </c>
      <c r="L2605">
        <v>400</v>
      </c>
      <c r="M2605">
        <v>11781</v>
      </c>
      <c r="N2605">
        <v>4914</v>
      </c>
      <c r="O2605">
        <v>1851.67</v>
      </c>
      <c r="P2605" s="27">
        <v>7213</v>
      </c>
      <c r="Q2605" s="27">
        <v>24611</v>
      </c>
    </row>
    <row r="2606" spans="1:17" x14ac:dyDescent="0.3">
      <c r="A2606">
        <v>9</v>
      </c>
      <c r="B2606">
        <v>14</v>
      </c>
      <c r="C2606">
        <v>31</v>
      </c>
      <c r="D2606" s="27">
        <v>2000</v>
      </c>
      <c r="E2606">
        <v>2132</v>
      </c>
      <c r="F2606">
        <v>6087</v>
      </c>
      <c r="G2606">
        <v>423</v>
      </c>
      <c r="H2606">
        <v>0</v>
      </c>
      <c r="I2606">
        <v>7386</v>
      </c>
      <c r="J2606">
        <v>0</v>
      </c>
      <c r="K2606">
        <v>2234</v>
      </c>
      <c r="L2606">
        <v>0</v>
      </c>
      <c r="M2606">
        <v>0</v>
      </c>
      <c r="N2606">
        <v>1981</v>
      </c>
      <c r="O2606">
        <v>1522.982</v>
      </c>
      <c r="P2606" s="27">
        <v>5933</v>
      </c>
      <c r="Q2606" s="27">
        <v>20243</v>
      </c>
    </row>
    <row r="2607" spans="1:17" x14ac:dyDescent="0.3">
      <c r="A2607">
        <v>5</v>
      </c>
      <c r="B2607">
        <v>25</v>
      </c>
      <c r="C2607">
        <v>42</v>
      </c>
      <c r="D2607" s="27">
        <v>66000</v>
      </c>
      <c r="E2607">
        <v>0</v>
      </c>
      <c r="F2607">
        <v>708606</v>
      </c>
      <c r="G2607">
        <v>569497</v>
      </c>
      <c r="H2607">
        <v>3556</v>
      </c>
      <c r="I2607">
        <v>652468</v>
      </c>
      <c r="J2607">
        <v>0</v>
      </c>
      <c r="K2607">
        <v>248676</v>
      </c>
      <c r="L2607">
        <v>42585</v>
      </c>
      <c r="M2607">
        <v>22716</v>
      </c>
      <c r="N2607">
        <v>521938</v>
      </c>
      <c r="O2607">
        <v>227.79159999999999</v>
      </c>
      <c r="P2607" s="27">
        <v>811853</v>
      </c>
      <c r="Q2607" s="27">
        <v>2770042</v>
      </c>
    </row>
    <row r="2608" spans="1:17" x14ac:dyDescent="0.3">
      <c r="A2608">
        <v>5</v>
      </c>
      <c r="B2608">
        <v>5</v>
      </c>
      <c r="C2608">
        <v>10</v>
      </c>
      <c r="D2608" s="27">
        <v>7800</v>
      </c>
      <c r="E2608">
        <v>104</v>
      </c>
      <c r="F2608">
        <v>7976</v>
      </c>
      <c r="G2608">
        <v>6526</v>
      </c>
      <c r="H2608">
        <v>0</v>
      </c>
      <c r="I2608">
        <v>56524</v>
      </c>
      <c r="J2608">
        <v>0</v>
      </c>
      <c r="K2608">
        <v>6586</v>
      </c>
      <c r="L2608">
        <v>12009</v>
      </c>
      <c r="M2608">
        <v>12984</v>
      </c>
      <c r="N2608">
        <v>56679</v>
      </c>
      <c r="O2608">
        <v>281.10930000000002</v>
      </c>
      <c r="P2608" s="27">
        <v>46714</v>
      </c>
      <c r="Q2608" s="27">
        <v>159388</v>
      </c>
    </row>
    <row r="2609" spans="1:17" x14ac:dyDescent="0.3">
      <c r="A2609">
        <v>3</v>
      </c>
      <c r="B2609">
        <v>17</v>
      </c>
      <c r="C2609">
        <v>36</v>
      </c>
      <c r="D2609" s="27">
        <v>146000</v>
      </c>
      <c r="E2609">
        <v>892847</v>
      </c>
      <c r="F2609">
        <v>1472278</v>
      </c>
      <c r="G2609">
        <v>1422637</v>
      </c>
      <c r="H2609">
        <v>0</v>
      </c>
      <c r="I2609">
        <v>723162</v>
      </c>
      <c r="J2609">
        <v>0</v>
      </c>
      <c r="K2609">
        <v>712644</v>
      </c>
      <c r="L2609">
        <v>1050933</v>
      </c>
      <c r="M2609">
        <v>42909</v>
      </c>
      <c r="N2609">
        <v>1726721</v>
      </c>
      <c r="O2609">
        <v>63.07394</v>
      </c>
      <c r="P2609" s="27">
        <v>2357600</v>
      </c>
      <c r="Q2609" s="27">
        <v>8044131</v>
      </c>
    </row>
    <row r="2610" spans="1:17" x14ac:dyDescent="0.3">
      <c r="A2610">
        <v>7</v>
      </c>
      <c r="B2610">
        <v>2</v>
      </c>
      <c r="C2610">
        <v>6</v>
      </c>
      <c r="D2610" s="27">
        <v>7200</v>
      </c>
      <c r="E2610">
        <v>4391</v>
      </c>
      <c r="F2610">
        <v>16253</v>
      </c>
      <c r="G2610">
        <v>11753</v>
      </c>
      <c r="H2610">
        <v>0</v>
      </c>
      <c r="I2610">
        <v>7022</v>
      </c>
      <c r="J2610">
        <v>0</v>
      </c>
      <c r="K2610">
        <v>887</v>
      </c>
      <c r="L2610">
        <v>4360</v>
      </c>
      <c r="M2610">
        <v>2197</v>
      </c>
      <c r="N2610">
        <v>18061</v>
      </c>
      <c r="O2610">
        <v>3231.29</v>
      </c>
      <c r="P2610" s="27">
        <v>19028</v>
      </c>
      <c r="Q2610" s="27">
        <v>64924</v>
      </c>
    </row>
    <row r="2611" spans="1:17" x14ac:dyDescent="0.3">
      <c r="A2611">
        <v>7</v>
      </c>
      <c r="B2611">
        <v>14</v>
      </c>
      <c r="C2611">
        <v>28</v>
      </c>
      <c r="D2611" s="27">
        <v>142000</v>
      </c>
      <c r="E2611">
        <v>0</v>
      </c>
      <c r="F2611">
        <v>2215854</v>
      </c>
      <c r="G2611">
        <v>854018</v>
      </c>
      <c r="H2611">
        <v>0</v>
      </c>
      <c r="I2611">
        <v>637056</v>
      </c>
      <c r="J2611">
        <v>118925</v>
      </c>
      <c r="K2611">
        <v>925926</v>
      </c>
      <c r="L2611">
        <v>74969</v>
      </c>
      <c r="M2611">
        <v>892051</v>
      </c>
      <c r="N2611">
        <v>792358</v>
      </c>
      <c r="O2611">
        <v>209.1</v>
      </c>
      <c r="P2611" s="27">
        <v>1908311</v>
      </c>
      <c r="Q2611" s="27">
        <v>6511157</v>
      </c>
    </row>
    <row r="2612" spans="1:17" x14ac:dyDescent="0.3">
      <c r="A2612">
        <v>2</v>
      </c>
      <c r="B2612">
        <v>14</v>
      </c>
      <c r="C2612">
        <v>28</v>
      </c>
      <c r="D2612" s="27">
        <v>19000</v>
      </c>
      <c r="E2612">
        <v>0</v>
      </c>
      <c r="F2612">
        <v>41759</v>
      </c>
      <c r="G2612">
        <v>16208</v>
      </c>
      <c r="H2612">
        <v>0</v>
      </c>
      <c r="I2612">
        <v>57345</v>
      </c>
      <c r="J2612">
        <v>0</v>
      </c>
      <c r="K2612">
        <v>1377</v>
      </c>
      <c r="L2612">
        <v>24381</v>
      </c>
      <c r="M2612">
        <v>25342</v>
      </c>
      <c r="N2612">
        <v>32617</v>
      </c>
      <c r="O2612">
        <v>751.72649999999999</v>
      </c>
      <c r="P2612" s="27">
        <v>58332</v>
      </c>
      <c r="Q2612" s="27">
        <v>199029</v>
      </c>
    </row>
    <row r="2613" spans="1:17" x14ac:dyDescent="0.3">
      <c r="A2613">
        <v>3</v>
      </c>
      <c r="B2613">
        <v>2</v>
      </c>
      <c r="C2613">
        <v>6</v>
      </c>
      <c r="D2613" s="27">
        <v>310000</v>
      </c>
      <c r="E2613">
        <v>178001</v>
      </c>
      <c r="F2613">
        <v>2745936</v>
      </c>
      <c r="G2613">
        <v>7204595</v>
      </c>
      <c r="H2613">
        <v>172941</v>
      </c>
      <c r="I2613">
        <v>1933714</v>
      </c>
      <c r="J2613">
        <v>284690</v>
      </c>
      <c r="K2613">
        <v>1490635</v>
      </c>
      <c r="L2613">
        <v>1406806</v>
      </c>
      <c r="M2613">
        <v>4548710</v>
      </c>
      <c r="N2613">
        <v>3921452</v>
      </c>
      <c r="O2613">
        <v>25.322579999999999</v>
      </c>
      <c r="P2613" s="27">
        <v>7001020</v>
      </c>
      <c r="Q2613" s="27">
        <v>23887480</v>
      </c>
    </row>
    <row r="2614" spans="1:17" x14ac:dyDescent="0.3">
      <c r="A2614">
        <v>3</v>
      </c>
      <c r="B2614">
        <v>13</v>
      </c>
      <c r="C2614">
        <v>25</v>
      </c>
      <c r="D2614" s="27">
        <v>2100</v>
      </c>
      <c r="E2614">
        <v>0</v>
      </c>
      <c r="F2614">
        <v>10880</v>
      </c>
      <c r="G2614">
        <v>4315</v>
      </c>
      <c r="H2614">
        <v>0</v>
      </c>
      <c r="I2614">
        <v>6457</v>
      </c>
      <c r="J2614">
        <v>0</v>
      </c>
      <c r="K2614">
        <v>3836</v>
      </c>
      <c r="L2614">
        <v>13497</v>
      </c>
      <c r="M2614">
        <v>0</v>
      </c>
      <c r="N2614">
        <v>24908</v>
      </c>
      <c r="O2614">
        <v>2249.1350000000002</v>
      </c>
      <c r="P2614" s="27">
        <v>18726</v>
      </c>
      <c r="Q2614" s="27">
        <v>63893</v>
      </c>
    </row>
    <row r="2615" spans="1:17" x14ac:dyDescent="0.3">
      <c r="A2615">
        <v>5</v>
      </c>
      <c r="B2615">
        <v>23</v>
      </c>
      <c r="C2615">
        <v>50</v>
      </c>
      <c r="D2615" s="27">
        <v>32500</v>
      </c>
      <c r="E2615">
        <v>265</v>
      </c>
      <c r="F2615">
        <v>697607</v>
      </c>
      <c r="G2615">
        <v>154984</v>
      </c>
      <c r="H2615">
        <v>22735</v>
      </c>
      <c r="I2615">
        <v>104816</v>
      </c>
      <c r="J2615">
        <v>0</v>
      </c>
      <c r="K2615">
        <v>8565</v>
      </c>
      <c r="L2615">
        <v>20791</v>
      </c>
      <c r="M2615">
        <v>15075</v>
      </c>
      <c r="N2615">
        <v>106336</v>
      </c>
      <c r="O2615">
        <v>19.690259999999999</v>
      </c>
      <c r="P2615" s="27">
        <v>331528</v>
      </c>
      <c r="Q2615" s="27">
        <v>1131174</v>
      </c>
    </row>
    <row r="2616" spans="1:17" x14ac:dyDescent="0.3">
      <c r="A2616">
        <v>3</v>
      </c>
      <c r="B2616">
        <v>16</v>
      </c>
      <c r="C2616">
        <v>35</v>
      </c>
      <c r="D2616" s="27">
        <v>415000</v>
      </c>
      <c r="E2616">
        <v>0</v>
      </c>
      <c r="F2616">
        <v>11392086</v>
      </c>
      <c r="G2616">
        <v>6985610</v>
      </c>
      <c r="H2616">
        <v>0</v>
      </c>
      <c r="I2616">
        <v>6299120</v>
      </c>
      <c r="J2616">
        <v>1933637</v>
      </c>
      <c r="K2616">
        <v>3414960</v>
      </c>
      <c r="L2616">
        <v>1895289</v>
      </c>
      <c r="M2616">
        <v>4041320</v>
      </c>
      <c r="N2616">
        <v>9106540</v>
      </c>
      <c r="O2616">
        <v>14.24187</v>
      </c>
      <c r="P2616" s="27">
        <v>13208840</v>
      </c>
      <c r="Q2616" s="27">
        <v>45068562</v>
      </c>
    </row>
    <row r="2617" spans="1:17" x14ac:dyDescent="0.3">
      <c r="A2617">
        <v>4</v>
      </c>
      <c r="B2617">
        <v>14</v>
      </c>
      <c r="C2617">
        <v>28</v>
      </c>
      <c r="D2617" s="27">
        <v>48000</v>
      </c>
      <c r="E2617">
        <v>935377</v>
      </c>
      <c r="F2617">
        <v>273220</v>
      </c>
      <c r="G2617">
        <v>314658</v>
      </c>
      <c r="H2617">
        <v>0</v>
      </c>
      <c r="I2617">
        <v>349558</v>
      </c>
      <c r="J2617">
        <v>50928</v>
      </c>
      <c r="K2617">
        <v>794545</v>
      </c>
      <c r="L2617">
        <v>113717</v>
      </c>
      <c r="M2617">
        <v>394925</v>
      </c>
      <c r="N2617">
        <v>297702</v>
      </c>
      <c r="O2617">
        <v>904.0181</v>
      </c>
      <c r="P2617" s="27">
        <v>1033010</v>
      </c>
      <c r="Q2617" s="27">
        <v>3524630</v>
      </c>
    </row>
    <row r="2618" spans="1:17" x14ac:dyDescent="0.3">
      <c r="A2618">
        <v>3</v>
      </c>
      <c r="B2618">
        <v>2</v>
      </c>
      <c r="C2618">
        <v>2</v>
      </c>
      <c r="D2618" s="27">
        <v>1400000</v>
      </c>
      <c r="E2618">
        <v>5830478</v>
      </c>
      <c r="F2618">
        <v>24831533</v>
      </c>
      <c r="G2618">
        <v>20203113</v>
      </c>
      <c r="H2618">
        <v>659211</v>
      </c>
      <c r="I2618">
        <v>25671537</v>
      </c>
      <c r="J2618">
        <v>1760363</v>
      </c>
      <c r="K2618">
        <v>1269329</v>
      </c>
      <c r="L2618">
        <v>1323510</v>
      </c>
      <c r="M2618">
        <v>11924764</v>
      </c>
      <c r="N2618">
        <v>22480252</v>
      </c>
      <c r="O2618">
        <v>25.322579999999999</v>
      </c>
      <c r="P2618" s="27">
        <v>33984200</v>
      </c>
      <c r="Q2618" s="8">
        <v>116000000</v>
      </c>
    </row>
    <row r="2619" spans="1:17" x14ac:dyDescent="0.3">
      <c r="A2619">
        <v>5</v>
      </c>
      <c r="B2619">
        <v>12</v>
      </c>
      <c r="C2619">
        <v>21</v>
      </c>
      <c r="D2619" s="27">
        <v>35000</v>
      </c>
      <c r="E2619">
        <v>0</v>
      </c>
      <c r="F2619">
        <v>331248</v>
      </c>
      <c r="G2619">
        <v>34412</v>
      </c>
      <c r="H2619">
        <v>0</v>
      </c>
      <c r="I2619">
        <v>30954</v>
      </c>
      <c r="J2619">
        <v>0</v>
      </c>
      <c r="K2619">
        <v>0</v>
      </c>
      <c r="L2619">
        <v>0</v>
      </c>
      <c r="M2619">
        <v>0</v>
      </c>
      <c r="N2619">
        <v>224408</v>
      </c>
      <c r="O2619">
        <v>226.8278</v>
      </c>
      <c r="P2619" s="27">
        <v>182011</v>
      </c>
      <c r="Q2619" s="27">
        <v>621022</v>
      </c>
    </row>
    <row r="2620" spans="1:17" x14ac:dyDescent="0.3">
      <c r="A2620">
        <v>2</v>
      </c>
      <c r="B2620">
        <v>23</v>
      </c>
      <c r="C2620">
        <v>50</v>
      </c>
      <c r="D2620" s="27">
        <v>120000</v>
      </c>
      <c r="E2620">
        <v>87928</v>
      </c>
      <c r="F2620">
        <v>447454</v>
      </c>
      <c r="G2620">
        <v>883407</v>
      </c>
      <c r="H2620">
        <v>165355</v>
      </c>
      <c r="I2620">
        <v>1078275</v>
      </c>
      <c r="J2620">
        <v>0</v>
      </c>
      <c r="K2620">
        <v>372749</v>
      </c>
      <c r="L2620">
        <v>188456</v>
      </c>
      <c r="M2620">
        <v>302000</v>
      </c>
      <c r="N2620">
        <v>597017</v>
      </c>
      <c r="O2620">
        <v>75.118290000000002</v>
      </c>
      <c r="P2620" s="27">
        <v>1208277</v>
      </c>
      <c r="Q2620" s="27">
        <v>4122641</v>
      </c>
    </row>
    <row r="2621" spans="1:17" x14ac:dyDescent="0.3">
      <c r="A2621">
        <v>2</v>
      </c>
      <c r="B2621">
        <v>23</v>
      </c>
      <c r="C2621">
        <v>50</v>
      </c>
      <c r="D2621" s="27">
        <v>300000</v>
      </c>
      <c r="E2621">
        <v>297084</v>
      </c>
      <c r="F2621">
        <v>1330349</v>
      </c>
      <c r="G2621">
        <v>2238409</v>
      </c>
      <c r="H2621">
        <v>183089</v>
      </c>
      <c r="I2621">
        <v>3065016</v>
      </c>
      <c r="J2621">
        <v>191741</v>
      </c>
      <c r="K2621">
        <v>594936</v>
      </c>
      <c r="L2621">
        <v>179350</v>
      </c>
      <c r="M2621">
        <v>232534</v>
      </c>
      <c r="N2621">
        <v>1351921</v>
      </c>
      <c r="O2621">
        <v>52.146230000000003</v>
      </c>
      <c r="P2621" s="27">
        <v>2832482</v>
      </c>
      <c r="Q2621" s="27">
        <v>9664429</v>
      </c>
    </row>
    <row r="2622" spans="1:17" x14ac:dyDescent="0.3">
      <c r="A2622">
        <v>9</v>
      </c>
      <c r="B2622">
        <v>5</v>
      </c>
      <c r="C2622">
        <v>9</v>
      </c>
      <c r="D2622" s="27">
        <v>22000</v>
      </c>
      <c r="E2622">
        <v>130</v>
      </c>
      <c r="F2622">
        <v>745</v>
      </c>
      <c r="G2622">
        <v>7419</v>
      </c>
      <c r="H2622">
        <v>556</v>
      </c>
      <c r="I2622">
        <v>41618</v>
      </c>
      <c r="J2622">
        <v>0</v>
      </c>
      <c r="K2622">
        <v>21384</v>
      </c>
      <c r="L2622">
        <v>2484</v>
      </c>
      <c r="M2622">
        <v>11475</v>
      </c>
      <c r="N2622">
        <v>58073</v>
      </c>
      <c r="O2622">
        <v>941.81790000000001</v>
      </c>
      <c r="P2622" s="27">
        <v>42170</v>
      </c>
      <c r="Q2622" s="27">
        <v>143884</v>
      </c>
    </row>
    <row r="2623" spans="1:17" x14ac:dyDescent="0.3">
      <c r="A2623">
        <v>2</v>
      </c>
      <c r="B2623">
        <v>25</v>
      </c>
      <c r="C2623">
        <v>42</v>
      </c>
      <c r="D2623" s="27">
        <v>120000</v>
      </c>
      <c r="E2623">
        <v>114674</v>
      </c>
      <c r="F2623">
        <v>447415</v>
      </c>
      <c r="G2623">
        <v>965055</v>
      </c>
      <c r="H2623">
        <v>1612</v>
      </c>
      <c r="I2623">
        <v>796749</v>
      </c>
      <c r="J2623">
        <v>0</v>
      </c>
      <c r="K2623">
        <v>6773836</v>
      </c>
      <c r="L2623">
        <v>115186</v>
      </c>
      <c r="M2623">
        <v>71258</v>
      </c>
      <c r="N2623">
        <v>628330</v>
      </c>
      <c r="O2623">
        <v>52.146230000000003</v>
      </c>
      <c r="P2623" s="27">
        <v>2905661</v>
      </c>
      <c r="Q2623" s="27">
        <v>9914115</v>
      </c>
    </row>
    <row r="2624" spans="1:17" x14ac:dyDescent="0.3">
      <c r="A2624">
        <v>2</v>
      </c>
      <c r="B2624">
        <v>2</v>
      </c>
      <c r="C2624">
        <v>2</v>
      </c>
      <c r="D2624" s="27">
        <v>37000</v>
      </c>
      <c r="E2624">
        <v>106949</v>
      </c>
      <c r="F2624">
        <v>274573</v>
      </c>
      <c r="G2624">
        <v>315313</v>
      </c>
      <c r="H2624">
        <v>13895</v>
      </c>
      <c r="I2624">
        <v>326594</v>
      </c>
      <c r="J2624">
        <v>0</v>
      </c>
      <c r="K2624">
        <v>32884</v>
      </c>
      <c r="L2624">
        <v>44442</v>
      </c>
      <c r="M2624">
        <v>363198</v>
      </c>
      <c r="N2624">
        <v>176498</v>
      </c>
      <c r="O2624">
        <v>276.95330000000001</v>
      </c>
      <c r="P2624" s="27">
        <v>484861</v>
      </c>
      <c r="Q2624" s="27">
        <v>1654346</v>
      </c>
    </row>
    <row r="2625" spans="1:17" x14ac:dyDescent="0.3">
      <c r="A2625">
        <v>5</v>
      </c>
      <c r="B2625">
        <v>2</v>
      </c>
      <c r="C2625">
        <v>2</v>
      </c>
      <c r="D2625" s="27">
        <v>9900</v>
      </c>
      <c r="E2625">
        <v>4956</v>
      </c>
      <c r="F2625">
        <v>44808</v>
      </c>
      <c r="G2625">
        <v>92209</v>
      </c>
      <c r="H2625">
        <v>836</v>
      </c>
      <c r="I2625">
        <v>273365</v>
      </c>
      <c r="J2625">
        <v>0</v>
      </c>
      <c r="K2625">
        <v>16418</v>
      </c>
      <c r="L2625">
        <v>26243</v>
      </c>
      <c r="M2625">
        <v>33042</v>
      </c>
      <c r="N2625">
        <v>98576</v>
      </c>
      <c r="O2625">
        <v>23.717549999999999</v>
      </c>
      <c r="P2625" s="27">
        <v>173052</v>
      </c>
      <c r="Q2625" s="27">
        <v>590453</v>
      </c>
    </row>
    <row r="2626" spans="1:17" x14ac:dyDescent="0.3">
      <c r="A2626">
        <v>2</v>
      </c>
      <c r="B2626">
        <v>25</v>
      </c>
      <c r="C2626">
        <v>41</v>
      </c>
      <c r="D2626" s="27">
        <v>34500</v>
      </c>
      <c r="E2626">
        <v>109762</v>
      </c>
      <c r="F2626">
        <v>93248</v>
      </c>
      <c r="G2626">
        <v>308935</v>
      </c>
      <c r="H2626">
        <v>3060</v>
      </c>
      <c r="I2626">
        <v>256263</v>
      </c>
      <c r="J2626">
        <v>0</v>
      </c>
      <c r="K2626">
        <v>18168</v>
      </c>
      <c r="L2626">
        <v>15540</v>
      </c>
      <c r="M2626">
        <v>19530</v>
      </c>
      <c r="N2626">
        <v>369571</v>
      </c>
      <c r="O2626">
        <v>653.84310000000005</v>
      </c>
      <c r="P2626" s="27">
        <v>349964</v>
      </c>
      <c r="Q2626" s="27">
        <v>1194077</v>
      </c>
    </row>
    <row r="2627" spans="1:17" x14ac:dyDescent="0.3">
      <c r="A2627">
        <v>2</v>
      </c>
      <c r="B2627">
        <v>16</v>
      </c>
      <c r="C2627">
        <v>35</v>
      </c>
      <c r="D2627" s="27">
        <v>158000</v>
      </c>
      <c r="E2627">
        <v>454684</v>
      </c>
      <c r="F2627">
        <v>1126999</v>
      </c>
      <c r="G2627">
        <v>1388653</v>
      </c>
      <c r="H2627">
        <v>147743</v>
      </c>
      <c r="I2627">
        <v>763107</v>
      </c>
      <c r="J2627">
        <v>338794</v>
      </c>
      <c r="K2627">
        <v>966137</v>
      </c>
      <c r="L2627">
        <v>721323</v>
      </c>
      <c r="M2627">
        <v>1040868</v>
      </c>
      <c r="N2627">
        <v>1547603</v>
      </c>
      <c r="O2627">
        <v>9.2846069999999994</v>
      </c>
      <c r="P2627" s="27">
        <v>2490009</v>
      </c>
      <c r="Q2627" s="27">
        <v>8495911</v>
      </c>
    </row>
    <row r="2628" spans="1:17" x14ac:dyDescent="0.3">
      <c r="A2628">
        <v>6</v>
      </c>
      <c r="B2628">
        <v>15</v>
      </c>
      <c r="C2628">
        <v>32</v>
      </c>
      <c r="D2628" s="27">
        <v>1001</v>
      </c>
      <c r="E2628">
        <v>0</v>
      </c>
      <c r="F2628">
        <v>0</v>
      </c>
      <c r="G2628">
        <v>0</v>
      </c>
      <c r="H2628">
        <v>625</v>
      </c>
      <c r="I2628">
        <v>417</v>
      </c>
      <c r="J2628">
        <v>10061</v>
      </c>
      <c r="K2628">
        <v>10122</v>
      </c>
      <c r="L2628">
        <v>1315</v>
      </c>
      <c r="M2628">
        <v>0</v>
      </c>
      <c r="N2628">
        <v>2456</v>
      </c>
      <c r="O2628">
        <v>1729.173</v>
      </c>
      <c r="P2628" s="27">
        <v>7326</v>
      </c>
      <c r="Q2628" s="27">
        <v>24996</v>
      </c>
    </row>
    <row r="2629" spans="1:17" x14ac:dyDescent="0.3">
      <c r="A2629">
        <v>7</v>
      </c>
      <c r="B2629">
        <v>5</v>
      </c>
      <c r="C2629">
        <v>10</v>
      </c>
      <c r="D2629" s="27">
        <v>5000</v>
      </c>
      <c r="E2629">
        <v>0</v>
      </c>
      <c r="F2629">
        <v>15687</v>
      </c>
      <c r="G2629">
        <v>10052</v>
      </c>
      <c r="H2629">
        <v>0</v>
      </c>
      <c r="I2629">
        <v>25895</v>
      </c>
      <c r="J2629">
        <v>0</v>
      </c>
      <c r="K2629">
        <v>52981</v>
      </c>
      <c r="L2629">
        <v>12037</v>
      </c>
      <c r="M2629">
        <v>7320</v>
      </c>
      <c r="N2629">
        <v>56854</v>
      </c>
      <c r="O2629">
        <v>1451.617</v>
      </c>
      <c r="P2629" s="27">
        <v>52997</v>
      </c>
      <c r="Q2629" s="27">
        <v>180826</v>
      </c>
    </row>
    <row r="2630" spans="1:17" x14ac:dyDescent="0.3">
      <c r="A2630">
        <v>3</v>
      </c>
      <c r="B2630">
        <v>5</v>
      </c>
      <c r="C2630">
        <v>11</v>
      </c>
      <c r="D2630" s="27">
        <v>3200</v>
      </c>
      <c r="E2630">
        <v>0</v>
      </c>
      <c r="F2630">
        <v>0</v>
      </c>
      <c r="G2630">
        <v>0</v>
      </c>
      <c r="H2630">
        <v>0</v>
      </c>
      <c r="I2630">
        <v>0</v>
      </c>
      <c r="J2630">
        <v>0</v>
      </c>
      <c r="K2630">
        <v>0</v>
      </c>
      <c r="L2630">
        <v>0</v>
      </c>
      <c r="M2630">
        <v>0</v>
      </c>
      <c r="N2630">
        <v>6411</v>
      </c>
      <c r="O2630">
        <v>3855.0839999999998</v>
      </c>
      <c r="P2630" s="27">
        <v>1879</v>
      </c>
      <c r="Q2630" s="27">
        <v>6411</v>
      </c>
    </row>
    <row r="2631" spans="1:17" x14ac:dyDescent="0.3">
      <c r="A2631">
        <v>5</v>
      </c>
      <c r="B2631">
        <v>23</v>
      </c>
      <c r="C2631">
        <v>50</v>
      </c>
      <c r="D2631" s="27">
        <v>85000</v>
      </c>
      <c r="E2631">
        <v>236187</v>
      </c>
      <c r="F2631">
        <v>620798</v>
      </c>
      <c r="G2631">
        <v>1414318</v>
      </c>
      <c r="H2631">
        <v>0</v>
      </c>
      <c r="I2631">
        <v>1112855</v>
      </c>
      <c r="J2631">
        <v>134251</v>
      </c>
      <c r="K2631">
        <v>7167134</v>
      </c>
      <c r="L2631">
        <v>143318</v>
      </c>
      <c r="M2631">
        <v>94188</v>
      </c>
      <c r="N2631">
        <v>737645</v>
      </c>
      <c r="O2631">
        <v>632.51710000000003</v>
      </c>
      <c r="P2631" s="27">
        <v>3417554</v>
      </c>
      <c r="Q2631" s="27">
        <v>11660694</v>
      </c>
    </row>
    <row r="2632" spans="1:17" x14ac:dyDescent="0.3">
      <c r="A2632">
        <v>5</v>
      </c>
      <c r="B2632">
        <v>5</v>
      </c>
      <c r="C2632">
        <v>9</v>
      </c>
      <c r="D2632" s="27">
        <v>1000000</v>
      </c>
      <c r="E2632">
        <v>10354</v>
      </c>
      <c r="F2632">
        <v>2637392</v>
      </c>
      <c r="G2632">
        <v>845066</v>
      </c>
      <c r="H2632">
        <v>19512</v>
      </c>
      <c r="I2632">
        <v>1271219</v>
      </c>
      <c r="J2632">
        <v>53201</v>
      </c>
      <c r="K2632">
        <v>123676</v>
      </c>
      <c r="L2632">
        <v>38724</v>
      </c>
      <c r="M2632">
        <v>237076</v>
      </c>
      <c r="N2632">
        <v>3593674</v>
      </c>
      <c r="O2632">
        <v>23.717549999999999</v>
      </c>
      <c r="P2632" s="27">
        <v>2587894</v>
      </c>
      <c r="Q2632" s="27">
        <v>8829894</v>
      </c>
    </row>
    <row r="2633" spans="1:17" x14ac:dyDescent="0.3">
      <c r="A2633">
        <v>9</v>
      </c>
      <c r="B2633">
        <v>2</v>
      </c>
      <c r="C2633">
        <v>2</v>
      </c>
      <c r="D2633" s="27">
        <v>51000</v>
      </c>
      <c r="E2633">
        <v>17661</v>
      </c>
      <c r="F2633">
        <v>68358</v>
      </c>
      <c r="G2633">
        <v>275553</v>
      </c>
      <c r="H2633">
        <v>0</v>
      </c>
      <c r="I2633">
        <v>253238</v>
      </c>
      <c r="J2633">
        <v>0</v>
      </c>
      <c r="K2633">
        <v>14166</v>
      </c>
      <c r="L2633">
        <v>38746</v>
      </c>
      <c r="M2633">
        <v>140912</v>
      </c>
      <c r="N2633">
        <v>170361</v>
      </c>
      <c r="O2633">
        <v>532.96370000000002</v>
      </c>
      <c r="P2633" s="27">
        <v>286927</v>
      </c>
      <c r="Q2633" s="27">
        <v>978995</v>
      </c>
    </row>
    <row r="2634" spans="1:17" x14ac:dyDescent="0.3">
      <c r="A2634">
        <v>5</v>
      </c>
      <c r="B2634">
        <v>2</v>
      </c>
      <c r="C2634">
        <v>6</v>
      </c>
      <c r="D2634" s="27">
        <v>41000</v>
      </c>
      <c r="E2634">
        <v>10825</v>
      </c>
      <c r="F2634">
        <v>222123</v>
      </c>
      <c r="G2634">
        <v>234142</v>
      </c>
      <c r="H2634">
        <v>1163</v>
      </c>
      <c r="I2634">
        <v>243427</v>
      </c>
      <c r="J2634">
        <v>0</v>
      </c>
      <c r="K2634">
        <v>13904</v>
      </c>
      <c r="L2634">
        <v>38918</v>
      </c>
      <c r="M2634">
        <v>66078</v>
      </c>
      <c r="N2634">
        <v>204392</v>
      </c>
      <c r="O2634">
        <v>532.96370000000002</v>
      </c>
      <c r="P2634" s="27">
        <v>303333</v>
      </c>
      <c r="Q2634" s="27">
        <v>1034972</v>
      </c>
    </row>
    <row r="2635" spans="1:17" x14ac:dyDescent="0.3">
      <c r="A2635">
        <v>9</v>
      </c>
      <c r="B2635">
        <v>12</v>
      </c>
      <c r="C2635">
        <v>21</v>
      </c>
      <c r="D2635" s="27">
        <v>2750</v>
      </c>
      <c r="E2635">
        <v>0</v>
      </c>
      <c r="F2635">
        <v>6805</v>
      </c>
      <c r="G2635">
        <v>5923</v>
      </c>
      <c r="H2635">
        <v>0</v>
      </c>
      <c r="I2635">
        <v>6157</v>
      </c>
      <c r="J2635">
        <v>0</v>
      </c>
      <c r="K2635">
        <v>0</v>
      </c>
      <c r="L2635">
        <v>10021</v>
      </c>
      <c r="M2635">
        <v>5852</v>
      </c>
      <c r="N2635">
        <v>13409</v>
      </c>
      <c r="O2635">
        <v>1522.982</v>
      </c>
      <c r="P2635" s="27">
        <v>14117</v>
      </c>
      <c r="Q2635" s="27">
        <v>48167</v>
      </c>
    </row>
    <row r="2636" spans="1:17" x14ac:dyDescent="0.3">
      <c r="A2636">
        <v>4</v>
      </c>
      <c r="B2636">
        <v>8</v>
      </c>
      <c r="C2636">
        <v>18</v>
      </c>
      <c r="D2636" s="27">
        <v>3800</v>
      </c>
      <c r="E2636">
        <v>4747</v>
      </c>
      <c r="F2636">
        <v>2952</v>
      </c>
      <c r="G2636">
        <v>4157</v>
      </c>
      <c r="H2636">
        <v>96</v>
      </c>
      <c r="I2636">
        <v>4374</v>
      </c>
      <c r="J2636">
        <v>0</v>
      </c>
      <c r="K2636">
        <v>650</v>
      </c>
      <c r="L2636">
        <v>7283</v>
      </c>
      <c r="M2636">
        <v>8748</v>
      </c>
      <c r="N2636">
        <v>11294</v>
      </c>
      <c r="O2636">
        <v>3231.29</v>
      </c>
      <c r="P2636" s="27">
        <v>12984</v>
      </c>
      <c r="Q2636" s="27">
        <v>44301</v>
      </c>
    </row>
    <row r="2637" spans="1:17" x14ac:dyDescent="0.3">
      <c r="A2637">
        <v>5</v>
      </c>
      <c r="B2637">
        <v>2</v>
      </c>
      <c r="C2637">
        <v>4</v>
      </c>
      <c r="D2637" s="27">
        <v>900000</v>
      </c>
      <c r="E2637">
        <v>0</v>
      </c>
      <c r="F2637">
        <v>887929</v>
      </c>
      <c r="G2637">
        <v>29848508</v>
      </c>
      <c r="H2637">
        <v>0</v>
      </c>
      <c r="I2637">
        <v>9264336</v>
      </c>
      <c r="J2637">
        <v>1277474</v>
      </c>
      <c r="K2637">
        <v>1541923</v>
      </c>
      <c r="L2637">
        <v>702754</v>
      </c>
      <c r="M2637">
        <v>3631231</v>
      </c>
      <c r="N2637">
        <v>15301481</v>
      </c>
      <c r="O2637">
        <v>62.584969999999998</v>
      </c>
      <c r="P2637" s="27">
        <v>18304700</v>
      </c>
      <c r="Q2637" s="27">
        <v>62455636</v>
      </c>
    </row>
    <row r="2638" spans="1:17" x14ac:dyDescent="0.3">
      <c r="A2638">
        <v>7</v>
      </c>
      <c r="B2638">
        <v>25</v>
      </c>
      <c r="C2638">
        <v>42</v>
      </c>
      <c r="D2638" s="27">
        <v>5200</v>
      </c>
      <c r="E2638">
        <v>220</v>
      </c>
      <c r="F2638">
        <v>16770</v>
      </c>
      <c r="G2638">
        <v>5872</v>
      </c>
      <c r="H2638">
        <v>0</v>
      </c>
      <c r="I2638">
        <v>17914</v>
      </c>
      <c r="J2638">
        <v>0</v>
      </c>
      <c r="K2638">
        <v>0</v>
      </c>
      <c r="L2638">
        <v>269</v>
      </c>
      <c r="M2638">
        <v>3638</v>
      </c>
      <c r="N2638">
        <v>14392</v>
      </c>
      <c r="O2638">
        <v>1879.4559999999999</v>
      </c>
      <c r="P2638" s="27">
        <v>17314</v>
      </c>
      <c r="Q2638" s="27">
        <v>59075</v>
      </c>
    </row>
    <row r="2639" spans="1:17" x14ac:dyDescent="0.3">
      <c r="A2639">
        <v>9</v>
      </c>
      <c r="B2639">
        <v>13</v>
      </c>
      <c r="C2639">
        <v>24</v>
      </c>
      <c r="D2639" s="27">
        <v>21250</v>
      </c>
      <c r="E2639">
        <v>210668</v>
      </c>
      <c r="F2639">
        <v>214214</v>
      </c>
      <c r="G2639">
        <v>111611</v>
      </c>
      <c r="H2639">
        <v>6916</v>
      </c>
      <c r="I2639">
        <v>167992</v>
      </c>
      <c r="J2639">
        <v>0</v>
      </c>
      <c r="K2639">
        <v>259088</v>
      </c>
      <c r="L2639">
        <v>65787</v>
      </c>
      <c r="M2639">
        <v>41973</v>
      </c>
      <c r="N2639">
        <v>368006</v>
      </c>
      <c r="O2639">
        <v>503.86329999999998</v>
      </c>
      <c r="P2639" s="27">
        <v>423873</v>
      </c>
      <c r="Q2639" s="27">
        <v>1446255</v>
      </c>
    </row>
    <row r="2640" spans="1:17" x14ac:dyDescent="0.3">
      <c r="A2640">
        <v>2</v>
      </c>
      <c r="B2640">
        <v>16</v>
      </c>
      <c r="C2640">
        <v>35</v>
      </c>
      <c r="D2640" s="27">
        <v>1500000</v>
      </c>
      <c r="E2640">
        <v>0</v>
      </c>
      <c r="F2640">
        <v>21606366</v>
      </c>
      <c r="G2640">
        <v>10885595</v>
      </c>
      <c r="H2640">
        <v>0</v>
      </c>
      <c r="I2640">
        <v>13948671</v>
      </c>
      <c r="J2640">
        <v>3584118</v>
      </c>
      <c r="K2640">
        <v>2495086</v>
      </c>
      <c r="L2640">
        <v>4831389</v>
      </c>
      <c r="M2640">
        <v>3633899</v>
      </c>
      <c r="N2640">
        <v>15936679</v>
      </c>
      <c r="O2640">
        <v>6.6318619999999999</v>
      </c>
      <c r="P2640" s="27">
        <v>22544491</v>
      </c>
      <c r="Q2640" s="27">
        <v>76921803</v>
      </c>
    </row>
    <row r="2641" spans="1:17" x14ac:dyDescent="0.3">
      <c r="A2641">
        <v>5</v>
      </c>
      <c r="B2641">
        <v>23</v>
      </c>
      <c r="C2641">
        <v>50</v>
      </c>
      <c r="D2641" s="27">
        <v>62000</v>
      </c>
      <c r="E2641">
        <v>65160</v>
      </c>
      <c r="F2641">
        <v>1015965</v>
      </c>
      <c r="G2641">
        <v>972891</v>
      </c>
      <c r="H2641">
        <v>50027</v>
      </c>
      <c r="I2641">
        <v>794749</v>
      </c>
      <c r="J2641">
        <v>132480</v>
      </c>
      <c r="K2641">
        <v>2805065</v>
      </c>
      <c r="L2641">
        <v>42745</v>
      </c>
      <c r="M2641">
        <v>36824</v>
      </c>
      <c r="N2641">
        <v>556375</v>
      </c>
      <c r="O2641">
        <v>632.51710000000003</v>
      </c>
      <c r="P2641" s="27">
        <v>1896917</v>
      </c>
      <c r="Q2641" s="27">
        <v>6472281</v>
      </c>
    </row>
    <row r="2642" spans="1:17" x14ac:dyDescent="0.3">
      <c r="A2642">
        <v>5</v>
      </c>
      <c r="B2642">
        <v>91</v>
      </c>
      <c r="C2642">
        <v>49</v>
      </c>
      <c r="D2642" s="27">
        <v>2550</v>
      </c>
      <c r="E2642">
        <v>0</v>
      </c>
      <c r="F2642">
        <v>0</v>
      </c>
      <c r="G2642">
        <v>1010</v>
      </c>
      <c r="H2642">
        <v>127</v>
      </c>
      <c r="I2642">
        <v>12594</v>
      </c>
      <c r="J2642">
        <v>0</v>
      </c>
      <c r="K2642">
        <v>0</v>
      </c>
      <c r="L2642">
        <v>4390</v>
      </c>
      <c r="M2642">
        <v>3047</v>
      </c>
      <c r="N2642">
        <v>19158</v>
      </c>
      <c r="O2642">
        <v>1807.463</v>
      </c>
      <c r="P2642" s="27">
        <v>11819</v>
      </c>
      <c r="Q2642" s="27">
        <v>40326</v>
      </c>
    </row>
    <row r="2643" spans="1:17" x14ac:dyDescent="0.3">
      <c r="A2643">
        <v>3</v>
      </c>
      <c r="B2643">
        <v>13</v>
      </c>
      <c r="C2643">
        <v>22</v>
      </c>
      <c r="D2643" s="27">
        <v>9300</v>
      </c>
      <c r="E2643">
        <v>0</v>
      </c>
      <c r="F2643">
        <v>0</v>
      </c>
      <c r="G2643">
        <v>0</v>
      </c>
      <c r="H2643">
        <v>0</v>
      </c>
      <c r="I2643">
        <v>316080</v>
      </c>
      <c r="J2643">
        <v>0</v>
      </c>
      <c r="K2643">
        <v>0</v>
      </c>
      <c r="L2643">
        <v>0</v>
      </c>
      <c r="M2643">
        <v>0</v>
      </c>
      <c r="N2643">
        <v>799354</v>
      </c>
      <c r="O2643">
        <v>1879.4559999999999</v>
      </c>
      <c r="P2643" s="27">
        <v>326915</v>
      </c>
      <c r="Q2643" s="27">
        <v>1115434</v>
      </c>
    </row>
    <row r="2644" spans="1:17" x14ac:dyDescent="0.3">
      <c r="A2644">
        <v>7</v>
      </c>
      <c r="B2644">
        <v>5</v>
      </c>
      <c r="C2644">
        <v>11</v>
      </c>
      <c r="D2644" s="27">
        <v>10000</v>
      </c>
      <c r="O2644">
        <v>3782.18</v>
      </c>
    </row>
    <row r="2645" spans="1:17" x14ac:dyDescent="0.3">
      <c r="A2645">
        <v>9</v>
      </c>
      <c r="B2645">
        <v>2</v>
      </c>
      <c r="C2645">
        <v>4</v>
      </c>
      <c r="D2645" s="27">
        <v>52000</v>
      </c>
      <c r="E2645">
        <v>0</v>
      </c>
      <c r="F2645">
        <v>312530</v>
      </c>
      <c r="G2645">
        <v>320242</v>
      </c>
      <c r="H2645">
        <v>0</v>
      </c>
      <c r="I2645">
        <v>367879</v>
      </c>
      <c r="J2645">
        <v>0</v>
      </c>
      <c r="K2645">
        <v>14183</v>
      </c>
      <c r="L2645">
        <v>88179</v>
      </c>
      <c r="M2645">
        <v>427091</v>
      </c>
      <c r="N2645">
        <v>351259</v>
      </c>
      <c r="O2645">
        <v>583.62670000000003</v>
      </c>
      <c r="P2645" s="27">
        <v>551396</v>
      </c>
      <c r="Q2645" s="27">
        <v>1881363</v>
      </c>
    </row>
    <row r="2646" spans="1:17" x14ac:dyDescent="0.3">
      <c r="A2646">
        <v>9</v>
      </c>
      <c r="B2646">
        <v>5</v>
      </c>
      <c r="C2646">
        <v>9</v>
      </c>
      <c r="D2646" s="27">
        <v>20000</v>
      </c>
      <c r="E2646">
        <v>96</v>
      </c>
      <c r="F2646">
        <v>14806</v>
      </c>
      <c r="G2646">
        <v>2670</v>
      </c>
      <c r="H2646">
        <v>0</v>
      </c>
      <c r="I2646">
        <v>16196</v>
      </c>
      <c r="J2646">
        <v>0</v>
      </c>
      <c r="K2646">
        <v>2211</v>
      </c>
      <c r="L2646">
        <v>4497</v>
      </c>
      <c r="M2646">
        <v>16999</v>
      </c>
      <c r="N2646">
        <v>47679</v>
      </c>
      <c r="O2646">
        <v>1130.4749999999999</v>
      </c>
      <c r="P2646" s="27">
        <v>30819</v>
      </c>
      <c r="Q2646" s="27">
        <v>105154</v>
      </c>
    </row>
    <row r="2647" spans="1:17" x14ac:dyDescent="0.3">
      <c r="A2647">
        <v>2</v>
      </c>
      <c r="B2647">
        <v>2</v>
      </c>
      <c r="C2647">
        <v>7</v>
      </c>
      <c r="D2647" s="27">
        <v>10500</v>
      </c>
      <c r="E2647">
        <v>8497</v>
      </c>
      <c r="F2647">
        <v>4334</v>
      </c>
      <c r="G2647">
        <v>17708</v>
      </c>
      <c r="H2647">
        <v>110</v>
      </c>
      <c r="I2647">
        <v>22200</v>
      </c>
      <c r="J2647">
        <v>0</v>
      </c>
      <c r="K2647">
        <v>8347</v>
      </c>
      <c r="L2647">
        <v>2729</v>
      </c>
      <c r="M2647">
        <v>6911</v>
      </c>
      <c r="N2647">
        <v>18412</v>
      </c>
      <c r="O2647">
        <v>1145.08</v>
      </c>
      <c r="P2647" s="27">
        <v>26157</v>
      </c>
      <c r="Q2647" s="27">
        <v>89248</v>
      </c>
    </row>
    <row r="2648" spans="1:17" x14ac:dyDescent="0.3">
      <c r="A2648">
        <v>6</v>
      </c>
      <c r="B2648">
        <v>2</v>
      </c>
      <c r="C2648">
        <v>2</v>
      </c>
      <c r="D2648" s="27">
        <v>174000</v>
      </c>
      <c r="E2648">
        <v>412249</v>
      </c>
      <c r="F2648">
        <v>3270851</v>
      </c>
      <c r="G2648">
        <v>3450652</v>
      </c>
      <c r="H2648">
        <v>85354</v>
      </c>
      <c r="I2648">
        <v>1565368</v>
      </c>
      <c r="J2648">
        <v>0</v>
      </c>
      <c r="K2648">
        <v>814888</v>
      </c>
      <c r="L2648">
        <v>255671</v>
      </c>
      <c r="M2648">
        <v>5046186</v>
      </c>
      <c r="N2648">
        <v>1931521</v>
      </c>
      <c r="O2648">
        <v>20.286159999999999</v>
      </c>
      <c r="P2648" s="27">
        <v>4933394</v>
      </c>
      <c r="Q2648" s="27">
        <v>16832740</v>
      </c>
    </row>
    <row r="2649" spans="1:17" x14ac:dyDescent="0.3">
      <c r="A2649">
        <v>2</v>
      </c>
      <c r="B2649">
        <v>13</v>
      </c>
      <c r="C2649">
        <v>25</v>
      </c>
      <c r="D2649" s="27">
        <v>8000</v>
      </c>
      <c r="E2649">
        <v>12250</v>
      </c>
      <c r="F2649">
        <v>15220</v>
      </c>
      <c r="G2649">
        <v>14370</v>
      </c>
      <c r="H2649">
        <v>0</v>
      </c>
      <c r="I2649">
        <v>13255</v>
      </c>
      <c r="J2649">
        <v>0</v>
      </c>
      <c r="K2649">
        <v>1878</v>
      </c>
      <c r="L2649">
        <v>6060</v>
      </c>
      <c r="M2649">
        <v>19574</v>
      </c>
      <c r="N2649">
        <v>52218</v>
      </c>
      <c r="O2649">
        <v>1851.67</v>
      </c>
      <c r="P2649" s="27">
        <v>39515</v>
      </c>
      <c r="Q2649" s="27">
        <v>134825</v>
      </c>
    </row>
    <row r="2650" spans="1:17" x14ac:dyDescent="0.3">
      <c r="A2650">
        <v>6</v>
      </c>
      <c r="B2650">
        <v>6</v>
      </c>
      <c r="C2650">
        <v>12</v>
      </c>
      <c r="D2650" s="27">
        <v>3200</v>
      </c>
      <c r="E2650">
        <v>0</v>
      </c>
      <c r="F2650">
        <v>7062</v>
      </c>
      <c r="G2650">
        <v>12131</v>
      </c>
      <c r="H2650">
        <v>0</v>
      </c>
      <c r="I2650">
        <v>14607</v>
      </c>
      <c r="J2650">
        <v>8141</v>
      </c>
      <c r="K2650">
        <v>137362</v>
      </c>
      <c r="L2650">
        <v>1793</v>
      </c>
      <c r="M2650">
        <v>0</v>
      </c>
      <c r="N2650">
        <v>9140</v>
      </c>
      <c r="O2650">
        <v>1387.077</v>
      </c>
      <c r="P2650" s="27">
        <v>55755</v>
      </c>
      <c r="Q2650" s="27">
        <v>190236</v>
      </c>
    </row>
    <row r="2651" spans="1:17" x14ac:dyDescent="0.3">
      <c r="A2651">
        <v>5</v>
      </c>
      <c r="B2651">
        <v>5</v>
      </c>
      <c r="C2651">
        <v>11</v>
      </c>
      <c r="D2651" s="27">
        <v>7800</v>
      </c>
      <c r="E2651">
        <v>0</v>
      </c>
      <c r="F2651">
        <v>122720</v>
      </c>
      <c r="G2651">
        <v>30717</v>
      </c>
      <c r="H2651">
        <v>0</v>
      </c>
      <c r="I2651">
        <v>33005</v>
      </c>
      <c r="J2651">
        <v>0</v>
      </c>
      <c r="K2651">
        <v>0</v>
      </c>
      <c r="L2651">
        <v>0</v>
      </c>
      <c r="M2651">
        <v>0</v>
      </c>
      <c r="N2651">
        <v>156003</v>
      </c>
      <c r="O2651">
        <v>4637.8509999999997</v>
      </c>
      <c r="P2651" s="27">
        <v>100365</v>
      </c>
      <c r="Q2651" s="27">
        <v>342445</v>
      </c>
    </row>
    <row r="2652" spans="1:17" x14ac:dyDescent="0.3">
      <c r="A2652">
        <v>4</v>
      </c>
      <c r="B2652">
        <v>15</v>
      </c>
      <c r="C2652">
        <v>53</v>
      </c>
      <c r="D2652" s="27">
        <v>1800</v>
      </c>
      <c r="E2652">
        <v>5624</v>
      </c>
      <c r="F2652">
        <v>4322</v>
      </c>
      <c r="G2652">
        <v>10483</v>
      </c>
      <c r="H2652">
        <v>7678</v>
      </c>
      <c r="I2652">
        <v>3858</v>
      </c>
      <c r="J2652">
        <v>65180</v>
      </c>
      <c r="K2652">
        <v>46080</v>
      </c>
      <c r="L2652">
        <v>13760</v>
      </c>
      <c r="M2652">
        <v>1710</v>
      </c>
      <c r="N2652">
        <v>8561</v>
      </c>
      <c r="O2652">
        <v>678.05409999999995</v>
      </c>
      <c r="P2652" s="27">
        <v>49020</v>
      </c>
      <c r="Q2652" s="27">
        <v>167256</v>
      </c>
    </row>
    <row r="2653" spans="1:17" x14ac:dyDescent="0.3">
      <c r="A2653">
        <v>7</v>
      </c>
      <c r="B2653">
        <v>13</v>
      </c>
      <c r="C2653">
        <v>22</v>
      </c>
      <c r="D2653" s="27">
        <v>17250</v>
      </c>
      <c r="E2653">
        <v>125740</v>
      </c>
      <c r="F2653">
        <v>497908</v>
      </c>
      <c r="G2653">
        <v>73729</v>
      </c>
      <c r="H2653">
        <v>2777</v>
      </c>
      <c r="I2653">
        <v>125210</v>
      </c>
      <c r="J2653">
        <v>32449</v>
      </c>
      <c r="K2653">
        <v>4326</v>
      </c>
      <c r="L2653">
        <v>25333</v>
      </c>
      <c r="M2653">
        <v>60964</v>
      </c>
      <c r="N2653">
        <v>278898</v>
      </c>
      <c r="O2653">
        <v>1162.2629999999999</v>
      </c>
      <c r="P2653" s="27">
        <v>359711</v>
      </c>
      <c r="Q2653" s="27">
        <v>1227334</v>
      </c>
    </row>
    <row r="2654" spans="1:17" x14ac:dyDescent="0.3">
      <c r="A2654">
        <v>5</v>
      </c>
      <c r="B2654">
        <v>1</v>
      </c>
      <c r="C2654">
        <v>1</v>
      </c>
      <c r="D2654" s="27">
        <v>1500</v>
      </c>
      <c r="O2654">
        <v>1807.463</v>
      </c>
    </row>
    <row r="2655" spans="1:17" x14ac:dyDescent="0.3">
      <c r="A2655">
        <v>6</v>
      </c>
      <c r="B2655">
        <v>5</v>
      </c>
      <c r="C2655">
        <v>10</v>
      </c>
      <c r="D2655" s="27">
        <v>205000</v>
      </c>
      <c r="E2655">
        <v>0</v>
      </c>
      <c r="F2655">
        <v>662965</v>
      </c>
      <c r="G2655">
        <v>128764</v>
      </c>
      <c r="H2655">
        <v>23148</v>
      </c>
      <c r="I2655">
        <v>653849</v>
      </c>
      <c r="J2655">
        <v>0</v>
      </c>
      <c r="K2655">
        <v>71414</v>
      </c>
      <c r="L2655">
        <v>10135</v>
      </c>
      <c r="M2655">
        <v>35965</v>
      </c>
      <c r="N2655">
        <v>641462</v>
      </c>
      <c r="O2655">
        <v>74.84496</v>
      </c>
      <c r="P2655" s="27">
        <v>652902</v>
      </c>
      <c r="Q2655" s="27">
        <v>2227702</v>
      </c>
    </row>
    <row r="2656" spans="1:17" x14ac:dyDescent="0.3">
      <c r="A2656">
        <v>5</v>
      </c>
      <c r="B2656">
        <v>12</v>
      </c>
      <c r="C2656">
        <v>21</v>
      </c>
      <c r="D2656" s="27">
        <v>12000</v>
      </c>
      <c r="E2656">
        <v>1092</v>
      </c>
      <c r="F2656">
        <v>80594</v>
      </c>
      <c r="G2656">
        <v>37353</v>
      </c>
      <c r="H2656">
        <v>795</v>
      </c>
      <c r="I2656">
        <v>20912</v>
      </c>
      <c r="J2656">
        <v>0</v>
      </c>
      <c r="K2656">
        <v>2206</v>
      </c>
      <c r="L2656">
        <v>3137</v>
      </c>
      <c r="M2656">
        <v>4308</v>
      </c>
      <c r="N2656">
        <v>51286</v>
      </c>
      <c r="O2656">
        <v>1162.2629999999999</v>
      </c>
      <c r="P2656" s="27">
        <v>59110</v>
      </c>
      <c r="Q2656" s="27">
        <v>201683</v>
      </c>
    </row>
    <row r="2657" spans="1:17" x14ac:dyDescent="0.3">
      <c r="A2657">
        <v>6</v>
      </c>
      <c r="B2657">
        <v>2</v>
      </c>
      <c r="C2657">
        <v>2</v>
      </c>
      <c r="D2657" s="27">
        <v>27000</v>
      </c>
      <c r="E2657">
        <v>9254</v>
      </c>
      <c r="F2657">
        <v>425020</v>
      </c>
      <c r="G2657">
        <v>413629</v>
      </c>
      <c r="H2657">
        <v>3683</v>
      </c>
      <c r="I2657">
        <v>442746</v>
      </c>
      <c r="J2657">
        <v>0</v>
      </c>
      <c r="K2657">
        <v>77990</v>
      </c>
      <c r="L2657">
        <v>65756</v>
      </c>
      <c r="M2657">
        <v>340784</v>
      </c>
      <c r="N2657">
        <v>202637</v>
      </c>
      <c r="O2657">
        <v>1791.31</v>
      </c>
      <c r="P2657" s="27">
        <v>580744</v>
      </c>
      <c r="Q2657" s="27">
        <v>1981499</v>
      </c>
    </row>
    <row r="2658" spans="1:17" x14ac:dyDescent="0.3">
      <c r="A2658">
        <v>2</v>
      </c>
      <c r="B2658">
        <v>5</v>
      </c>
      <c r="C2658">
        <v>9</v>
      </c>
      <c r="D2658" s="27">
        <v>9000</v>
      </c>
      <c r="E2658">
        <v>0</v>
      </c>
      <c r="F2658">
        <v>8549</v>
      </c>
      <c r="G2658">
        <v>2595</v>
      </c>
      <c r="H2658">
        <v>0</v>
      </c>
      <c r="I2658">
        <v>26643</v>
      </c>
      <c r="J2658">
        <v>267</v>
      </c>
      <c r="K2658">
        <v>1018</v>
      </c>
      <c r="L2658">
        <v>3933</v>
      </c>
      <c r="M2658">
        <v>2584</v>
      </c>
      <c r="N2658">
        <v>17434</v>
      </c>
      <c r="O2658">
        <v>1851.67</v>
      </c>
      <c r="P2658" s="27">
        <v>18471</v>
      </c>
      <c r="Q2658" s="27">
        <v>63023</v>
      </c>
    </row>
    <row r="2659" spans="1:17" x14ac:dyDescent="0.3">
      <c r="A2659">
        <v>5</v>
      </c>
      <c r="B2659">
        <v>23</v>
      </c>
      <c r="C2659">
        <v>50</v>
      </c>
      <c r="D2659" s="27">
        <v>9000</v>
      </c>
      <c r="E2659">
        <v>0</v>
      </c>
      <c r="F2659">
        <v>363558</v>
      </c>
      <c r="G2659">
        <v>108331</v>
      </c>
      <c r="H2659">
        <v>0</v>
      </c>
      <c r="I2659">
        <v>53691</v>
      </c>
      <c r="J2659">
        <v>0</v>
      </c>
      <c r="K2659">
        <v>638183</v>
      </c>
      <c r="L2659">
        <v>12347</v>
      </c>
      <c r="M2659">
        <v>20986</v>
      </c>
      <c r="N2659">
        <v>78514</v>
      </c>
      <c r="O2659">
        <v>908.28279999999995</v>
      </c>
      <c r="P2659" s="27">
        <v>373860</v>
      </c>
      <c r="Q2659" s="27">
        <v>1275610</v>
      </c>
    </row>
    <row r="2660" spans="1:17" x14ac:dyDescent="0.3">
      <c r="A2660">
        <v>5</v>
      </c>
      <c r="B2660">
        <v>18</v>
      </c>
      <c r="C2660">
        <v>38</v>
      </c>
      <c r="D2660" s="27">
        <v>500001</v>
      </c>
      <c r="E2660">
        <v>629203</v>
      </c>
      <c r="F2660">
        <v>1481737</v>
      </c>
      <c r="G2660">
        <v>4858226</v>
      </c>
      <c r="H2660">
        <v>0</v>
      </c>
      <c r="I2660">
        <v>2266360</v>
      </c>
      <c r="J2660">
        <v>3083815</v>
      </c>
      <c r="K2660">
        <v>2078336</v>
      </c>
      <c r="L2660">
        <v>2038677</v>
      </c>
      <c r="M2660">
        <v>158136</v>
      </c>
      <c r="N2660">
        <v>6116369</v>
      </c>
      <c r="O2660">
        <v>15.94562</v>
      </c>
      <c r="P2660" s="27">
        <v>6656172</v>
      </c>
      <c r="Q2660" s="27">
        <v>22710859</v>
      </c>
    </row>
    <row r="2661" spans="1:17" x14ac:dyDescent="0.3">
      <c r="A2661">
        <v>1</v>
      </c>
      <c r="B2661">
        <v>13</v>
      </c>
      <c r="C2661">
        <v>23</v>
      </c>
      <c r="D2661" s="27">
        <v>150000</v>
      </c>
      <c r="E2661">
        <v>70531</v>
      </c>
      <c r="F2661">
        <v>884003</v>
      </c>
      <c r="G2661">
        <v>521134</v>
      </c>
      <c r="H2661">
        <v>0</v>
      </c>
      <c r="I2661">
        <v>602029</v>
      </c>
      <c r="J2661">
        <v>0</v>
      </c>
      <c r="K2661">
        <v>61708</v>
      </c>
      <c r="L2661">
        <v>77150</v>
      </c>
      <c r="M2661">
        <v>442591</v>
      </c>
      <c r="N2661">
        <v>1724022</v>
      </c>
      <c r="O2661">
        <v>139.16999999999999</v>
      </c>
      <c r="P2661" s="27">
        <v>1284633</v>
      </c>
      <c r="Q2661" s="27">
        <v>4383168</v>
      </c>
    </row>
    <row r="2662" spans="1:17" x14ac:dyDescent="0.3">
      <c r="A2662">
        <v>2</v>
      </c>
      <c r="B2662">
        <v>16</v>
      </c>
      <c r="C2662">
        <v>35</v>
      </c>
      <c r="D2662" s="27">
        <v>1500000</v>
      </c>
      <c r="E2662">
        <v>766110</v>
      </c>
      <c r="F2662">
        <v>11545006</v>
      </c>
      <c r="G2662">
        <v>31964459</v>
      </c>
      <c r="H2662">
        <v>743392</v>
      </c>
      <c r="I2662">
        <v>16150768</v>
      </c>
      <c r="J2662">
        <v>6728205</v>
      </c>
      <c r="K2662">
        <v>6406531</v>
      </c>
      <c r="L2662">
        <v>4019728</v>
      </c>
      <c r="M2662">
        <v>10809083</v>
      </c>
      <c r="N2662">
        <v>29649008</v>
      </c>
      <c r="O2662">
        <v>4.5464599999999997</v>
      </c>
      <c r="P2662" s="27">
        <v>34813098</v>
      </c>
      <c r="Q2662" s="8">
        <v>119000000</v>
      </c>
    </row>
    <row r="2663" spans="1:17" x14ac:dyDescent="0.3">
      <c r="A2663">
        <v>7</v>
      </c>
      <c r="B2663">
        <v>2</v>
      </c>
      <c r="C2663">
        <v>2</v>
      </c>
      <c r="D2663" s="27">
        <v>200001</v>
      </c>
      <c r="E2663">
        <v>991625</v>
      </c>
      <c r="F2663">
        <v>6819332</v>
      </c>
      <c r="G2663">
        <v>5351064</v>
      </c>
      <c r="H2663">
        <v>112753</v>
      </c>
      <c r="I2663">
        <v>2229023</v>
      </c>
      <c r="J2663">
        <v>158682</v>
      </c>
      <c r="K2663">
        <v>167442</v>
      </c>
      <c r="L2663">
        <v>206000</v>
      </c>
      <c r="M2663">
        <v>679922</v>
      </c>
      <c r="N2663">
        <v>3013388</v>
      </c>
      <c r="O2663">
        <v>48.84104</v>
      </c>
      <c r="P2663" s="27">
        <v>5782307</v>
      </c>
      <c r="Q2663" s="27">
        <v>19729231</v>
      </c>
    </row>
    <row r="2664" spans="1:17" x14ac:dyDescent="0.3">
      <c r="A2664">
        <v>7</v>
      </c>
      <c r="B2664">
        <v>2</v>
      </c>
      <c r="C2664">
        <v>6</v>
      </c>
      <c r="D2664" s="27">
        <v>198000</v>
      </c>
      <c r="E2664">
        <v>127586</v>
      </c>
      <c r="F2664">
        <v>1685077</v>
      </c>
      <c r="G2664">
        <v>5046786</v>
      </c>
      <c r="H2664">
        <v>81501</v>
      </c>
      <c r="I2664">
        <v>2293329</v>
      </c>
      <c r="J2664">
        <v>0</v>
      </c>
      <c r="K2664">
        <v>24347</v>
      </c>
      <c r="L2664">
        <v>178378</v>
      </c>
      <c r="M2664">
        <v>4333688</v>
      </c>
      <c r="N2664">
        <v>2064806</v>
      </c>
      <c r="O2664">
        <v>50.319159999999997</v>
      </c>
      <c r="P2664" s="27">
        <v>4641119</v>
      </c>
      <c r="Q2664" s="27">
        <v>15835498</v>
      </c>
    </row>
    <row r="2665" spans="1:17" x14ac:dyDescent="0.3">
      <c r="A2665">
        <v>5</v>
      </c>
      <c r="B2665">
        <v>13</v>
      </c>
      <c r="C2665">
        <v>24</v>
      </c>
      <c r="D2665" s="27">
        <v>5700</v>
      </c>
      <c r="E2665">
        <v>0</v>
      </c>
      <c r="F2665">
        <v>18325</v>
      </c>
      <c r="G2665">
        <v>5648</v>
      </c>
      <c r="H2665">
        <v>743</v>
      </c>
      <c r="I2665">
        <v>10905</v>
      </c>
      <c r="J2665">
        <v>0</v>
      </c>
      <c r="K2665">
        <v>15579</v>
      </c>
      <c r="L2665">
        <v>2704</v>
      </c>
      <c r="M2665">
        <v>2164</v>
      </c>
      <c r="N2665">
        <v>18133</v>
      </c>
      <c r="O2665">
        <v>1807.463</v>
      </c>
      <c r="P2665" s="27">
        <v>21747</v>
      </c>
      <c r="Q2665" s="27">
        <v>74201</v>
      </c>
    </row>
    <row r="2666" spans="1:17" x14ac:dyDescent="0.3">
      <c r="A2666">
        <v>5</v>
      </c>
      <c r="B2666">
        <v>5</v>
      </c>
      <c r="C2666">
        <v>9</v>
      </c>
      <c r="D2666" s="27">
        <v>30000</v>
      </c>
      <c r="E2666">
        <v>57392</v>
      </c>
      <c r="F2666">
        <v>142106</v>
      </c>
      <c r="G2666">
        <v>89532</v>
      </c>
      <c r="H2666">
        <v>5015</v>
      </c>
      <c r="I2666">
        <v>425552</v>
      </c>
      <c r="J2666">
        <v>0</v>
      </c>
      <c r="K2666">
        <v>14682</v>
      </c>
      <c r="L2666">
        <v>109794</v>
      </c>
      <c r="M2666">
        <v>205887</v>
      </c>
      <c r="N2666">
        <v>293426</v>
      </c>
      <c r="O2666">
        <v>632.51710000000003</v>
      </c>
      <c r="P2666" s="27">
        <v>393724</v>
      </c>
      <c r="Q2666" s="27">
        <v>1343386</v>
      </c>
    </row>
    <row r="2667" spans="1:17" x14ac:dyDescent="0.3">
      <c r="A2667">
        <v>9</v>
      </c>
      <c r="B2667">
        <v>16</v>
      </c>
      <c r="C2667">
        <v>35</v>
      </c>
      <c r="D2667" s="27">
        <v>405000</v>
      </c>
      <c r="E2667">
        <v>97681</v>
      </c>
      <c r="F2667">
        <v>1251667</v>
      </c>
      <c r="G2667">
        <v>7972621</v>
      </c>
      <c r="H2667">
        <v>0</v>
      </c>
      <c r="I2667">
        <v>7036219</v>
      </c>
      <c r="J2667">
        <v>2178110</v>
      </c>
      <c r="K2667">
        <v>1571968</v>
      </c>
      <c r="L2667">
        <v>600002</v>
      </c>
      <c r="M2667">
        <v>3018554</v>
      </c>
      <c r="N2667">
        <v>9437265</v>
      </c>
      <c r="O2667">
        <v>6.6318619999999999</v>
      </c>
      <c r="P2667" s="27">
        <v>9719838</v>
      </c>
      <c r="Q2667" s="27">
        <v>33164087</v>
      </c>
    </row>
    <row r="2668" spans="1:17" x14ac:dyDescent="0.3">
      <c r="A2668">
        <v>3</v>
      </c>
      <c r="B2668">
        <v>25</v>
      </c>
      <c r="C2668">
        <v>43</v>
      </c>
      <c r="D2668" s="27">
        <v>6600</v>
      </c>
      <c r="E2668">
        <v>3865</v>
      </c>
      <c r="F2668">
        <v>11523</v>
      </c>
      <c r="G2668">
        <v>15594</v>
      </c>
      <c r="H2668">
        <v>0</v>
      </c>
      <c r="I2668">
        <v>19861</v>
      </c>
      <c r="J2668">
        <v>0</v>
      </c>
      <c r="K2668">
        <v>0</v>
      </c>
      <c r="L2668">
        <v>11720</v>
      </c>
      <c r="M2668">
        <v>16650</v>
      </c>
      <c r="N2668">
        <v>32339</v>
      </c>
      <c r="O2668">
        <v>1791.31</v>
      </c>
      <c r="P2668" s="27">
        <v>32694</v>
      </c>
      <c r="Q2668" s="27">
        <v>111552</v>
      </c>
    </row>
    <row r="2669" spans="1:17" x14ac:dyDescent="0.3">
      <c r="A2669">
        <v>4</v>
      </c>
      <c r="B2669">
        <v>5</v>
      </c>
      <c r="C2669">
        <v>10</v>
      </c>
      <c r="D2669" s="27">
        <v>2150</v>
      </c>
      <c r="E2669">
        <v>0</v>
      </c>
      <c r="F2669">
        <v>0</v>
      </c>
      <c r="G2669">
        <v>3</v>
      </c>
      <c r="H2669">
        <v>0</v>
      </c>
      <c r="I2669">
        <v>0</v>
      </c>
      <c r="J2669">
        <v>0</v>
      </c>
      <c r="K2669">
        <v>0</v>
      </c>
      <c r="L2669">
        <v>0</v>
      </c>
      <c r="M2669">
        <v>0</v>
      </c>
      <c r="N2669">
        <v>526</v>
      </c>
      <c r="O2669">
        <v>1729.173</v>
      </c>
      <c r="P2669" s="27">
        <v>155</v>
      </c>
      <c r="Q2669" s="27">
        <v>529</v>
      </c>
    </row>
    <row r="2670" spans="1:17" x14ac:dyDescent="0.3">
      <c r="A2670">
        <v>6</v>
      </c>
      <c r="B2670">
        <v>23</v>
      </c>
      <c r="C2670">
        <v>50</v>
      </c>
      <c r="D2670" s="27">
        <v>72000</v>
      </c>
      <c r="E2670">
        <v>76150</v>
      </c>
      <c r="F2670">
        <v>425221</v>
      </c>
      <c r="G2670">
        <v>588180</v>
      </c>
      <c r="H2670">
        <v>33531</v>
      </c>
      <c r="I2670">
        <v>509321</v>
      </c>
      <c r="J2670">
        <v>50384</v>
      </c>
      <c r="K2670">
        <v>4036134</v>
      </c>
      <c r="L2670">
        <v>72570</v>
      </c>
      <c r="M2670">
        <v>79555</v>
      </c>
      <c r="N2670">
        <v>658509</v>
      </c>
      <c r="O2670">
        <v>632.51710000000003</v>
      </c>
      <c r="P2670" s="27">
        <v>1913703</v>
      </c>
      <c r="Q2670" s="27">
        <v>6529555</v>
      </c>
    </row>
    <row r="2671" spans="1:17" x14ac:dyDescent="0.3">
      <c r="A2671">
        <v>4</v>
      </c>
      <c r="B2671">
        <v>14</v>
      </c>
      <c r="C2671">
        <v>29</v>
      </c>
      <c r="D2671" s="27">
        <v>54000</v>
      </c>
      <c r="E2671">
        <v>79315</v>
      </c>
      <c r="F2671">
        <v>416116</v>
      </c>
      <c r="G2671">
        <v>89888</v>
      </c>
      <c r="H2671">
        <v>16844</v>
      </c>
      <c r="I2671">
        <v>164444</v>
      </c>
      <c r="J2671">
        <v>0</v>
      </c>
      <c r="K2671">
        <v>229993</v>
      </c>
      <c r="L2671">
        <v>25205</v>
      </c>
      <c r="M2671">
        <v>88094</v>
      </c>
      <c r="N2671">
        <v>82056</v>
      </c>
      <c r="O2671">
        <v>242.08690000000001</v>
      </c>
      <c r="P2671" s="27">
        <v>349342</v>
      </c>
      <c r="Q2671" s="27">
        <v>1191955</v>
      </c>
    </row>
    <row r="2672" spans="1:17" x14ac:dyDescent="0.3">
      <c r="A2672">
        <v>5</v>
      </c>
      <c r="B2672">
        <v>12</v>
      </c>
      <c r="C2672">
        <v>21</v>
      </c>
      <c r="D2672" s="27">
        <v>4500</v>
      </c>
      <c r="E2672">
        <v>228</v>
      </c>
      <c r="F2672">
        <v>10074</v>
      </c>
      <c r="G2672">
        <v>992</v>
      </c>
      <c r="H2672">
        <v>93</v>
      </c>
      <c r="I2672">
        <v>7110</v>
      </c>
      <c r="J2672">
        <v>0</v>
      </c>
      <c r="K2672">
        <v>0</v>
      </c>
      <c r="L2672">
        <v>0</v>
      </c>
      <c r="M2672">
        <v>0</v>
      </c>
      <c r="N2672">
        <v>15040</v>
      </c>
      <c r="O2672">
        <v>1879.4559999999999</v>
      </c>
      <c r="P2672" s="27">
        <v>9829</v>
      </c>
      <c r="Q2672" s="27">
        <v>33537</v>
      </c>
    </row>
    <row r="2673" spans="1:17" x14ac:dyDescent="0.3">
      <c r="A2673">
        <v>2</v>
      </c>
      <c r="B2673">
        <v>14</v>
      </c>
      <c r="C2673">
        <v>28</v>
      </c>
      <c r="D2673" s="27">
        <v>50000</v>
      </c>
      <c r="E2673">
        <v>0</v>
      </c>
      <c r="F2673">
        <v>60263</v>
      </c>
      <c r="G2673">
        <v>39404</v>
      </c>
      <c r="H2673">
        <v>5281</v>
      </c>
      <c r="I2673">
        <v>100910</v>
      </c>
      <c r="J2673">
        <v>0</v>
      </c>
      <c r="K2673">
        <v>691</v>
      </c>
      <c r="L2673">
        <v>1347</v>
      </c>
      <c r="M2673">
        <v>14264</v>
      </c>
      <c r="N2673">
        <v>105187</v>
      </c>
      <c r="O2673">
        <v>356.19830000000002</v>
      </c>
      <c r="P2673" s="27">
        <v>95940</v>
      </c>
      <c r="Q2673" s="27">
        <v>327347</v>
      </c>
    </row>
    <row r="2674" spans="1:17" x14ac:dyDescent="0.3">
      <c r="A2674">
        <v>9</v>
      </c>
      <c r="B2674">
        <v>4</v>
      </c>
      <c r="C2674">
        <v>8</v>
      </c>
      <c r="D2674" s="27">
        <v>75000</v>
      </c>
      <c r="E2674">
        <v>0</v>
      </c>
      <c r="F2674">
        <v>8049</v>
      </c>
      <c r="G2674">
        <v>176632</v>
      </c>
      <c r="H2674">
        <v>0</v>
      </c>
      <c r="I2674">
        <v>1628647</v>
      </c>
      <c r="J2674">
        <v>0</v>
      </c>
      <c r="K2674">
        <v>2665792</v>
      </c>
      <c r="L2674">
        <v>118131</v>
      </c>
      <c r="M2674">
        <v>847014</v>
      </c>
      <c r="N2674">
        <v>1568924</v>
      </c>
      <c r="O2674">
        <v>145.50389999999999</v>
      </c>
      <c r="P2674" s="27">
        <v>2055448</v>
      </c>
      <c r="Q2674" s="27">
        <v>7013189</v>
      </c>
    </row>
    <row r="2675" spans="1:17" x14ac:dyDescent="0.3">
      <c r="A2675">
        <v>2</v>
      </c>
      <c r="B2675">
        <v>91</v>
      </c>
      <c r="C2675">
        <v>49</v>
      </c>
      <c r="D2675" s="27">
        <v>22000</v>
      </c>
      <c r="E2675">
        <v>965</v>
      </c>
      <c r="F2675">
        <v>1406</v>
      </c>
      <c r="G2675">
        <v>3473</v>
      </c>
      <c r="H2675">
        <v>19</v>
      </c>
      <c r="I2675">
        <v>4604</v>
      </c>
      <c r="J2675">
        <v>0</v>
      </c>
      <c r="K2675">
        <v>136</v>
      </c>
      <c r="L2675">
        <v>25</v>
      </c>
      <c r="M2675">
        <v>360</v>
      </c>
      <c r="N2675">
        <v>20324</v>
      </c>
      <c r="O2675">
        <v>665.40890000000002</v>
      </c>
      <c r="P2675" s="27">
        <v>9177</v>
      </c>
      <c r="Q2675" s="27">
        <v>31312</v>
      </c>
    </row>
    <row r="2676" spans="1:17" x14ac:dyDescent="0.3">
      <c r="A2676">
        <v>7</v>
      </c>
      <c r="B2676">
        <v>26</v>
      </c>
      <c r="C2676">
        <v>46</v>
      </c>
      <c r="D2676" s="27">
        <v>7200</v>
      </c>
      <c r="E2676">
        <v>6616</v>
      </c>
      <c r="F2676">
        <v>15028</v>
      </c>
      <c r="G2676">
        <v>12771</v>
      </c>
      <c r="H2676">
        <v>316</v>
      </c>
      <c r="I2676">
        <v>30928</v>
      </c>
      <c r="J2676">
        <v>0</v>
      </c>
      <c r="K2676">
        <v>8293</v>
      </c>
      <c r="L2676">
        <v>8824</v>
      </c>
      <c r="M2676">
        <v>9248</v>
      </c>
      <c r="N2676">
        <v>46827</v>
      </c>
      <c r="O2676">
        <v>1879.4559999999999</v>
      </c>
      <c r="P2676" s="27">
        <v>40695</v>
      </c>
      <c r="Q2676" s="27">
        <v>138851</v>
      </c>
    </row>
    <row r="2677" spans="1:17" x14ac:dyDescent="0.3">
      <c r="A2677">
        <v>1</v>
      </c>
      <c r="B2677">
        <v>14</v>
      </c>
      <c r="C2677">
        <v>28</v>
      </c>
      <c r="D2677" s="27">
        <v>47500</v>
      </c>
      <c r="E2677">
        <v>0</v>
      </c>
      <c r="F2677">
        <v>153790</v>
      </c>
      <c r="G2677">
        <v>244163</v>
      </c>
      <c r="H2677">
        <v>0</v>
      </c>
      <c r="I2677">
        <v>159824</v>
      </c>
      <c r="J2677">
        <v>0</v>
      </c>
      <c r="K2677">
        <v>445088</v>
      </c>
      <c r="L2677">
        <v>91538</v>
      </c>
      <c r="M2677">
        <v>329894</v>
      </c>
      <c r="N2677">
        <v>165572</v>
      </c>
      <c r="O2677">
        <v>139.16999999999999</v>
      </c>
      <c r="P2677" s="27">
        <v>465964</v>
      </c>
      <c r="Q2677" s="27">
        <v>1589869</v>
      </c>
    </row>
    <row r="2678" spans="1:17" x14ac:dyDescent="0.3">
      <c r="A2678">
        <v>3</v>
      </c>
      <c r="B2678">
        <v>5</v>
      </c>
      <c r="C2678">
        <v>10</v>
      </c>
      <c r="D2678" s="27">
        <v>44500</v>
      </c>
      <c r="E2678">
        <v>0</v>
      </c>
      <c r="F2678">
        <v>138900</v>
      </c>
      <c r="G2678">
        <v>52150</v>
      </c>
      <c r="H2678">
        <v>13779</v>
      </c>
      <c r="I2678">
        <v>458884</v>
      </c>
      <c r="J2678">
        <v>0</v>
      </c>
      <c r="K2678">
        <v>11285</v>
      </c>
      <c r="L2678">
        <v>59652</v>
      </c>
      <c r="M2678">
        <v>206902</v>
      </c>
      <c r="N2678">
        <v>399214</v>
      </c>
      <c r="O2678">
        <v>19.690259999999999</v>
      </c>
      <c r="P2678" s="27">
        <v>392956</v>
      </c>
      <c r="Q2678" s="27">
        <v>1340766</v>
      </c>
    </row>
    <row r="2679" spans="1:17" x14ac:dyDescent="0.3">
      <c r="A2679">
        <v>7</v>
      </c>
      <c r="B2679">
        <v>16</v>
      </c>
      <c r="C2679">
        <v>35</v>
      </c>
      <c r="D2679" s="27">
        <v>230000</v>
      </c>
      <c r="E2679">
        <v>0</v>
      </c>
      <c r="F2679">
        <v>13112958</v>
      </c>
      <c r="G2679">
        <v>4914188</v>
      </c>
      <c r="H2679">
        <v>0</v>
      </c>
      <c r="I2679">
        <v>2652047</v>
      </c>
      <c r="J2679">
        <v>782535</v>
      </c>
      <c r="K2679">
        <v>928384</v>
      </c>
      <c r="L2679">
        <v>884537</v>
      </c>
      <c r="M2679">
        <v>713320</v>
      </c>
      <c r="N2679">
        <v>3659109</v>
      </c>
      <c r="O2679">
        <v>9.2846069999999994</v>
      </c>
      <c r="P2679" s="27">
        <v>8102895</v>
      </c>
      <c r="Q2679" s="27">
        <v>27647078</v>
      </c>
    </row>
    <row r="2680" spans="1:17" x14ac:dyDescent="0.3">
      <c r="A2680">
        <v>6</v>
      </c>
      <c r="B2680">
        <v>12</v>
      </c>
      <c r="C2680">
        <v>21</v>
      </c>
      <c r="D2680" s="27">
        <v>3000</v>
      </c>
      <c r="E2680">
        <v>1393</v>
      </c>
      <c r="F2680">
        <v>4795</v>
      </c>
      <c r="G2680">
        <v>160</v>
      </c>
      <c r="H2680">
        <v>51</v>
      </c>
      <c r="I2680">
        <v>378</v>
      </c>
      <c r="J2680">
        <v>0</v>
      </c>
      <c r="K2680">
        <v>613</v>
      </c>
      <c r="L2680">
        <v>0</v>
      </c>
      <c r="M2680">
        <v>0</v>
      </c>
      <c r="N2680">
        <v>4764</v>
      </c>
      <c r="O2680">
        <v>1107.7529999999999</v>
      </c>
      <c r="P2680" s="27">
        <v>3562</v>
      </c>
      <c r="Q2680" s="27">
        <v>12154</v>
      </c>
    </row>
    <row r="2681" spans="1:17" x14ac:dyDescent="0.3">
      <c r="A2681">
        <v>2</v>
      </c>
      <c r="B2681">
        <v>14</v>
      </c>
      <c r="C2681">
        <v>30</v>
      </c>
      <c r="D2681" s="27">
        <v>1400</v>
      </c>
      <c r="E2681">
        <v>0</v>
      </c>
      <c r="F2681">
        <v>5731</v>
      </c>
      <c r="G2681">
        <v>5788</v>
      </c>
      <c r="H2681">
        <v>1684</v>
      </c>
      <c r="I2681">
        <v>5582</v>
      </c>
      <c r="J2681">
        <v>0</v>
      </c>
      <c r="K2681">
        <v>0</v>
      </c>
      <c r="L2681">
        <v>2919</v>
      </c>
      <c r="M2681">
        <v>11347</v>
      </c>
      <c r="N2681">
        <v>3567</v>
      </c>
      <c r="O2681">
        <v>1851.67</v>
      </c>
      <c r="P2681" s="27">
        <v>10732</v>
      </c>
      <c r="Q2681" s="27">
        <v>36618</v>
      </c>
    </row>
    <row r="2682" spans="1:17" x14ac:dyDescent="0.3">
      <c r="A2682">
        <v>4</v>
      </c>
      <c r="B2682">
        <v>7</v>
      </c>
      <c r="C2682">
        <v>17</v>
      </c>
      <c r="D2682" s="27">
        <v>100000</v>
      </c>
      <c r="E2682">
        <v>0</v>
      </c>
      <c r="F2682">
        <v>683673</v>
      </c>
      <c r="G2682">
        <v>359572</v>
      </c>
      <c r="H2682">
        <v>0</v>
      </c>
      <c r="I2682">
        <v>2451175</v>
      </c>
      <c r="J2682">
        <v>235086</v>
      </c>
      <c r="K2682">
        <v>453957</v>
      </c>
      <c r="L2682">
        <v>65269</v>
      </c>
      <c r="M2682">
        <v>248975</v>
      </c>
      <c r="N2682">
        <v>1497293</v>
      </c>
      <c r="O2682">
        <v>139.16999999999999</v>
      </c>
      <c r="P2682" s="27">
        <v>1757034</v>
      </c>
      <c r="Q2682" s="27">
        <v>5995000</v>
      </c>
    </row>
    <row r="2683" spans="1:17" x14ac:dyDescent="0.3">
      <c r="A2683">
        <v>5</v>
      </c>
      <c r="B2683">
        <v>23</v>
      </c>
      <c r="C2683">
        <v>50</v>
      </c>
      <c r="D2683" s="27">
        <v>80000</v>
      </c>
      <c r="E2683">
        <v>1042</v>
      </c>
      <c r="F2683">
        <v>1055051</v>
      </c>
      <c r="G2683">
        <v>498817</v>
      </c>
      <c r="H2683">
        <v>64547</v>
      </c>
      <c r="I2683">
        <v>296399</v>
      </c>
      <c r="J2683">
        <v>0</v>
      </c>
      <c r="K2683">
        <v>982998</v>
      </c>
      <c r="L2683">
        <v>50141</v>
      </c>
      <c r="M2683">
        <v>66509</v>
      </c>
      <c r="N2683">
        <v>338243</v>
      </c>
      <c r="O2683">
        <v>63.07394</v>
      </c>
      <c r="P2683" s="27">
        <v>982927</v>
      </c>
      <c r="Q2683" s="27">
        <v>3353747</v>
      </c>
    </row>
    <row r="2684" spans="1:17" x14ac:dyDescent="0.3">
      <c r="A2684">
        <v>4</v>
      </c>
      <c r="B2684">
        <v>15</v>
      </c>
      <c r="C2684">
        <v>33</v>
      </c>
      <c r="D2684" s="27">
        <v>2000</v>
      </c>
      <c r="E2684">
        <v>0</v>
      </c>
      <c r="F2684">
        <v>36886</v>
      </c>
      <c r="G2684">
        <v>46100</v>
      </c>
      <c r="H2684">
        <v>0</v>
      </c>
      <c r="I2684">
        <v>39636</v>
      </c>
      <c r="J2684">
        <v>95531</v>
      </c>
      <c r="K2684">
        <v>147490</v>
      </c>
      <c r="L2684">
        <v>1761</v>
      </c>
      <c r="M2684">
        <v>3979</v>
      </c>
      <c r="N2684">
        <v>23437</v>
      </c>
      <c r="O2684">
        <v>789.9366</v>
      </c>
      <c r="P2684" s="27">
        <v>115715</v>
      </c>
      <c r="Q2684" s="27">
        <v>394820</v>
      </c>
    </row>
    <row r="2685" spans="1:17" x14ac:dyDescent="0.3">
      <c r="A2685">
        <v>5</v>
      </c>
      <c r="B2685">
        <v>12</v>
      </c>
      <c r="C2685">
        <v>21</v>
      </c>
      <c r="D2685" s="27">
        <v>19000</v>
      </c>
      <c r="E2685">
        <v>33128</v>
      </c>
      <c r="F2685">
        <v>19208</v>
      </c>
      <c r="G2685">
        <v>77926</v>
      </c>
      <c r="H2685">
        <v>0</v>
      </c>
      <c r="I2685">
        <v>49889</v>
      </c>
      <c r="J2685">
        <v>0</v>
      </c>
      <c r="K2685">
        <v>38968</v>
      </c>
      <c r="L2685">
        <v>6245</v>
      </c>
      <c r="M2685">
        <v>2204</v>
      </c>
      <c r="N2685">
        <v>91376</v>
      </c>
      <c r="O2685">
        <v>1117.742</v>
      </c>
      <c r="P2685" s="27">
        <v>93477</v>
      </c>
      <c r="Q2685" s="27">
        <v>318944</v>
      </c>
    </row>
    <row r="2686" spans="1:17" x14ac:dyDescent="0.3">
      <c r="A2686">
        <v>1</v>
      </c>
      <c r="B2686">
        <v>1</v>
      </c>
      <c r="C2686">
        <v>1</v>
      </c>
      <c r="D2686" s="27">
        <v>5100</v>
      </c>
      <c r="E2686">
        <v>0</v>
      </c>
      <c r="F2686">
        <v>0</v>
      </c>
      <c r="G2686">
        <v>82</v>
      </c>
      <c r="H2686">
        <v>0</v>
      </c>
      <c r="I2686">
        <v>0</v>
      </c>
      <c r="J2686">
        <v>0</v>
      </c>
      <c r="K2686">
        <v>0</v>
      </c>
      <c r="L2686">
        <v>0</v>
      </c>
      <c r="M2686">
        <v>0</v>
      </c>
      <c r="N2686">
        <v>15173</v>
      </c>
      <c r="O2686">
        <v>1851.67</v>
      </c>
      <c r="P2686" s="27">
        <v>4471</v>
      </c>
      <c r="Q2686" s="27">
        <v>15255</v>
      </c>
    </row>
    <row r="2687" spans="1:17" x14ac:dyDescent="0.3">
      <c r="A2687">
        <v>7</v>
      </c>
      <c r="B2687">
        <v>5</v>
      </c>
      <c r="C2687">
        <v>10</v>
      </c>
      <c r="D2687" s="27">
        <v>2500</v>
      </c>
      <c r="E2687">
        <v>0</v>
      </c>
      <c r="F2687">
        <v>0</v>
      </c>
      <c r="G2687">
        <v>0</v>
      </c>
      <c r="H2687">
        <v>643</v>
      </c>
      <c r="I2687">
        <v>8217</v>
      </c>
      <c r="J2687">
        <v>0</v>
      </c>
      <c r="K2687">
        <v>0</v>
      </c>
      <c r="L2687">
        <v>19734</v>
      </c>
      <c r="M2687">
        <v>0</v>
      </c>
      <c r="N2687">
        <v>28240</v>
      </c>
      <c r="O2687">
        <v>1879.4559999999999</v>
      </c>
      <c r="P2687" s="27">
        <v>16657</v>
      </c>
      <c r="Q2687" s="27">
        <v>56834</v>
      </c>
    </row>
    <row r="2688" spans="1:17" x14ac:dyDescent="0.3">
      <c r="A2688">
        <v>4</v>
      </c>
      <c r="B2688">
        <v>26</v>
      </c>
      <c r="C2688">
        <v>46</v>
      </c>
      <c r="D2688" s="27">
        <v>2100</v>
      </c>
      <c r="E2688">
        <v>24478</v>
      </c>
      <c r="F2688">
        <v>3918</v>
      </c>
      <c r="G2688">
        <v>2513</v>
      </c>
      <c r="H2688">
        <v>60</v>
      </c>
      <c r="I2688">
        <v>14360</v>
      </c>
      <c r="J2688">
        <v>2200</v>
      </c>
      <c r="K2688">
        <v>2400</v>
      </c>
      <c r="L2688">
        <v>8665</v>
      </c>
      <c r="M2688">
        <v>3260</v>
      </c>
      <c r="N2688">
        <v>26773</v>
      </c>
      <c r="O2688">
        <v>1484.5150000000001</v>
      </c>
      <c r="P2688" s="27">
        <v>25975</v>
      </c>
      <c r="Q2688" s="27">
        <v>88627</v>
      </c>
    </row>
    <row r="2689" spans="1:17" x14ac:dyDescent="0.3">
      <c r="A2689">
        <v>3</v>
      </c>
      <c r="B2689">
        <v>2</v>
      </c>
      <c r="C2689">
        <v>2</v>
      </c>
      <c r="D2689" s="27">
        <v>28000</v>
      </c>
      <c r="E2689">
        <v>56454</v>
      </c>
      <c r="F2689">
        <v>34281</v>
      </c>
      <c r="G2689">
        <v>334933</v>
      </c>
      <c r="H2689">
        <v>3564</v>
      </c>
      <c r="I2689">
        <v>600428</v>
      </c>
      <c r="J2689">
        <v>15704</v>
      </c>
      <c r="K2689">
        <v>36220</v>
      </c>
      <c r="L2689">
        <v>37148</v>
      </c>
      <c r="M2689">
        <v>302947</v>
      </c>
      <c r="N2689">
        <v>190116</v>
      </c>
      <c r="O2689">
        <v>657.71090000000004</v>
      </c>
      <c r="P2689" s="27">
        <v>472390</v>
      </c>
      <c r="Q2689" s="27">
        <v>1611795</v>
      </c>
    </row>
    <row r="2690" spans="1:17" x14ac:dyDescent="0.3">
      <c r="A2690">
        <v>2</v>
      </c>
      <c r="B2690">
        <v>8</v>
      </c>
      <c r="C2690">
        <v>18</v>
      </c>
      <c r="D2690" s="27">
        <v>4500</v>
      </c>
      <c r="E2690">
        <v>0</v>
      </c>
      <c r="F2690">
        <v>17856</v>
      </c>
      <c r="G2690">
        <v>57193</v>
      </c>
      <c r="H2690">
        <v>0</v>
      </c>
      <c r="I2690">
        <v>22399</v>
      </c>
      <c r="J2690">
        <v>0</v>
      </c>
      <c r="K2690">
        <v>4682</v>
      </c>
      <c r="L2690">
        <v>7056</v>
      </c>
      <c r="M2690">
        <v>16546</v>
      </c>
      <c r="N2690">
        <v>49403</v>
      </c>
      <c r="O2690">
        <v>1851.67</v>
      </c>
      <c r="P2690" s="27">
        <v>51329</v>
      </c>
      <c r="Q2690" s="27">
        <v>175135</v>
      </c>
    </row>
    <row r="2691" spans="1:17" x14ac:dyDescent="0.3">
      <c r="A2691">
        <v>3</v>
      </c>
      <c r="B2691">
        <v>14</v>
      </c>
      <c r="C2691">
        <v>29</v>
      </c>
      <c r="D2691" s="27">
        <v>480000</v>
      </c>
      <c r="E2691">
        <v>0</v>
      </c>
      <c r="F2691">
        <v>2051497</v>
      </c>
      <c r="G2691">
        <v>1961407</v>
      </c>
      <c r="H2691">
        <v>0</v>
      </c>
      <c r="I2691">
        <v>3222096</v>
      </c>
      <c r="J2691">
        <v>512342</v>
      </c>
      <c r="K2691">
        <v>649717</v>
      </c>
      <c r="L2691">
        <v>388051</v>
      </c>
      <c r="M2691">
        <v>671792</v>
      </c>
      <c r="N2691">
        <v>2662150</v>
      </c>
      <c r="O2691">
        <v>21.599299999999999</v>
      </c>
      <c r="P2691" s="27">
        <v>3551891</v>
      </c>
      <c r="Q2691" s="27">
        <v>12119052</v>
      </c>
    </row>
    <row r="2692" spans="1:17" x14ac:dyDescent="0.3">
      <c r="A2692">
        <v>2</v>
      </c>
      <c r="B2692">
        <v>13</v>
      </c>
      <c r="C2692">
        <v>26</v>
      </c>
      <c r="D2692" s="27">
        <v>500000</v>
      </c>
      <c r="E2692">
        <v>211450</v>
      </c>
      <c r="F2692">
        <v>22372881</v>
      </c>
      <c r="G2692">
        <v>3073640</v>
      </c>
      <c r="H2692">
        <v>45398</v>
      </c>
      <c r="I2692">
        <v>6609430</v>
      </c>
      <c r="J2692">
        <v>1673440</v>
      </c>
      <c r="K2692">
        <v>1708748</v>
      </c>
      <c r="L2692">
        <v>375827</v>
      </c>
      <c r="M2692">
        <v>809363</v>
      </c>
      <c r="N2692">
        <v>10086406</v>
      </c>
      <c r="O2692">
        <v>62.141440000000003</v>
      </c>
      <c r="P2692" s="27">
        <v>13765118</v>
      </c>
      <c r="Q2692" s="27">
        <v>46966583</v>
      </c>
    </row>
    <row r="2693" spans="1:17" x14ac:dyDescent="0.3">
      <c r="A2693">
        <v>4</v>
      </c>
      <c r="B2693">
        <v>12</v>
      </c>
      <c r="C2693">
        <v>21</v>
      </c>
      <c r="D2693" s="27">
        <v>17500</v>
      </c>
      <c r="E2693">
        <v>0</v>
      </c>
      <c r="F2693">
        <v>9834</v>
      </c>
      <c r="G2693">
        <v>14064</v>
      </c>
      <c r="H2693">
        <v>561</v>
      </c>
      <c r="I2693">
        <v>14905</v>
      </c>
      <c r="J2693">
        <v>5614</v>
      </c>
      <c r="K2693">
        <v>1466</v>
      </c>
      <c r="L2693">
        <v>5963</v>
      </c>
      <c r="M2693">
        <v>2857</v>
      </c>
      <c r="N2693">
        <v>37201</v>
      </c>
      <c r="O2693">
        <v>904.0181</v>
      </c>
      <c r="P2693" s="27">
        <v>27100</v>
      </c>
      <c r="Q2693" s="27">
        <v>92465</v>
      </c>
    </row>
    <row r="2694" spans="1:17" x14ac:dyDescent="0.3">
      <c r="A2694">
        <v>5</v>
      </c>
      <c r="B2694">
        <v>5</v>
      </c>
      <c r="C2694">
        <v>9</v>
      </c>
      <c r="D2694" s="27">
        <v>37000</v>
      </c>
      <c r="E2694">
        <v>0</v>
      </c>
      <c r="F2694">
        <v>263554</v>
      </c>
      <c r="G2694">
        <v>116069</v>
      </c>
      <c r="H2694">
        <v>3737</v>
      </c>
      <c r="I2694">
        <v>506769</v>
      </c>
      <c r="J2694">
        <v>0</v>
      </c>
      <c r="K2694">
        <v>14669</v>
      </c>
      <c r="L2694">
        <v>19907</v>
      </c>
      <c r="M2694">
        <v>23360</v>
      </c>
      <c r="N2694">
        <v>471590</v>
      </c>
      <c r="O2694">
        <v>692.22119999999995</v>
      </c>
      <c r="P2694" s="27">
        <v>416077</v>
      </c>
      <c r="Q2694" s="27">
        <v>1419655</v>
      </c>
    </row>
    <row r="2695" spans="1:17" x14ac:dyDescent="0.3">
      <c r="A2695">
        <v>3</v>
      </c>
      <c r="B2695">
        <v>13</v>
      </c>
      <c r="C2695">
        <v>26</v>
      </c>
      <c r="D2695" s="27">
        <v>1400000</v>
      </c>
      <c r="E2695">
        <v>166206</v>
      </c>
      <c r="F2695">
        <v>0</v>
      </c>
      <c r="G2695">
        <v>5378186</v>
      </c>
      <c r="H2695">
        <v>0</v>
      </c>
      <c r="I2695">
        <v>26513760</v>
      </c>
      <c r="J2695">
        <v>0</v>
      </c>
      <c r="K2695">
        <v>3878300</v>
      </c>
      <c r="L2695">
        <v>10391134</v>
      </c>
      <c r="M2695">
        <v>35706525</v>
      </c>
      <c r="N2695">
        <v>31951003</v>
      </c>
      <c r="O2695">
        <v>5.3559080000000003</v>
      </c>
      <c r="P2695" s="27">
        <v>33407126</v>
      </c>
      <c r="Q2695" s="8">
        <v>114000000</v>
      </c>
    </row>
    <row r="2696" spans="1:17" x14ac:dyDescent="0.3">
      <c r="A2696">
        <v>9</v>
      </c>
      <c r="B2696">
        <v>15</v>
      </c>
      <c r="C2696">
        <v>53</v>
      </c>
      <c r="D2696" s="27">
        <v>2400</v>
      </c>
      <c r="E2696">
        <v>0</v>
      </c>
      <c r="F2696">
        <v>1801</v>
      </c>
      <c r="G2696">
        <v>1145</v>
      </c>
      <c r="H2696">
        <v>4526</v>
      </c>
      <c r="I2696">
        <v>2391</v>
      </c>
      <c r="J2696">
        <v>0</v>
      </c>
      <c r="K2696">
        <v>24055</v>
      </c>
      <c r="L2696">
        <v>1303</v>
      </c>
      <c r="M2696">
        <v>0</v>
      </c>
      <c r="N2696">
        <v>4000</v>
      </c>
      <c r="O2696">
        <v>1667.7550000000001</v>
      </c>
      <c r="P2696" s="27">
        <v>11495</v>
      </c>
      <c r="Q2696" s="27">
        <v>39221</v>
      </c>
    </row>
    <row r="2697" spans="1:17" x14ac:dyDescent="0.3">
      <c r="A2697">
        <v>7</v>
      </c>
      <c r="B2697">
        <v>26</v>
      </c>
      <c r="C2697">
        <v>45</v>
      </c>
      <c r="D2697" s="27">
        <v>4900</v>
      </c>
      <c r="E2697">
        <v>462</v>
      </c>
      <c r="F2697">
        <v>11983</v>
      </c>
      <c r="G2697">
        <v>3778</v>
      </c>
      <c r="H2697">
        <v>0</v>
      </c>
      <c r="I2697">
        <v>10003</v>
      </c>
      <c r="J2697">
        <v>0</v>
      </c>
      <c r="K2697">
        <v>1162</v>
      </c>
      <c r="L2697">
        <v>0</v>
      </c>
      <c r="M2697">
        <v>0</v>
      </c>
      <c r="N2697">
        <v>18606</v>
      </c>
      <c r="O2697">
        <v>1849.1849999999999</v>
      </c>
      <c r="P2697" s="27">
        <v>13480</v>
      </c>
      <c r="Q2697" s="27">
        <v>45994</v>
      </c>
    </row>
    <row r="2698" spans="1:17" x14ac:dyDescent="0.3">
      <c r="A2698">
        <v>3</v>
      </c>
      <c r="B2698">
        <v>8</v>
      </c>
      <c r="C2698">
        <v>19</v>
      </c>
      <c r="D2698" s="27">
        <v>250000</v>
      </c>
      <c r="E2698">
        <v>0</v>
      </c>
      <c r="F2698">
        <v>2125154</v>
      </c>
      <c r="G2698">
        <v>3369441</v>
      </c>
      <c r="H2698">
        <v>0</v>
      </c>
      <c r="I2698">
        <v>5706360</v>
      </c>
      <c r="J2698">
        <v>433950</v>
      </c>
      <c r="K2698">
        <v>1159815</v>
      </c>
      <c r="L2698">
        <v>499272</v>
      </c>
      <c r="M2698">
        <v>2506207</v>
      </c>
      <c r="N2698">
        <v>2631599</v>
      </c>
      <c r="O2698">
        <v>19.690259999999999</v>
      </c>
      <c r="P2698" s="27">
        <v>5402051</v>
      </c>
      <c r="Q2698" s="27">
        <v>18431798</v>
      </c>
    </row>
    <row r="2699" spans="1:17" x14ac:dyDescent="0.3">
      <c r="A2699">
        <v>5</v>
      </c>
      <c r="B2699">
        <v>15</v>
      </c>
      <c r="C2699">
        <v>33</v>
      </c>
      <c r="D2699" s="27">
        <v>4250</v>
      </c>
      <c r="E2699">
        <v>0</v>
      </c>
      <c r="F2699">
        <v>245377</v>
      </c>
      <c r="G2699">
        <v>349643</v>
      </c>
      <c r="H2699">
        <v>0</v>
      </c>
      <c r="I2699">
        <v>311005</v>
      </c>
      <c r="J2699">
        <v>0</v>
      </c>
      <c r="K2699">
        <v>779723</v>
      </c>
      <c r="L2699">
        <v>19709</v>
      </c>
      <c r="M2699">
        <v>80264</v>
      </c>
      <c r="N2699">
        <v>184873</v>
      </c>
      <c r="O2699">
        <v>880.7835</v>
      </c>
      <c r="P2699" s="27">
        <v>577548</v>
      </c>
      <c r="Q2699" s="27">
        <v>1970594</v>
      </c>
    </row>
    <row r="2700" spans="1:17" x14ac:dyDescent="0.3">
      <c r="A2700">
        <v>5</v>
      </c>
      <c r="B2700">
        <v>1</v>
      </c>
      <c r="C2700">
        <v>1</v>
      </c>
      <c r="D2700" s="27">
        <v>1500</v>
      </c>
      <c r="O2700">
        <v>4637.8509999999997</v>
      </c>
    </row>
    <row r="2701" spans="1:17" x14ac:dyDescent="0.3">
      <c r="A2701">
        <v>4</v>
      </c>
      <c r="B2701">
        <v>5</v>
      </c>
      <c r="C2701">
        <v>9</v>
      </c>
      <c r="D2701" s="27">
        <v>320000</v>
      </c>
      <c r="E2701">
        <v>245807</v>
      </c>
      <c r="F2701">
        <v>494867</v>
      </c>
      <c r="G2701">
        <v>537157</v>
      </c>
      <c r="H2701">
        <v>13999</v>
      </c>
      <c r="I2701">
        <v>2712722</v>
      </c>
      <c r="J2701">
        <v>0</v>
      </c>
      <c r="K2701">
        <v>127728</v>
      </c>
      <c r="L2701">
        <v>101497</v>
      </c>
      <c r="M2701">
        <v>863232</v>
      </c>
      <c r="N2701">
        <v>1876791</v>
      </c>
      <c r="O2701">
        <v>26.791450000000001</v>
      </c>
      <c r="P2701" s="27">
        <v>2043904</v>
      </c>
      <c r="Q2701" s="27">
        <v>6973800</v>
      </c>
    </row>
    <row r="2702" spans="1:17" x14ac:dyDescent="0.3">
      <c r="A2702">
        <v>7</v>
      </c>
      <c r="B2702">
        <v>1</v>
      </c>
      <c r="C2702">
        <v>1</v>
      </c>
      <c r="D2702" s="27">
        <v>16000</v>
      </c>
      <c r="E2702">
        <v>0</v>
      </c>
      <c r="F2702">
        <v>0</v>
      </c>
      <c r="G2702">
        <v>0</v>
      </c>
      <c r="H2702">
        <v>0</v>
      </c>
      <c r="I2702">
        <v>17622</v>
      </c>
      <c r="J2702">
        <v>0</v>
      </c>
      <c r="K2702">
        <v>0</v>
      </c>
      <c r="L2702">
        <v>0</v>
      </c>
      <c r="M2702">
        <v>0</v>
      </c>
      <c r="N2702">
        <v>68988</v>
      </c>
      <c r="O2702">
        <v>1162.2629999999999</v>
      </c>
      <c r="P2702" s="27">
        <v>25384</v>
      </c>
      <c r="Q2702" s="27">
        <v>86610</v>
      </c>
    </row>
    <row r="2703" spans="1:17" x14ac:dyDescent="0.3">
      <c r="A2703">
        <v>7</v>
      </c>
      <c r="B2703">
        <v>16</v>
      </c>
      <c r="C2703">
        <v>35</v>
      </c>
      <c r="D2703" s="27">
        <v>495000</v>
      </c>
      <c r="E2703">
        <v>0</v>
      </c>
      <c r="F2703">
        <v>33262</v>
      </c>
      <c r="G2703">
        <v>18567</v>
      </c>
      <c r="H2703">
        <v>719</v>
      </c>
      <c r="I2703">
        <v>11162</v>
      </c>
      <c r="J2703">
        <v>3378</v>
      </c>
      <c r="K2703">
        <v>5027</v>
      </c>
      <c r="L2703">
        <v>2651</v>
      </c>
      <c r="M2703">
        <v>1174</v>
      </c>
      <c r="N2703">
        <v>19323</v>
      </c>
      <c r="O2703">
        <v>3.8291179999999998</v>
      </c>
      <c r="P2703" s="27">
        <v>27920</v>
      </c>
      <c r="Q2703" s="27">
        <v>95263</v>
      </c>
    </row>
    <row r="2704" spans="1:17" x14ac:dyDescent="0.3">
      <c r="A2704">
        <v>2</v>
      </c>
      <c r="B2704">
        <v>2</v>
      </c>
      <c r="C2704">
        <v>2</v>
      </c>
      <c r="D2704" s="27">
        <v>33500</v>
      </c>
      <c r="E2704">
        <v>9456</v>
      </c>
      <c r="F2704">
        <v>0</v>
      </c>
      <c r="G2704">
        <v>28782</v>
      </c>
      <c r="H2704">
        <v>0</v>
      </c>
      <c r="I2704">
        <v>153504</v>
      </c>
      <c r="J2704">
        <v>0</v>
      </c>
      <c r="K2704">
        <v>4252</v>
      </c>
      <c r="L2704">
        <v>9751</v>
      </c>
      <c r="M2704">
        <v>23530</v>
      </c>
      <c r="N2704">
        <v>144257</v>
      </c>
      <c r="O2704">
        <v>62.703020000000002</v>
      </c>
      <c r="P2704" s="27">
        <v>109476</v>
      </c>
      <c r="Q2704" s="27">
        <v>373532</v>
      </c>
    </row>
    <row r="2705" spans="1:17" x14ac:dyDescent="0.3">
      <c r="A2705">
        <v>5</v>
      </c>
      <c r="B2705">
        <v>15</v>
      </c>
      <c r="C2705">
        <v>32</v>
      </c>
      <c r="D2705" s="27">
        <v>3400</v>
      </c>
      <c r="E2705">
        <v>63839</v>
      </c>
      <c r="F2705">
        <v>97278</v>
      </c>
      <c r="G2705">
        <v>59307</v>
      </c>
      <c r="H2705">
        <v>0</v>
      </c>
      <c r="I2705">
        <v>44898</v>
      </c>
      <c r="J2705">
        <v>308405</v>
      </c>
      <c r="K2705">
        <v>218033</v>
      </c>
      <c r="L2705">
        <v>7297</v>
      </c>
      <c r="M2705">
        <v>4037</v>
      </c>
      <c r="N2705">
        <v>42816</v>
      </c>
      <c r="O2705">
        <v>961.78279999999995</v>
      </c>
      <c r="P2705" s="27">
        <v>247922</v>
      </c>
      <c r="Q2705" s="27">
        <v>845910</v>
      </c>
    </row>
    <row r="2706" spans="1:17" x14ac:dyDescent="0.3">
      <c r="A2706">
        <v>5</v>
      </c>
      <c r="B2706">
        <v>2</v>
      </c>
      <c r="C2706">
        <v>6</v>
      </c>
      <c r="D2706" s="27">
        <v>93000</v>
      </c>
      <c r="E2706">
        <v>17946</v>
      </c>
      <c r="F2706">
        <v>1718143</v>
      </c>
      <c r="G2706">
        <v>1180956</v>
      </c>
      <c r="H2706">
        <v>0</v>
      </c>
      <c r="I2706">
        <v>974872</v>
      </c>
      <c r="J2706">
        <v>0</v>
      </c>
      <c r="K2706">
        <v>0</v>
      </c>
      <c r="L2706">
        <v>283826</v>
      </c>
      <c r="M2706">
        <v>1839594</v>
      </c>
      <c r="N2706">
        <v>661046</v>
      </c>
      <c r="O2706">
        <v>48.84104</v>
      </c>
      <c r="P2706" s="27">
        <v>1956736</v>
      </c>
      <c r="Q2706" s="27">
        <v>6676383</v>
      </c>
    </row>
    <row r="2707" spans="1:17" x14ac:dyDescent="0.3">
      <c r="A2707">
        <v>3</v>
      </c>
      <c r="B2707">
        <v>14</v>
      </c>
      <c r="C2707">
        <v>29</v>
      </c>
      <c r="D2707" s="27">
        <v>230000</v>
      </c>
      <c r="E2707">
        <v>73947</v>
      </c>
      <c r="F2707">
        <v>1195667</v>
      </c>
      <c r="G2707">
        <v>743794</v>
      </c>
      <c r="H2707">
        <v>0</v>
      </c>
      <c r="I2707">
        <v>1382267</v>
      </c>
      <c r="J2707">
        <v>0</v>
      </c>
      <c r="K2707">
        <v>410586</v>
      </c>
      <c r="L2707">
        <v>262340</v>
      </c>
      <c r="M2707">
        <v>619429</v>
      </c>
      <c r="N2707">
        <v>808480</v>
      </c>
      <c r="O2707">
        <v>356.19830000000002</v>
      </c>
      <c r="P2707" s="27">
        <v>1610935</v>
      </c>
      <c r="Q2707" s="27">
        <v>5496510</v>
      </c>
    </row>
    <row r="2708" spans="1:17" x14ac:dyDescent="0.3">
      <c r="A2708">
        <v>3</v>
      </c>
      <c r="B2708">
        <v>1</v>
      </c>
      <c r="C2708">
        <v>1</v>
      </c>
      <c r="D2708" s="27">
        <v>4000</v>
      </c>
      <c r="E2708">
        <v>8103</v>
      </c>
      <c r="F2708">
        <v>6880</v>
      </c>
      <c r="G2708">
        <v>347</v>
      </c>
      <c r="H2708">
        <v>1</v>
      </c>
      <c r="I2708">
        <v>0</v>
      </c>
      <c r="J2708">
        <v>0</v>
      </c>
      <c r="K2708">
        <v>3903</v>
      </c>
      <c r="L2708">
        <v>0</v>
      </c>
      <c r="M2708">
        <v>0</v>
      </c>
      <c r="N2708">
        <v>74862</v>
      </c>
      <c r="O2708">
        <v>1807.463</v>
      </c>
      <c r="P2708" s="27">
        <v>27578</v>
      </c>
      <c r="Q2708" s="27">
        <v>94096</v>
      </c>
    </row>
    <row r="2709" spans="1:17" x14ac:dyDescent="0.3">
      <c r="A2709">
        <v>4</v>
      </c>
      <c r="B2709">
        <v>5</v>
      </c>
      <c r="C2709">
        <v>9</v>
      </c>
      <c r="D2709" s="27">
        <v>20000</v>
      </c>
      <c r="E2709">
        <v>12575</v>
      </c>
      <c r="F2709">
        <v>0</v>
      </c>
      <c r="G2709">
        <v>5381</v>
      </c>
      <c r="H2709">
        <v>0</v>
      </c>
      <c r="I2709">
        <v>30221</v>
      </c>
      <c r="J2709">
        <v>0</v>
      </c>
      <c r="K2709">
        <v>975</v>
      </c>
      <c r="L2709">
        <v>1670</v>
      </c>
      <c r="M2709">
        <v>10156</v>
      </c>
      <c r="N2709">
        <v>38441</v>
      </c>
      <c r="O2709">
        <v>829.47090000000003</v>
      </c>
      <c r="P2709" s="27">
        <v>29138</v>
      </c>
      <c r="Q2709" s="27">
        <v>99419</v>
      </c>
    </row>
    <row r="2710" spans="1:17" x14ac:dyDescent="0.3">
      <c r="A2710">
        <v>2</v>
      </c>
      <c r="B2710">
        <v>25</v>
      </c>
      <c r="C2710">
        <v>42</v>
      </c>
      <c r="D2710" s="27">
        <v>6000</v>
      </c>
      <c r="E2710">
        <v>0</v>
      </c>
      <c r="F2710">
        <v>0</v>
      </c>
      <c r="G2710">
        <v>9703</v>
      </c>
      <c r="H2710">
        <v>693</v>
      </c>
      <c r="I2710">
        <v>33983</v>
      </c>
      <c r="J2710">
        <v>0</v>
      </c>
      <c r="K2710">
        <v>1558</v>
      </c>
      <c r="L2710">
        <v>3917</v>
      </c>
      <c r="M2710">
        <v>8050</v>
      </c>
      <c r="N2710">
        <v>21428</v>
      </c>
      <c r="O2710">
        <v>1851.67</v>
      </c>
      <c r="P2710" s="27">
        <v>23251</v>
      </c>
      <c r="Q2710" s="27">
        <v>79332</v>
      </c>
    </row>
    <row r="2711" spans="1:17" x14ac:dyDescent="0.3">
      <c r="A2711">
        <v>2</v>
      </c>
      <c r="B2711">
        <v>25</v>
      </c>
      <c r="C2711">
        <v>42</v>
      </c>
      <c r="D2711" s="27">
        <v>110000</v>
      </c>
      <c r="E2711">
        <v>0</v>
      </c>
      <c r="F2711">
        <v>378054</v>
      </c>
      <c r="G2711">
        <v>1385673</v>
      </c>
      <c r="H2711">
        <v>0</v>
      </c>
      <c r="I2711">
        <v>1312822</v>
      </c>
      <c r="J2711">
        <v>0</v>
      </c>
      <c r="K2711">
        <v>619333</v>
      </c>
      <c r="L2711">
        <v>104626</v>
      </c>
      <c r="M2711">
        <v>63961</v>
      </c>
      <c r="N2711">
        <v>994233</v>
      </c>
      <c r="O2711">
        <v>62.703020000000002</v>
      </c>
      <c r="P2711" s="27">
        <v>1424004</v>
      </c>
      <c r="Q2711" s="27">
        <v>4858702</v>
      </c>
    </row>
    <row r="2712" spans="1:17" x14ac:dyDescent="0.3">
      <c r="A2712">
        <v>7</v>
      </c>
      <c r="B2712">
        <v>18</v>
      </c>
      <c r="C2712">
        <v>38</v>
      </c>
      <c r="D2712" s="27">
        <v>67000</v>
      </c>
      <c r="E2712">
        <v>21239</v>
      </c>
      <c r="F2712">
        <v>1080463</v>
      </c>
      <c r="G2712">
        <v>844513</v>
      </c>
      <c r="H2712">
        <v>0</v>
      </c>
      <c r="I2712">
        <v>797593</v>
      </c>
      <c r="J2712">
        <v>681305</v>
      </c>
      <c r="K2712">
        <v>800489</v>
      </c>
      <c r="L2712">
        <v>766379</v>
      </c>
      <c r="M2712">
        <v>81530</v>
      </c>
      <c r="N2712">
        <v>1408791</v>
      </c>
      <c r="O2712">
        <v>90.622</v>
      </c>
      <c r="P2712" s="27">
        <v>1899854</v>
      </c>
      <c r="Q2712" s="27">
        <v>6482302</v>
      </c>
    </row>
    <row r="2713" spans="1:17" x14ac:dyDescent="0.3">
      <c r="A2713">
        <v>5</v>
      </c>
      <c r="B2713">
        <v>5</v>
      </c>
      <c r="C2713">
        <v>10</v>
      </c>
      <c r="D2713" s="27">
        <v>3000</v>
      </c>
      <c r="E2713">
        <v>0</v>
      </c>
      <c r="F2713">
        <v>0</v>
      </c>
      <c r="G2713">
        <v>159</v>
      </c>
      <c r="H2713">
        <v>127</v>
      </c>
      <c r="I2713">
        <v>23353</v>
      </c>
      <c r="J2713">
        <v>0</v>
      </c>
      <c r="K2713">
        <v>0</v>
      </c>
      <c r="L2713">
        <v>1551</v>
      </c>
      <c r="M2713">
        <v>4866</v>
      </c>
      <c r="N2713">
        <v>5801</v>
      </c>
      <c r="O2713">
        <v>1807.463</v>
      </c>
      <c r="P2713" s="27">
        <v>10509</v>
      </c>
      <c r="Q2713" s="27">
        <v>35857</v>
      </c>
    </row>
    <row r="2714" spans="1:17" x14ac:dyDescent="0.3">
      <c r="A2714">
        <v>7</v>
      </c>
      <c r="B2714">
        <v>14</v>
      </c>
      <c r="C2714">
        <v>28</v>
      </c>
      <c r="D2714" s="27">
        <v>1150</v>
      </c>
      <c r="E2714">
        <v>12293</v>
      </c>
      <c r="F2714">
        <v>44483</v>
      </c>
      <c r="G2714">
        <v>7371</v>
      </c>
      <c r="H2714">
        <v>0</v>
      </c>
      <c r="I2714">
        <v>14018</v>
      </c>
      <c r="J2714">
        <v>0</v>
      </c>
      <c r="K2714">
        <v>2979</v>
      </c>
      <c r="L2714">
        <v>8704</v>
      </c>
      <c r="M2714">
        <v>14755</v>
      </c>
      <c r="N2714">
        <v>11316</v>
      </c>
      <c r="O2714">
        <v>1849.1849999999999</v>
      </c>
      <c r="P2714" s="27">
        <v>33974</v>
      </c>
      <c r="Q2714" s="27">
        <v>115919</v>
      </c>
    </row>
    <row r="2715" spans="1:17" x14ac:dyDescent="0.3">
      <c r="A2715">
        <v>3</v>
      </c>
      <c r="B2715">
        <v>5</v>
      </c>
      <c r="C2715">
        <v>9</v>
      </c>
      <c r="D2715" s="27">
        <v>100000</v>
      </c>
      <c r="E2715">
        <v>55821</v>
      </c>
      <c r="F2715">
        <v>91911</v>
      </c>
      <c r="G2715">
        <v>245015</v>
      </c>
      <c r="H2715">
        <v>0</v>
      </c>
      <c r="I2715">
        <v>1194030</v>
      </c>
      <c r="J2715">
        <v>0</v>
      </c>
      <c r="K2715">
        <v>48457</v>
      </c>
      <c r="L2715">
        <v>43358</v>
      </c>
      <c r="M2715">
        <v>212635</v>
      </c>
      <c r="N2715">
        <v>1174363</v>
      </c>
      <c r="O2715">
        <v>86.870509999999996</v>
      </c>
      <c r="P2715" s="27">
        <v>898473</v>
      </c>
      <c r="Q2715" s="27">
        <v>3065590</v>
      </c>
    </row>
    <row r="2716" spans="1:17" x14ac:dyDescent="0.3">
      <c r="A2716">
        <v>7</v>
      </c>
      <c r="B2716">
        <v>13</v>
      </c>
      <c r="C2716">
        <v>22</v>
      </c>
      <c r="D2716" s="27">
        <v>2000</v>
      </c>
      <c r="E2716">
        <v>0</v>
      </c>
      <c r="F2716">
        <v>232312</v>
      </c>
      <c r="G2716">
        <v>28490</v>
      </c>
      <c r="H2716">
        <v>0</v>
      </c>
      <c r="I2716">
        <v>117872</v>
      </c>
      <c r="J2716">
        <v>11643</v>
      </c>
      <c r="K2716">
        <v>62169</v>
      </c>
      <c r="L2716">
        <v>61724</v>
      </c>
      <c r="M2716">
        <v>204906</v>
      </c>
      <c r="N2716">
        <v>102620</v>
      </c>
      <c r="O2716">
        <v>23.717549999999999</v>
      </c>
      <c r="P2716" s="27">
        <v>240837</v>
      </c>
      <c r="Q2716" s="27">
        <v>821736</v>
      </c>
    </row>
    <row r="2717" spans="1:17" x14ac:dyDescent="0.3">
      <c r="A2717">
        <v>5</v>
      </c>
      <c r="B2717">
        <v>5</v>
      </c>
      <c r="C2717">
        <v>9</v>
      </c>
      <c r="D2717" s="27">
        <v>22000</v>
      </c>
      <c r="E2717">
        <v>13639</v>
      </c>
      <c r="F2717">
        <v>69597</v>
      </c>
      <c r="G2717">
        <v>21502</v>
      </c>
      <c r="H2717">
        <v>3352</v>
      </c>
      <c r="I2717">
        <v>230662</v>
      </c>
      <c r="J2717">
        <v>0</v>
      </c>
      <c r="K2717">
        <v>7542</v>
      </c>
      <c r="L2717">
        <v>26982</v>
      </c>
      <c r="M2717">
        <v>44733</v>
      </c>
      <c r="N2717">
        <v>184687</v>
      </c>
      <c r="O2717">
        <v>324.95339999999999</v>
      </c>
      <c r="P2717" s="27">
        <v>176640</v>
      </c>
      <c r="Q2717" s="27">
        <v>602696</v>
      </c>
    </row>
    <row r="2718" spans="1:17" x14ac:dyDescent="0.3">
      <c r="A2718">
        <v>6</v>
      </c>
      <c r="B2718">
        <v>14</v>
      </c>
      <c r="C2718">
        <v>27</v>
      </c>
      <c r="D2718" s="27">
        <v>27000</v>
      </c>
      <c r="E2718">
        <v>8716</v>
      </c>
      <c r="F2718">
        <v>419411</v>
      </c>
      <c r="G2718">
        <v>81504</v>
      </c>
      <c r="H2718">
        <v>19067</v>
      </c>
      <c r="I2718">
        <v>102836</v>
      </c>
      <c r="J2718">
        <v>0</v>
      </c>
      <c r="K2718">
        <v>11864</v>
      </c>
      <c r="L2718">
        <v>44244</v>
      </c>
      <c r="M2718">
        <v>235661</v>
      </c>
      <c r="N2718">
        <v>128681</v>
      </c>
      <c r="O2718">
        <v>484.85169999999999</v>
      </c>
      <c r="P2718" s="27">
        <v>308319</v>
      </c>
      <c r="Q2718" s="27">
        <v>1051984</v>
      </c>
    </row>
    <row r="2719" spans="1:17" x14ac:dyDescent="0.3">
      <c r="A2719">
        <v>5</v>
      </c>
      <c r="B2719">
        <v>17</v>
      </c>
      <c r="C2719">
        <v>36</v>
      </c>
      <c r="D2719" s="27">
        <v>54000</v>
      </c>
      <c r="E2719">
        <v>134885</v>
      </c>
      <c r="F2719">
        <v>808671</v>
      </c>
      <c r="G2719">
        <v>536044</v>
      </c>
      <c r="H2719">
        <v>0</v>
      </c>
      <c r="I2719">
        <v>603574</v>
      </c>
      <c r="J2719">
        <v>129484</v>
      </c>
      <c r="K2719">
        <v>378783</v>
      </c>
      <c r="L2719">
        <v>262772</v>
      </c>
      <c r="M2719">
        <v>32556</v>
      </c>
      <c r="N2719">
        <v>555250</v>
      </c>
      <c r="O2719">
        <v>239.3854</v>
      </c>
      <c r="P2719" s="27">
        <v>1008798</v>
      </c>
      <c r="Q2719" s="27">
        <v>3442019</v>
      </c>
    </row>
    <row r="2720" spans="1:17" x14ac:dyDescent="0.3">
      <c r="A2720">
        <v>5</v>
      </c>
      <c r="B2720">
        <v>5</v>
      </c>
      <c r="C2720">
        <v>9</v>
      </c>
      <c r="D2720" s="27">
        <v>500001</v>
      </c>
      <c r="E2720">
        <v>0</v>
      </c>
      <c r="F2720">
        <v>479041</v>
      </c>
      <c r="G2720">
        <v>1301794</v>
      </c>
      <c r="H2720">
        <v>44907</v>
      </c>
      <c r="I2720">
        <v>5539269</v>
      </c>
      <c r="J2720">
        <v>0</v>
      </c>
      <c r="K2720">
        <v>323021</v>
      </c>
      <c r="L2720">
        <v>111028</v>
      </c>
      <c r="M2720">
        <v>853663</v>
      </c>
      <c r="N2720">
        <v>4958915</v>
      </c>
      <c r="O2720">
        <v>23.717549999999999</v>
      </c>
      <c r="P2720" s="27">
        <v>3989343</v>
      </c>
      <c r="Q2720" s="27">
        <v>13611638</v>
      </c>
    </row>
    <row r="2721" spans="1:17" x14ac:dyDescent="0.3">
      <c r="A2721">
        <v>8</v>
      </c>
      <c r="B2721">
        <v>6</v>
      </c>
      <c r="C2721">
        <v>12</v>
      </c>
      <c r="D2721" s="27">
        <v>3000</v>
      </c>
      <c r="E2721">
        <v>9626</v>
      </c>
      <c r="F2721">
        <v>30276</v>
      </c>
      <c r="G2721">
        <v>113794</v>
      </c>
      <c r="H2721">
        <v>1492</v>
      </c>
      <c r="I2721">
        <v>113580</v>
      </c>
      <c r="J2721">
        <v>0</v>
      </c>
      <c r="K2721">
        <v>922042</v>
      </c>
      <c r="L2721">
        <v>3865</v>
      </c>
      <c r="M2721">
        <v>31636</v>
      </c>
      <c r="N2721">
        <v>79762</v>
      </c>
      <c r="O2721">
        <v>1667.7550000000001</v>
      </c>
      <c r="P2721" s="27">
        <v>382788</v>
      </c>
      <c r="Q2721" s="27">
        <v>1306073</v>
      </c>
    </row>
    <row r="2722" spans="1:17" x14ac:dyDescent="0.3">
      <c r="A2722">
        <v>3</v>
      </c>
      <c r="B2722">
        <v>2</v>
      </c>
      <c r="C2722">
        <v>6</v>
      </c>
      <c r="D2722" s="27">
        <v>57000</v>
      </c>
      <c r="E2722">
        <v>465409</v>
      </c>
      <c r="F2722">
        <v>640199</v>
      </c>
      <c r="G2722">
        <v>1534066</v>
      </c>
      <c r="H2722">
        <v>25613</v>
      </c>
      <c r="I2722">
        <v>842402</v>
      </c>
      <c r="J2722">
        <v>0</v>
      </c>
      <c r="K2722">
        <v>56513</v>
      </c>
      <c r="L2722">
        <v>160106</v>
      </c>
      <c r="M2722">
        <v>930133</v>
      </c>
      <c r="N2722">
        <v>828131</v>
      </c>
      <c r="O2722">
        <v>84.055760000000006</v>
      </c>
      <c r="P2722" s="27">
        <v>1606850</v>
      </c>
      <c r="Q2722" s="27">
        <v>5482572</v>
      </c>
    </row>
    <row r="2723" spans="1:17" x14ac:dyDescent="0.3">
      <c r="A2723">
        <v>9</v>
      </c>
      <c r="B2723">
        <v>18</v>
      </c>
      <c r="C2723">
        <v>38</v>
      </c>
      <c r="D2723" s="27">
        <v>600000</v>
      </c>
      <c r="E2723">
        <v>13335</v>
      </c>
      <c r="F2723">
        <v>1729048</v>
      </c>
      <c r="G2723">
        <v>3579194</v>
      </c>
      <c r="H2723">
        <v>0</v>
      </c>
      <c r="I2723">
        <v>3825514</v>
      </c>
      <c r="J2723">
        <v>0</v>
      </c>
      <c r="K2723">
        <v>2381041</v>
      </c>
      <c r="L2723">
        <v>3029556</v>
      </c>
      <c r="M2723">
        <v>219908</v>
      </c>
      <c r="N2723">
        <v>5953726</v>
      </c>
      <c r="O2723">
        <v>15.94562</v>
      </c>
      <c r="P2723" s="27">
        <v>6076003</v>
      </c>
      <c r="Q2723" s="27">
        <v>20731322</v>
      </c>
    </row>
    <row r="2724" spans="1:17" x14ac:dyDescent="0.3">
      <c r="A2724">
        <v>2</v>
      </c>
      <c r="B2724">
        <v>2</v>
      </c>
      <c r="C2724">
        <v>2</v>
      </c>
      <c r="D2724" s="27">
        <v>68000</v>
      </c>
      <c r="E2724">
        <v>106006</v>
      </c>
      <c r="F2724">
        <v>934520</v>
      </c>
      <c r="G2724">
        <v>872365</v>
      </c>
      <c r="H2724">
        <v>32908</v>
      </c>
      <c r="I2724">
        <v>441047</v>
      </c>
      <c r="J2724">
        <v>0</v>
      </c>
      <c r="K2724">
        <v>197382</v>
      </c>
      <c r="L2724">
        <v>189425</v>
      </c>
      <c r="M2724">
        <v>1463735</v>
      </c>
      <c r="N2724">
        <v>916933</v>
      </c>
      <c r="O2724">
        <v>175.75630000000001</v>
      </c>
      <c r="P2724" s="27">
        <v>1510645</v>
      </c>
      <c r="Q2724" s="27">
        <v>5154321</v>
      </c>
    </row>
    <row r="2725" spans="1:17" x14ac:dyDescent="0.3">
      <c r="A2725">
        <v>7</v>
      </c>
      <c r="B2725">
        <v>16</v>
      </c>
      <c r="C2725">
        <v>35</v>
      </c>
      <c r="D2725" s="27">
        <v>355000</v>
      </c>
      <c r="E2725">
        <v>173018</v>
      </c>
      <c r="F2725">
        <v>14904230</v>
      </c>
      <c r="G2725">
        <v>2851370</v>
      </c>
      <c r="H2725">
        <v>0</v>
      </c>
      <c r="I2725">
        <v>1892667</v>
      </c>
      <c r="J2725">
        <v>0</v>
      </c>
      <c r="K2725">
        <v>1417293</v>
      </c>
      <c r="L2725">
        <v>651750</v>
      </c>
      <c r="M2725">
        <v>1339179</v>
      </c>
      <c r="N2725">
        <v>8701985</v>
      </c>
      <c r="O2725">
        <v>34.369239999999998</v>
      </c>
      <c r="P2725" s="27">
        <v>9358585</v>
      </c>
      <c r="Q2725" s="27">
        <v>31931492</v>
      </c>
    </row>
    <row r="2726" spans="1:17" x14ac:dyDescent="0.3">
      <c r="A2726">
        <v>5</v>
      </c>
      <c r="B2726">
        <v>15</v>
      </c>
      <c r="C2726">
        <v>33</v>
      </c>
      <c r="D2726" s="27">
        <v>1700</v>
      </c>
      <c r="E2726">
        <v>0</v>
      </c>
      <c r="F2726">
        <v>81933</v>
      </c>
      <c r="G2726">
        <v>31366</v>
      </c>
      <c r="H2726">
        <v>0</v>
      </c>
      <c r="I2726">
        <v>16535</v>
      </c>
      <c r="J2726">
        <v>0</v>
      </c>
      <c r="K2726">
        <v>117732</v>
      </c>
      <c r="L2726">
        <v>9428</v>
      </c>
      <c r="M2726">
        <v>406</v>
      </c>
      <c r="N2726">
        <v>26939</v>
      </c>
      <c r="O2726">
        <v>1197.386</v>
      </c>
      <c r="P2726" s="27">
        <v>83335</v>
      </c>
      <c r="Q2726" s="27">
        <v>284339</v>
      </c>
    </row>
    <row r="2727" spans="1:17" x14ac:dyDescent="0.3">
      <c r="A2727">
        <v>2</v>
      </c>
      <c r="B2727">
        <v>2</v>
      </c>
      <c r="C2727">
        <v>3</v>
      </c>
      <c r="D2727" s="27">
        <v>3500</v>
      </c>
      <c r="E2727">
        <v>33823</v>
      </c>
      <c r="F2727">
        <v>20849</v>
      </c>
      <c r="G2727">
        <v>53286</v>
      </c>
      <c r="H2727">
        <v>1687</v>
      </c>
      <c r="I2727">
        <v>71362</v>
      </c>
      <c r="J2727">
        <v>0</v>
      </c>
      <c r="K2727">
        <v>3105</v>
      </c>
      <c r="L2727">
        <v>5258</v>
      </c>
      <c r="M2727">
        <v>83304</v>
      </c>
      <c r="N2727">
        <v>24491</v>
      </c>
      <c r="O2727">
        <v>1851.67</v>
      </c>
      <c r="P2727" s="27">
        <v>87094</v>
      </c>
      <c r="Q2727" s="27">
        <v>297165</v>
      </c>
    </row>
    <row r="2728" spans="1:17" x14ac:dyDescent="0.3">
      <c r="A2728">
        <v>2</v>
      </c>
      <c r="B2728">
        <v>2</v>
      </c>
      <c r="C2728">
        <v>4</v>
      </c>
      <c r="D2728" s="27">
        <v>150000</v>
      </c>
      <c r="E2728">
        <v>124090</v>
      </c>
      <c r="F2728">
        <v>6699355</v>
      </c>
      <c r="G2728">
        <v>8298248</v>
      </c>
      <c r="H2728">
        <v>72327</v>
      </c>
      <c r="I2728">
        <v>5103040</v>
      </c>
      <c r="J2728">
        <v>0</v>
      </c>
      <c r="K2728">
        <v>231055</v>
      </c>
      <c r="L2728">
        <v>1152980</v>
      </c>
      <c r="M2728">
        <v>5845643</v>
      </c>
      <c r="N2728">
        <v>5405599</v>
      </c>
      <c r="O2728">
        <v>53.72437</v>
      </c>
      <c r="P2728" s="27">
        <v>9651916</v>
      </c>
      <c r="Q2728" s="27">
        <v>32932337</v>
      </c>
    </row>
    <row r="2729" spans="1:17" x14ac:dyDescent="0.3">
      <c r="A2729">
        <v>9</v>
      </c>
      <c r="B2729">
        <v>5</v>
      </c>
      <c r="C2729">
        <v>9</v>
      </c>
      <c r="D2729" s="27">
        <v>110000</v>
      </c>
      <c r="E2729">
        <v>10</v>
      </c>
      <c r="F2729">
        <v>14743</v>
      </c>
      <c r="G2729">
        <v>87532</v>
      </c>
      <c r="H2729">
        <v>345</v>
      </c>
      <c r="I2729">
        <v>117570</v>
      </c>
      <c r="J2729">
        <v>0</v>
      </c>
      <c r="K2729">
        <v>1473</v>
      </c>
      <c r="L2729">
        <v>8241</v>
      </c>
      <c r="M2729">
        <v>3737</v>
      </c>
      <c r="N2729">
        <v>217047</v>
      </c>
      <c r="O2729">
        <v>102.22580000000001</v>
      </c>
      <c r="P2729" s="27">
        <v>132092</v>
      </c>
      <c r="Q2729" s="27">
        <v>450698</v>
      </c>
    </row>
    <row r="2730" spans="1:17" x14ac:dyDescent="0.3">
      <c r="A2730">
        <v>5</v>
      </c>
      <c r="B2730">
        <v>24</v>
      </c>
      <c r="C2730">
        <v>51</v>
      </c>
      <c r="D2730" s="27">
        <v>130000</v>
      </c>
      <c r="E2730">
        <v>290624</v>
      </c>
      <c r="F2730">
        <v>1858851</v>
      </c>
      <c r="G2730">
        <v>2411840</v>
      </c>
      <c r="H2730">
        <v>349714</v>
      </c>
      <c r="I2730">
        <v>1968818</v>
      </c>
      <c r="J2730">
        <v>0</v>
      </c>
      <c r="K2730">
        <v>319656</v>
      </c>
      <c r="L2730">
        <v>152675</v>
      </c>
      <c r="M2730">
        <v>53911</v>
      </c>
      <c r="N2730">
        <v>1456666</v>
      </c>
      <c r="O2730">
        <v>144.55799999999999</v>
      </c>
      <c r="P2730" s="27">
        <v>2597525</v>
      </c>
      <c r="Q2730" s="27">
        <v>8862755</v>
      </c>
    </row>
    <row r="2731" spans="1:17" x14ac:dyDescent="0.3">
      <c r="A2731">
        <v>8</v>
      </c>
      <c r="B2731">
        <v>2</v>
      </c>
      <c r="C2731">
        <v>7</v>
      </c>
      <c r="D2731" s="27">
        <v>210000</v>
      </c>
      <c r="E2731">
        <v>0</v>
      </c>
      <c r="F2731">
        <v>2094875</v>
      </c>
      <c r="G2731">
        <v>4040831</v>
      </c>
      <c r="H2731">
        <v>67618</v>
      </c>
      <c r="I2731">
        <v>3300956</v>
      </c>
      <c r="J2731">
        <v>333086</v>
      </c>
      <c r="K2731">
        <v>1163050</v>
      </c>
      <c r="L2731">
        <v>592298</v>
      </c>
      <c r="M2731">
        <v>8553272</v>
      </c>
      <c r="N2731">
        <v>3566813</v>
      </c>
      <c r="O2731">
        <v>55.969329999999999</v>
      </c>
      <c r="P2731" s="27">
        <v>6949824</v>
      </c>
      <c r="Q2731" s="27">
        <v>23712799</v>
      </c>
    </row>
    <row r="2732" spans="1:17" x14ac:dyDescent="0.3">
      <c r="A2732">
        <v>1</v>
      </c>
      <c r="B2732">
        <v>15</v>
      </c>
      <c r="C2732">
        <v>33</v>
      </c>
      <c r="D2732" s="27">
        <v>1800</v>
      </c>
      <c r="E2732">
        <v>72700</v>
      </c>
      <c r="F2732">
        <v>26757</v>
      </c>
      <c r="G2732">
        <v>49165</v>
      </c>
      <c r="H2732">
        <v>0</v>
      </c>
      <c r="I2732">
        <v>38287</v>
      </c>
      <c r="J2732">
        <v>0</v>
      </c>
      <c r="K2732">
        <v>242691</v>
      </c>
      <c r="L2732">
        <v>2006</v>
      </c>
      <c r="M2732">
        <v>7790</v>
      </c>
      <c r="N2732">
        <v>38171</v>
      </c>
      <c r="O2732">
        <v>1868.403</v>
      </c>
      <c r="P2732" s="27">
        <v>139967</v>
      </c>
      <c r="Q2732" s="27">
        <v>477567</v>
      </c>
    </row>
    <row r="2733" spans="1:17" x14ac:dyDescent="0.3">
      <c r="A2733">
        <v>2</v>
      </c>
      <c r="B2733">
        <v>25</v>
      </c>
      <c r="C2733">
        <v>42</v>
      </c>
      <c r="D2733" s="27">
        <v>20000</v>
      </c>
      <c r="E2733">
        <v>0</v>
      </c>
      <c r="F2733">
        <v>52728</v>
      </c>
      <c r="G2733">
        <v>183844</v>
      </c>
      <c r="H2733">
        <v>0</v>
      </c>
      <c r="I2733">
        <v>463839</v>
      </c>
      <c r="J2733">
        <v>0</v>
      </c>
      <c r="K2733">
        <v>204700</v>
      </c>
      <c r="L2733">
        <v>3328</v>
      </c>
      <c r="M2733">
        <v>2442</v>
      </c>
      <c r="N2733">
        <v>174329</v>
      </c>
      <c r="O2733">
        <v>1145.08</v>
      </c>
      <c r="P2733" s="27">
        <v>318057</v>
      </c>
      <c r="Q2733" s="27">
        <v>1085210</v>
      </c>
    </row>
    <row r="2734" spans="1:17" x14ac:dyDescent="0.3">
      <c r="A2734">
        <v>3</v>
      </c>
      <c r="B2734">
        <v>7</v>
      </c>
      <c r="C2734">
        <v>16</v>
      </c>
      <c r="D2734" s="27">
        <v>2000</v>
      </c>
      <c r="E2734">
        <v>0</v>
      </c>
      <c r="F2734">
        <v>4498</v>
      </c>
      <c r="G2734">
        <v>126</v>
      </c>
      <c r="H2734">
        <v>107</v>
      </c>
      <c r="I2734">
        <v>0</v>
      </c>
      <c r="J2734">
        <v>0</v>
      </c>
      <c r="K2734">
        <v>0</v>
      </c>
      <c r="L2734">
        <v>5729</v>
      </c>
      <c r="M2734">
        <v>0</v>
      </c>
      <c r="N2734">
        <v>16396</v>
      </c>
      <c r="O2734">
        <v>2396.7339999999999</v>
      </c>
      <c r="P2734" s="27">
        <v>7871</v>
      </c>
      <c r="Q2734" s="27">
        <v>26856</v>
      </c>
    </row>
    <row r="2735" spans="1:17" x14ac:dyDescent="0.3">
      <c r="A2735">
        <v>4</v>
      </c>
      <c r="B2735">
        <v>16</v>
      </c>
      <c r="C2735">
        <v>35</v>
      </c>
      <c r="D2735" s="27">
        <v>900000</v>
      </c>
      <c r="E2735">
        <v>0</v>
      </c>
      <c r="F2735">
        <v>10006871</v>
      </c>
      <c r="G2735">
        <v>15953522</v>
      </c>
      <c r="H2735">
        <v>0</v>
      </c>
      <c r="I2735">
        <v>7805526</v>
      </c>
      <c r="J2735">
        <v>3440553</v>
      </c>
      <c r="K2735">
        <v>3190881</v>
      </c>
      <c r="L2735">
        <v>6662963</v>
      </c>
      <c r="M2735">
        <v>18114920</v>
      </c>
      <c r="N2735">
        <v>16235043</v>
      </c>
      <c r="O2735">
        <v>8.5324760000000008</v>
      </c>
      <c r="P2735" s="27">
        <v>23859988</v>
      </c>
      <c r="Q2735" s="27">
        <v>81410279</v>
      </c>
    </row>
    <row r="2736" spans="1:17" x14ac:dyDescent="0.3">
      <c r="A2736">
        <v>9</v>
      </c>
      <c r="B2736">
        <v>13</v>
      </c>
      <c r="C2736">
        <v>24</v>
      </c>
      <c r="D2736" s="27">
        <v>60000</v>
      </c>
      <c r="E2736">
        <v>398791</v>
      </c>
      <c r="F2736">
        <v>662253</v>
      </c>
      <c r="G2736">
        <v>255165</v>
      </c>
      <c r="H2736">
        <v>1779</v>
      </c>
      <c r="I2736">
        <v>291085</v>
      </c>
      <c r="J2736">
        <v>0</v>
      </c>
      <c r="K2736">
        <v>56050</v>
      </c>
      <c r="L2736">
        <v>51274</v>
      </c>
      <c r="M2736">
        <v>90824</v>
      </c>
      <c r="N2736">
        <v>566982</v>
      </c>
      <c r="O2736">
        <v>247.5737</v>
      </c>
      <c r="P2736" s="27">
        <v>695839</v>
      </c>
      <c r="Q2736" s="27">
        <v>2374203</v>
      </c>
    </row>
    <row r="2737" spans="1:17" x14ac:dyDescent="0.3">
      <c r="A2737">
        <v>4</v>
      </c>
      <c r="B2737">
        <v>5</v>
      </c>
      <c r="C2737">
        <v>10</v>
      </c>
      <c r="D2737" s="27">
        <v>4800</v>
      </c>
      <c r="E2737">
        <v>0</v>
      </c>
      <c r="F2737">
        <v>0</v>
      </c>
      <c r="G2737">
        <v>0</v>
      </c>
      <c r="H2737">
        <v>0</v>
      </c>
      <c r="I2737">
        <v>0</v>
      </c>
      <c r="J2737">
        <v>0</v>
      </c>
      <c r="K2737">
        <v>0</v>
      </c>
      <c r="L2737">
        <v>0</v>
      </c>
      <c r="M2737">
        <v>0</v>
      </c>
      <c r="N2737">
        <v>6490</v>
      </c>
      <c r="O2737">
        <v>1729.173</v>
      </c>
      <c r="P2737" s="27">
        <v>1902</v>
      </c>
      <c r="Q2737" s="27">
        <v>6490</v>
      </c>
    </row>
    <row r="2738" spans="1:17" x14ac:dyDescent="0.3">
      <c r="A2738">
        <v>1</v>
      </c>
      <c r="B2738">
        <v>17</v>
      </c>
      <c r="C2738">
        <v>36</v>
      </c>
      <c r="D2738" s="27">
        <v>51000</v>
      </c>
      <c r="E2738">
        <v>0</v>
      </c>
      <c r="F2738">
        <v>554245</v>
      </c>
      <c r="G2738">
        <v>259902</v>
      </c>
      <c r="H2738">
        <v>0</v>
      </c>
      <c r="I2738">
        <v>634539</v>
      </c>
      <c r="J2738">
        <v>0</v>
      </c>
      <c r="K2738">
        <v>562126</v>
      </c>
      <c r="L2738">
        <v>493623</v>
      </c>
      <c r="M2738">
        <v>52158</v>
      </c>
      <c r="N2738">
        <v>894004</v>
      </c>
      <c r="O2738">
        <v>308.20569999999998</v>
      </c>
      <c r="P2738" s="27">
        <v>1011312</v>
      </c>
      <c r="Q2738" s="27">
        <v>3450597</v>
      </c>
    </row>
    <row r="2739" spans="1:17" x14ac:dyDescent="0.3">
      <c r="A2739">
        <v>7</v>
      </c>
      <c r="B2739">
        <v>1</v>
      </c>
      <c r="C2739">
        <v>1</v>
      </c>
      <c r="D2739" s="27">
        <v>1500</v>
      </c>
      <c r="E2739">
        <v>542</v>
      </c>
      <c r="F2739">
        <v>838</v>
      </c>
      <c r="G2739">
        <v>28</v>
      </c>
      <c r="H2739">
        <v>0</v>
      </c>
      <c r="I2739">
        <v>951</v>
      </c>
      <c r="J2739">
        <v>0</v>
      </c>
      <c r="K2739">
        <v>0</v>
      </c>
      <c r="L2739">
        <v>0</v>
      </c>
      <c r="M2739">
        <v>0</v>
      </c>
      <c r="N2739">
        <v>6093</v>
      </c>
      <c r="O2739">
        <v>1729.173</v>
      </c>
      <c r="P2739" s="27">
        <v>2477</v>
      </c>
      <c r="Q2739" s="27">
        <v>8452</v>
      </c>
    </row>
    <row r="2740" spans="1:17" x14ac:dyDescent="0.3">
      <c r="A2740">
        <v>9</v>
      </c>
      <c r="B2740">
        <v>26</v>
      </c>
      <c r="C2740">
        <v>47</v>
      </c>
      <c r="D2740" s="27">
        <v>6000</v>
      </c>
      <c r="E2740">
        <v>3293</v>
      </c>
      <c r="F2740">
        <v>27342</v>
      </c>
      <c r="G2740">
        <v>15701</v>
      </c>
      <c r="H2740">
        <v>222</v>
      </c>
      <c r="I2740">
        <v>23116</v>
      </c>
      <c r="J2740">
        <v>0</v>
      </c>
      <c r="K2740">
        <v>2679</v>
      </c>
      <c r="L2740">
        <v>2701</v>
      </c>
      <c r="M2740">
        <v>4612</v>
      </c>
      <c r="N2740">
        <v>36925</v>
      </c>
      <c r="O2740">
        <v>1667.7550000000001</v>
      </c>
      <c r="P2740" s="27">
        <v>34171</v>
      </c>
      <c r="Q2740" s="27">
        <v>116591</v>
      </c>
    </row>
    <row r="2741" spans="1:17" x14ac:dyDescent="0.3">
      <c r="A2741">
        <v>4</v>
      </c>
      <c r="B2741">
        <v>2</v>
      </c>
      <c r="C2741">
        <v>2</v>
      </c>
      <c r="D2741" s="27">
        <v>1700</v>
      </c>
      <c r="E2741">
        <v>0</v>
      </c>
      <c r="F2741">
        <v>2996</v>
      </c>
      <c r="G2741">
        <v>7931</v>
      </c>
      <c r="H2741">
        <v>169</v>
      </c>
      <c r="I2741">
        <v>6490</v>
      </c>
      <c r="J2741">
        <v>0</v>
      </c>
      <c r="K2741">
        <v>591</v>
      </c>
      <c r="L2741">
        <v>5016</v>
      </c>
      <c r="M2741">
        <v>7428</v>
      </c>
      <c r="N2741">
        <v>4724</v>
      </c>
      <c r="O2741">
        <v>1559.829</v>
      </c>
      <c r="P2741" s="27">
        <v>10359</v>
      </c>
      <c r="Q2741" s="27">
        <v>35345</v>
      </c>
    </row>
    <row r="2742" spans="1:17" x14ac:dyDescent="0.3">
      <c r="A2742">
        <v>2</v>
      </c>
      <c r="B2742">
        <v>23</v>
      </c>
      <c r="C2742">
        <v>50</v>
      </c>
      <c r="D2742" s="27">
        <v>60000</v>
      </c>
      <c r="E2742">
        <v>0</v>
      </c>
      <c r="F2742">
        <v>635939</v>
      </c>
      <c r="G2742">
        <v>773268</v>
      </c>
      <c r="H2742">
        <v>0</v>
      </c>
      <c r="I2742">
        <v>1226534</v>
      </c>
      <c r="J2742">
        <v>0</v>
      </c>
      <c r="K2742">
        <v>5474155</v>
      </c>
      <c r="L2742">
        <v>19898</v>
      </c>
      <c r="M2742">
        <v>65821</v>
      </c>
      <c r="N2742">
        <v>836539</v>
      </c>
      <c r="O2742">
        <v>279.45609999999999</v>
      </c>
      <c r="P2742" s="27">
        <v>2647173</v>
      </c>
      <c r="Q2742" s="27">
        <v>9032154</v>
      </c>
    </row>
    <row r="2743" spans="1:17" x14ac:dyDescent="0.3">
      <c r="A2743">
        <v>5</v>
      </c>
      <c r="B2743">
        <v>18</v>
      </c>
      <c r="C2743">
        <v>40</v>
      </c>
      <c r="D2743" s="27">
        <v>5000</v>
      </c>
      <c r="E2743">
        <v>54</v>
      </c>
      <c r="F2743">
        <v>27502</v>
      </c>
      <c r="G2743">
        <v>12384</v>
      </c>
      <c r="H2743">
        <v>0</v>
      </c>
      <c r="I2743">
        <v>7362</v>
      </c>
      <c r="J2743">
        <v>17710</v>
      </c>
      <c r="K2743">
        <v>3088</v>
      </c>
      <c r="L2743">
        <v>17090</v>
      </c>
      <c r="M2743">
        <v>9934</v>
      </c>
      <c r="N2743">
        <v>34068</v>
      </c>
      <c r="O2743">
        <v>1197.386</v>
      </c>
      <c r="P2743" s="27">
        <v>37864</v>
      </c>
      <c r="Q2743" s="27">
        <v>129192</v>
      </c>
    </row>
    <row r="2744" spans="1:17" x14ac:dyDescent="0.3">
      <c r="A2744">
        <v>7</v>
      </c>
      <c r="B2744">
        <v>26</v>
      </c>
      <c r="C2744">
        <v>45</v>
      </c>
      <c r="D2744" s="27">
        <v>1100</v>
      </c>
      <c r="E2744">
        <v>580</v>
      </c>
      <c r="F2744">
        <v>0</v>
      </c>
      <c r="G2744">
        <v>126</v>
      </c>
      <c r="H2744">
        <v>0</v>
      </c>
      <c r="I2744">
        <v>518</v>
      </c>
      <c r="J2744">
        <v>0</v>
      </c>
      <c r="K2744">
        <v>231</v>
      </c>
      <c r="L2744">
        <v>792</v>
      </c>
      <c r="M2744">
        <v>0</v>
      </c>
      <c r="N2744">
        <v>1684</v>
      </c>
      <c r="O2744">
        <v>1868.403</v>
      </c>
      <c r="P2744" s="27">
        <v>1152</v>
      </c>
      <c r="Q2744" s="27">
        <v>3931</v>
      </c>
    </row>
    <row r="2745" spans="1:17" x14ac:dyDescent="0.3">
      <c r="A2745">
        <v>7</v>
      </c>
      <c r="B2745">
        <v>18</v>
      </c>
      <c r="C2745">
        <v>39</v>
      </c>
      <c r="D2745" s="27">
        <v>14000</v>
      </c>
      <c r="E2745">
        <v>59575</v>
      </c>
      <c r="F2745">
        <v>124527</v>
      </c>
      <c r="G2745">
        <v>238112</v>
      </c>
      <c r="H2745">
        <v>88055</v>
      </c>
      <c r="I2745">
        <v>83904</v>
      </c>
      <c r="J2745">
        <v>0</v>
      </c>
      <c r="K2745">
        <v>749835</v>
      </c>
      <c r="L2745">
        <v>325815</v>
      </c>
      <c r="M2745">
        <v>28425</v>
      </c>
      <c r="N2745">
        <v>326003</v>
      </c>
      <c r="O2745">
        <v>150.86240000000001</v>
      </c>
      <c r="P2745" s="27">
        <v>593274</v>
      </c>
      <c r="Q2745" s="27">
        <v>2024251</v>
      </c>
    </row>
    <row r="2746" spans="1:17" x14ac:dyDescent="0.3">
      <c r="A2746">
        <v>5</v>
      </c>
      <c r="B2746">
        <v>26</v>
      </c>
      <c r="C2746">
        <v>48</v>
      </c>
      <c r="D2746" s="27">
        <v>1600</v>
      </c>
      <c r="E2746">
        <v>1426</v>
      </c>
      <c r="F2746">
        <v>20046</v>
      </c>
      <c r="G2746">
        <v>3383</v>
      </c>
      <c r="H2746">
        <v>142</v>
      </c>
      <c r="I2746">
        <v>14128</v>
      </c>
      <c r="J2746">
        <v>0</v>
      </c>
      <c r="K2746">
        <v>0</v>
      </c>
      <c r="L2746">
        <v>10535</v>
      </c>
      <c r="M2746">
        <v>0</v>
      </c>
      <c r="N2746">
        <v>25175</v>
      </c>
      <c r="O2746">
        <v>1729.173</v>
      </c>
      <c r="P2746" s="27">
        <v>21933</v>
      </c>
      <c r="Q2746" s="27">
        <v>74835</v>
      </c>
    </row>
    <row r="2747" spans="1:17" x14ac:dyDescent="0.3">
      <c r="A2747">
        <v>7</v>
      </c>
      <c r="B2747">
        <v>23</v>
      </c>
      <c r="C2747">
        <v>50</v>
      </c>
      <c r="D2747" s="27">
        <v>88000</v>
      </c>
      <c r="E2747">
        <v>0</v>
      </c>
      <c r="F2747">
        <v>1274143</v>
      </c>
      <c r="G2747">
        <v>998765</v>
      </c>
      <c r="H2747">
        <v>134085</v>
      </c>
      <c r="I2747">
        <v>871216</v>
      </c>
      <c r="J2747">
        <v>0</v>
      </c>
      <c r="K2747">
        <v>848690</v>
      </c>
      <c r="L2747">
        <v>60895</v>
      </c>
      <c r="M2747">
        <v>63610</v>
      </c>
      <c r="N2747">
        <v>590504</v>
      </c>
      <c r="O2747">
        <v>1162.2629999999999</v>
      </c>
      <c r="P2747" s="27">
        <v>1419082</v>
      </c>
      <c r="Q2747" s="27">
        <v>4841908</v>
      </c>
    </row>
    <row r="2748" spans="1:17" x14ac:dyDescent="0.3">
      <c r="A2748">
        <v>5</v>
      </c>
      <c r="B2748">
        <v>13</v>
      </c>
      <c r="C2748">
        <v>24</v>
      </c>
      <c r="D2748" s="27">
        <v>4350</v>
      </c>
      <c r="E2748">
        <v>0</v>
      </c>
      <c r="F2748">
        <v>0</v>
      </c>
      <c r="G2748">
        <v>3529</v>
      </c>
      <c r="H2748">
        <v>0</v>
      </c>
      <c r="I2748">
        <v>37874</v>
      </c>
      <c r="J2748">
        <v>0</v>
      </c>
      <c r="K2748">
        <v>0</v>
      </c>
      <c r="L2748">
        <v>0</v>
      </c>
      <c r="M2748">
        <v>0</v>
      </c>
      <c r="N2748">
        <v>63833</v>
      </c>
      <c r="O2748">
        <v>1807.463</v>
      </c>
      <c r="P2748" s="27">
        <v>30843</v>
      </c>
      <c r="Q2748" s="27">
        <v>105236</v>
      </c>
    </row>
    <row r="2749" spans="1:17" x14ac:dyDescent="0.3">
      <c r="A2749">
        <v>3</v>
      </c>
      <c r="B2749">
        <v>25</v>
      </c>
      <c r="C2749">
        <v>42</v>
      </c>
      <c r="D2749" s="27">
        <v>120000</v>
      </c>
      <c r="E2749">
        <v>0</v>
      </c>
      <c r="F2749">
        <v>1160773</v>
      </c>
      <c r="G2749">
        <v>2198498</v>
      </c>
      <c r="H2749">
        <v>19574</v>
      </c>
      <c r="I2749">
        <v>3001797</v>
      </c>
      <c r="J2749">
        <v>0</v>
      </c>
      <c r="K2749">
        <v>11875</v>
      </c>
      <c r="L2749">
        <v>40829</v>
      </c>
      <c r="M2749">
        <v>287614</v>
      </c>
      <c r="N2749">
        <v>2424094</v>
      </c>
      <c r="O2749">
        <v>178.3937</v>
      </c>
      <c r="P2749" s="27">
        <v>2680262</v>
      </c>
      <c r="Q2749" s="27">
        <v>9145054</v>
      </c>
    </row>
    <row r="2750" spans="1:17" x14ac:dyDescent="0.3">
      <c r="A2750">
        <v>7</v>
      </c>
      <c r="B2750">
        <v>1</v>
      </c>
      <c r="C2750">
        <v>1</v>
      </c>
      <c r="D2750" s="27">
        <v>1500</v>
      </c>
      <c r="O2750">
        <v>1879.4559999999999</v>
      </c>
    </row>
    <row r="2751" spans="1:17" x14ac:dyDescent="0.3">
      <c r="A2751">
        <v>8</v>
      </c>
      <c r="B2751">
        <v>14</v>
      </c>
      <c r="C2751">
        <v>28</v>
      </c>
      <c r="D2751" s="27">
        <v>38000</v>
      </c>
      <c r="E2751">
        <v>0</v>
      </c>
      <c r="F2751">
        <v>261272</v>
      </c>
      <c r="G2751">
        <v>142799</v>
      </c>
      <c r="H2751">
        <v>0</v>
      </c>
      <c r="I2751">
        <v>188433</v>
      </c>
      <c r="J2751">
        <v>0</v>
      </c>
      <c r="K2751">
        <v>231426</v>
      </c>
      <c r="L2751">
        <v>111220</v>
      </c>
      <c r="M2751">
        <v>117318</v>
      </c>
      <c r="N2751">
        <v>121584</v>
      </c>
      <c r="O2751">
        <v>299.39479999999998</v>
      </c>
      <c r="P2751" s="27">
        <v>344095</v>
      </c>
      <c r="Q2751" s="27">
        <v>1174052</v>
      </c>
    </row>
    <row r="2752" spans="1:17" x14ac:dyDescent="0.3">
      <c r="A2752">
        <v>5</v>
      </c>
      <c r="B2752">
        <v>15</v>
      </c>
      <c r="C2752">
        <v>33</v>
      </c>
      <c r="D2752" s="27">
        <v>4000</v>
      </c>
      <c r="E2752">
        <v>0</v>
      </c>
      <c r="F2752">
        <v>166653</v>
      </c>
      <c r="G2752">
        <v>46953</v>
      </c>
      <c r="H2752">
        <v>0</v>
      </c>
      <c r="I2752">
        <v>29937</v>
      </c>
      <c r="J2752">
        <v>0</v>
      </c>
      <c r="K2752">
        <v>231775</v>
      </c>
      <c r="L2752">
        <v>1609</v>
      </c>
      <c r="M2752">
        <v>13143</v>
      </c>
      <c r="N2752">
        <v>36453</v>
      </c>
      <c r="O2752">
        <v>1007.009</v>
      </c>
      <c r="P2752" s="27">
        <v>154315</v>
      </c>
      <c r="Q2752" s="27">
        <v>526523</v>
      </c>
    </row>
    <row r="2753" spans="1:17" x14ac:dyDescent="0.3">
      <c r="A2753">
        <v>3</v>
      </c>
      <c r="B2753">
        <v>12</v>
      </c>
      <c r="C2753">
        <v>21</v>
      </c>
      <c r="D2753" s="27">
        <v>8900</v>
      </c>
      <c r="E2753">
        <v>0</v>
      </c>
      <c r="F2753">
        <v>14448</v>
      </c>
      <c r="G2753">
        <v>2962</v>
      </c>
      <c r="H2753">
        <v>451</v>
      </c>
      <c r="I2753">
        <v>8558</v>
      </c>
      <c r="J2753">
        <v>5912</v>
      </c>
      <c r="K2753">
        <v>3026</v>
      </c>
      <c r="L2753">
        <v>0</v>
      </c>
      <c r="M2753">
        <v>0</v>
      </c>
      <c r="N2753">
        <v>35551</v>
      </c>
      <c r="O2753">
        <v>1729.173</v>
      </c>
      <c r="P2753" s="27">
        <v>20782</v>
      </c>
      <c r="Q2753" s="27">
        <v>70908</v>
      </c>
    </row>
    <row r="2754" spans="1:17" x14ac:dyDescent="0.3">
      <c r="A2754">
        <v>4</v>
      </c>
      <c r="B2754">
        <v>5</v>
      </c>
      <c r="C2754">
        <v>10</v>
      </c>
      <c r="D2754" s="27">
        <v>12500</v>
      </c>
      <c r="E2754">
        <v>0</v>
      </c>
      <c r="F2754">
        <v>0</v>
      </c>
      <c r="G2754">
        <v>0</v>
      </c>
      <c r="H2754">
        <v>0</v>
      </c>
      <c r="I2754">
        <v>2781</v>
      </c>
      <c r="J2754">
        <v>0</v>
      </c>
      <c r="K2754">
        <v>0</v>
      </c>
      <c r="L2754">
        <v>0</v>
      </c>
      <c r="M2754">
        <v>0</v>
      </c>
      <c r="N2754">
        <v>4916</v>
      </c>
      <c r="O2754">
        <v>829.47090000000003</v>
      </c>
      <c r="P2754" s="27">
        <v>2256</v>
      </c>
      <c r="Q2754" s="27">
        <v>7697</v>
      </c>
    </row>
    <row r="2755" spans="1:17" x14ac:dyDescent="0.3">
      <c r="A2755">
        <v>8</v>
      </c>
      <c r="B2755">
        <v>2</v>
      </c>
      <c r="C2755">
        <v>2</v>
      </c>
      <c r="D2755" s="27">
        <v>7000</v>
      </c>
      <c r="E2755">
        <v>0</v>
      </c>
      <c r="F2755">
        <v>12742</v>
      </c>
      <c r="G2755">
        <v>79567</v>
      </c>
      <c r="H2755">
        <v>0</v>
      </c>
      <c r="I2755">
        <v>38764</v>
      </c>
      <c r="J2755">
        <v>0</v>
      </c>
      <c r="K2755">
        <v>5997</v>
      </c>
      <c r="L2755">
        <v>40438</v>
      </c>
      <c r="M2755">
        <v>68990</v>
      </c>
      <c r="N2755">
        <v>56174</v>
      </c>
      <c r="O2755">
        <v>1484.5150000000001</v>
      </c>
      <c r="P2755" s="27">
        <v>88708</v>
      </c>
      <c r="Q2755" s="27">
        <v>302672</v>
      </c>
    </row>
    <row r="2756" spans="1:17" x14ac:dyDescent="0.3">
      <c r="A2756">
        <v>3</v>
      </c>
      <c r="B2756">
        <v>26</v>
      </c>
      <c r="C2756">
        <v>47</v>
      </c>
      <c r="D2756" s="27">
        <v>3000</v>
      </c>
      <c r="O2756">
        <v>3855.0839999999998</v>
      </c>
    </row>
    <row r="2757" spans="1:17" x14ac:dyDescent="0.3">
      <c r="A2757">
        <v>4</v>
      </c>
      <c r="B2757">
        <v>14</v>
      </c>
      <c r="C2757">
        <v>29</v>
      </c>
      <c r="D2757" s="27">
        <v>146000</v>
      </c>
      <c r="E2757">
        <v>0</v>
      </c>
      <c r="F2757">
        <v>1979949</v>
      </c>
      <c r="G2757">
        <v>1143528</v>
      </c>
      <c r="H2757">
        <v>0</v>
      </c>
      <c r="I2757">
        <v>782023</v>
      </c>
      <c r="J2757">
        <v>157719</v>
      </c>
      <c r="K2757">
        <v>1287313</v>
      </c>
      <c r="L2757">
        <v>309551</v>
      </c>
      <c r="M2757">
        <v>570023</v>
      </c>
      <c r="N2757">
        <v>1045882</v>
      </c>
      <c r="O2757">
        <v>84.055760000000006</v>
      </c>
      <c r="P2757" s="27">
        <v>2132470</v>
      </c>
      <c r="Q2757" s="27">
        <v>7275988</v>
      </c>
    </row>
    <row r="2758" spans="1:17" x14ac:dyDescent="0.3">
      <c r="A2758">
        <v>9</v>
      </c>
      <c r="B2758">
        <v>16</v>
      </c>
      <c r="C2758">
        <v>35</v>
      </c>
      <c r="D2758" s="27">
        <v>460000</v>
      </c>
      <c r="E2758">
        <v>0</v>
      </c>
      <c r="F2758">
        <v>4978949</v>
      </c>
      <c r="G2758">
        <v>6770133</v>
      </c>
      <c r="H2758">
        <v>0</v>
      </c>
      <c r="I2758">
        <v>6697484</v>
      </c>
      <c r="J2758">
        <v>0</v>
      </c>
      <c r="K2758">
        <v>1499639</v>
      </c>
      <c r="L2758">
        <v>1436023</v>
      </c>
      <c r="M2758">
        <v>2360092</v>
      </c>
      <c r="N2758">
        <v>8108581</v>
      </c>
      <c r="O2758">
        <v>10.63603</v>
      </c>
      <c r="P2758" s="27">
        <v>9334965</v>
      </c>
      <c r="Q2758" s="27">
        <v>31850901</v>
      </c>
    </row>
    <row r="2759" spans="1:17" x14ac:dyDescent="0.3">
      <c r="A2759">
        <v>6</v>
      </c>
      <c r="B2759">
        <v>12</v>
      </c>
      <c r="C2759">
        <v>21</v>
      </c>
      <c r="D2759" s="27">
        <v>1200</v>
      </c>
      <c r="E2759">
        <v>0</v>
      </c>
      <c r="F2759">
        <v>10392</v>
      </c>
      <c r="G2759">
        <v>5310</v>
      </c>
      <c r="H2759">
        <v>0</v>
      </c>
      <c r="I2759">
        <v>29963</v>
      </c>
      <c r="J2759">
        <v>0</v>
      </c>
      <c r="K2759">
        <v>2690</v>
      </c>
      <c r="L2759">
        <v>10322</v>
      </c>
      <c r="M2759">
        <v>7070</v>
      </c>
      <c r="N2759">
        <v>9982</v>
      </c>
      <c r="O2759">
        <v>1791.31</v>
      </c>
      <c r="P2759" s="27">
        <v>22195</v>
      </c>
      <c r="Q2759" s="27">
        <v>75729</v>
      </c>
    </row>
    <row r="2760" spans="1:17" x14ac:dyDescent="0.3">
      <c r="A2760">
        <v>6</v>
      </c>
      <c r="B2760">
        <v>2</v>
      </c>
      <c r="C2760">
        <v>2</v>
      </c>
      <c r="D2760" s="27">
        <v>136000</v>
      </c>
      <c r="E2760">
        <v>0</v>
      </c>
      <c r="F2760">
        <v>951226</v>
      </c>
      <c r="G2760">
        <v>2826622</v>
      </c>
      <c r="H2760">
        <v>0</v>
      </c>
      <c r="I2760">
        <v>2500246</v>
      </c>
      <c r="J2760">
        <v>0</v>
      </c>
      <c r="K2760">
        <v>158614</v>
      </c>
      <c r="L2760">
        <v>276236</v>
      </c>
      <c r="M2760">
        <v>877212</v>
      </c>
      <c r="N2760">
        <v>1178486</v>
      </c>
      <c r="O2760">
        <v>50.319159999999997</v>
      </c>
      <c r="P2760" s="27">
        <v>2569942</v>
      </c>
      <c r="Q2760" s="27">
        <v>8768642</v>
      </c>
    </row>
    <row r="2761" spans="1:17" x14ac:dyDescent="0.3">
      <c r="A2761">
        <v>6</v>
      </c>
      <c r="B2761">
        <v>16</v>
      </c>
      <c r="C2761">
        <v>35</v>
      </c>
      <c r="D2761" s="27">
        <v>285000</v>
      </c>
      <c r="E2761">
        <v>26147</v>
      </c>
      <c r="F2761">
        <v>14662412</v>
      </c>
      <c r="G2761">
        <v>5143887</v>
      </c>
      <c r="H2761">
        <v>0</v>
      </c>
      <c r="I2761">
        <v>6363462</v>
      </c>
      <c r="J2761">
        <v>1345727</v>
      </c>
      <c r="K2761">
        <v>1444565</v>
      </c>
      <c r="L2761">
        <v>2196081</v>
      </c>
      <c r="M2761">
        <v>5722798</v>
      </c>
      <c r="N2761">
        <v>6994126</v>
      </c>
      <c r="O2761">
        <v>13.28083</v>
      </c>
      <c r="P2761" s="27">
        <v>12866121</v>
      </c>
      <c r="Q2761" s="27">
        <v>43899205</v>
      </c>
    </row>
    <row r="2762" spans="1:17" x14ac:dyDescent="0.3">
      <c r="A2762">
        <v>2</v>
      </c>
      <c r="B2762">
        <v>14</v>
      </c>
      <c r="C2762">
        <v>28</v>
      </c>
      <c r="D2762" s="27">
        <v>25500</v>
      </c>
      <c r="E2762">
        <v>0</v>
      </c>
      <c r="F2762">
        <v>70562</v>
      </c>
      <c r="G2762">
        <v>99387</v>
      </c>
      <c r="H2762">
        <v>0</v>
      </c>
      <c r="I2762">
        <v>68271</v>
      </c>
      <c r="J2762">
        <v>0</v>
      </c>
      <c r="K2762">
        <v>2203</v>
      </c>
      <c r="L2762">
        <v>98026</v>
      </c>
      <c r="M2762">
        <v>256079</v>
      </c>
      <c r="N2762">
        <v>112957</v>
      </c>
      <c r="O2762">
        <v>583.35119999999995</v>
      </c>
      <c r="P2762" s="27">
        <v>207352</v>
      </c>
      <c r="Q2762" s="27">
        <v>707485</v>
      </c>
    </row>
    <row r="2763" spans="1:17" x14ac:dyDescent="0.3">
      <c r="A2763">
        <v>4</v>
      </c>
      <c r="B2763">
        <v>18</v>
      </c>
      <c r="C2763">
        <v>38</v>
      </c>
      <c r="D2763" s="27">
        <v>164000</v>
      </c>
      <c r="E2763">
        <v>0</v>
      </c>
      <c r="F2763">
        <v>177794</v>
      </c>
      <c r="G2763">
        <v>1412831</v>
      </c>
      <c r="H2763">
        <v>0</v>
      </c>
      <c r="I2763">
        <v>631313</v>
      </c>
      <c r="J2763">
        <v>1039491</v>
      </c>
      <c r="K2763">
        <v>2113957</v>
      </c>
      <c r="L2763">
        <v>826897</v>
      </c>
      <c r="M2763">
        <v>484383</v>
      </c>
      <c r="N2763">
        <v>2023733</v>
      </c>
      <c r="O2763">
        <v>84.055760000000006</v>
      </c>
      <c r="P2763" s="27">
        <v>2552872</v>
      </c>
      <c r="Q2763" s="27">
        <v>8710399</v>
      </c>
    </row>
    <row r="2764" spans="1:17" x14ac:dyDescent="0.3">
      <c r="A2764">
        <v>9</v>
      </c>
      <c r="B2764">
        <v>14</v>
      </c>
      <c r="C2764">
        <v>28</v>
      </c>
      <c r="D2764" s="27">
        <v>3750</v>
      </c>
      <c r="E2764">
        <v>500</v>
      </c>
      <c r="F2764">
        <v>4026</v>
      </c>
      <c r="G2764">
        <v>1821</v>
      </c>
      <c r="H2764">
        <v>0</v>
      </c>
      <c r="I2764">
        <v>5762</v>
      </c>
      <c r="J2764">
        <v>0</v>
      </c>
      <c r="K2764">
        <v>697</v>
      </c>
      <c r="L2764">
        <v>5203</v>
      </c>
      <c r="M2764">
        <v>32427</v>
      </c>
      <c r="N2764">
        <v>3351</v>
      </c>
      <c r="O2764">
        <v>597.19169999999997</v>
      </c>
      <c r="P2764" s="27">
        <v>15764</v>
      </c>
      <c r="Q2764" s="27">
        <v>53787</v>
      </c>
    </row>
    <row r="2765" spans="1:17" x14ac:dyDescent="0.3">
      <c r="A2765">
        <v>8</v>
      </c>
      <c r="B2765">
        <v>14</v>
      </c>
      <c r="C2765">
        <v>29</v>
      </c>
      <c r="D2765" s="27">
        <v>205000</v>
      </c>
      <c r="E2765">
        <v>242811</v>
      </c>
      <c r="F2765">
        <v>0</v>
      </c>
      <c r="G2765">
        <v>1353057</v>
      </c>
      <c r="H2765">
        <v>129701</v>
      </c>
      <c r="I2765">
        <v>1101676</v>
      </c>
      <c r="J2765">
        <v>184359</v>
      </c>
      <c r="K2765">
        <v>426186</v>
      </c>
      <c r="L2765">
        <v>255881</v>
      </c>
      <c r="M2765">
        <v>954504</v>
      </c>
      <c r="N2765">
        <v>1118613</v>
      </c>
      <c r="O2765">
        <v>84.589330000000004</v>
      </c>
      <c r="P2765" s="27">
        <v>1690149</v>
      </c>
      <c r="Q2765" s="27">
        <v>5766788</v>
      </c>
    </row>
    <row r="2766" spans="1:17" x14ac:dyDescent="0.3">
      <c r="A2766">
        <v>3</v>
      </c>
      <c r="B2766">
        <v>18</v>
      </c>
      <c r="C2766">
        <v>38</v>
      </c>
      <c r="D2766" s="27">
        <v>27000</v>
      </c>
      <c r="E2766">
        <v>0</v>
      </c>
      <c r="F2766">
        <v>53099</v>
      </c>
      <c r="G2766">
        <v>206903</v>
      </c>
      <c r="H2766">
        <v>0</v>
      </c>
      <c r="I2766">
        <v>237448</v>
      </c>
      <c r="J2766">
        <v>0</v>
      </c>
      <c r="K2766">
        <v>459990</v>
      </c>
      <c r="L2766">
        <v>300023</v>
      </c>
      <c r="M2766">
        <v>42387</v>
      </c>
      <c r="N2766">
        <v>399319</v>
      </c>
      <c r="O2766">
        <v>251.0266</v>
      </c>
      <c r="P2766" s="27">
        <v>497998</v>
      </c>
      <c r="Q2766" s="27">
        <v>1699169</v>
      </c>
    </row>
    <row r="2767" spans="1:17" x14ac:dyDescent="0.3">
      <c r="A2767">
        <v>8</v>
      </c>
      <c r="B2767">
        <v>23</v>
      </c>
      <c r="C2767">
        <v>50</v>
      </c>
      <c r="D2767" s="27">
        <v>50000</v>
      </c>
      <c r="E2767">
        <v>71332</v>
      </c>
      <c r="F2767">
        <v>232782</v>
      </c>
      <c r="G2767">
        <v>705154</v>
      </c>
      <c r="H2767">
        <v>57678</v>
      </c>
      <c r="I2767">
        <v>482725</v>
      </c>
      <c r="J2767">
        <v>0</v>
      </c>
      <c r="K2767">
        <v>516666</v>
      </c>
      <c r="L2767">
        <v>153379</v>
      </c>
      <c r="M2767">
        <v>175670</v>
      </c>
      <c r="N2767">
        <v>425888</v>
      </c>
      <c r="O2767">
        <v>249.4453</v>
      </c>
      <c r="P2767" s="27">
        <v>826868</v>
      </c>
      <c r="Q2767" s="27">
        <v>2821274</v>
      </c>
    </row>
    <row r="2768" spans="1:17" x14ac:dyDescent="0.3">
      <c r="A2768">
        <v>6</v>
      </c>
      <c r="B2768">
        <v>25</v>
      </c>
      <c r="C2768">
        <v>42</v>
      </c>
      <c r="D2768" s="27">
        <v>2450</v>
      </c>
      <c r="E2768">
        <v>5018</v>
      </c>
      <c r="F2768">
        <v>10487</v>
      </c>
      <c r="G2768">
        <v>9023</v>
      </c>
      <c r="H2768">
        <v>448</v>
      </c>
      <c r="I2768">
        <v>19661</v>
      </c>
      <c r="J2768">
        <v>0</v>
      </c>
      <c r="K2768">
        <v>1177</v>
      </c>
      <c r="L2768">
        <v>683</v>
      </c>
      <c r="M2768">
        <v>6036</v>
      </c>
      <c r="N2768">
        <v>12715</v>
      </c>
      <c r="O2768">
        <v>1807.463</v>
      </c>
      <c r="P2768" s="27">
        <v>19123</v>
      </c>
      <c r="Q2768" s="27">
        <v>65248</v>
      </c>
    </row>
    <row r="2769" spans="1:17" x14ac:dyDescent="0.3">
      <c r="A2769">
        <v>9</v>
      </c>
      <c r="B2769">
        <v>5</v>
      </c>
      <c r="C2769">
        <v>10</v>
      </c>
      <c r="D2769" s="27">
        <v>25001</v>
      </c>
      <c r="E2769">
        <v>0</v>
      </c>
      <c r="F2769">
        <v>43715</v>
      </c>
      <c r="G2769">
        <v>34049</v>
      </c>
      <c r="H2769">
        <v>9741</v>
      </c>
      <c r="I2769">
        <v>142385</v>
      </c>
      <c r="J2769">
        <v>0</v>
      </c>
      <c r="K2769">
        <v>0</v>
      </c>
      <c r="L2769">
        <v>2914</v>
      </c>
      <c r="M2769">
        <v>222422</v>
      </c>
      <c r="N2769">
        <v>139090</v>
      </c>
      <c r="O2769">
        <v>1130.4749999999999</v>
      </c>
      <c r="P2769" s="27">
        <v>174184</v>
      </c>
      <c r="Q2769" s="27">
        <v>594316</v>
      </c>
    </row>
    <row r="2770" spans="1:17" x14ac:dyDescent="0.3">
      <c r="A2770">
        <v>9</v>
      </c>
      <c r="B2770">
        <v>8</v>
      </c>
      <c r="C2770">
        <v>18</v>
      </c>
      <c r="D2770" s="27">
        <v>5000</v>
      </c>
      <c r="E2770">
        <v>1969</v>
      </c>
      <c r="F2770">
        <v>2273</v>
      </c>
      <c r="G2770">
        <v>15124</v>
      </c>
      <c r="H2770">
        <v>0</v>
      </c>
      <c r="I2770">
        <v>6333</v>
      </c>
      <c r="J2770">
        <v>1257</v>
      </c>
      <c r="K2770">
        <v>793</v>
      </c>
      <c r="L2770">
        <v>341</v>
      </c>
      <c r="M2770">
        <v>3547</v>
      </c>
      <c r="N2770">
        <v>7342</v>
      </c>
      <c r="O2770">
        <v>887.44190000000003</v>
      </c>
      <c r="P2770" s="27">
        <v>11424</v>
      </c>
      <c r="Q2770" s="27">
        <v>38979</v>
      </c>
    </row>
    <row r="2771" spans="1:17" x14ac:dyDescent="0.3">
      <c r="A2771">
        <v>5</v>
      </c>
      <c r="B2771">
        <v>1</v>
      </c>
      <c r="C2771">
        <v>1</v>
      </c>
      <c r="D2771" s="27">
        <v>2750</v>
      </c>
      <c r="E2771">
        <v>0</v>
      </c>
      <c r="F2771">
        <v>11340</v>
      </c>
      <c r="G2771">
        <v>92</v>
      </c>
      <c r="H2771">
        <v>0</v>
      </c>
      <c r="I2771">
        <v>0</v>
      </c>
      <c r="J2771">
        <v>0</v>
      </c>
      <c r="K2771">
        <v>0</v>
      </c>
      <c r="L2771">
        <v>0</v>
      </c>
      <c r="M2771">
        <v>0</v>
      </c>
      <c r="N2771">
        <v>23732</v>
      </c>
      <c r="O2771">
        <v>1879.4559999999999</v>
      </c>
      <c r="P2771" s="27">
        <v>10306</v>
      </c>
      <c r="Q2771" s="27">
        <v>35164</v>
      </c>
    </row>
    <row r="2772" spans="1:17" x14ac:dyDescent="0.3">
      <c r="A2772">
        <v>5</v>
      </c>
      <c r="B2772">
        <v>2</v>
      </c>
      <c r="C2772">
        <v>2</v>
      </c>
      <c r="D2772" s="27">
        <v>6000</v>
      </c>
      <c r="E2772">
        <v>6727</v>
      </c>
      <c r="F2772">
        <v>121747</v>
      </c>
      <c r="G2772">
        <v>180745</v>
      </c>
      <c r="H2772">
        <v>1252</v>
      </c>
      <c r="I2772">
        <v>665547</v>
      </c>
      <c r="J2772">
        <v>19168</v>
      </c>
      <c r="K2772">
        <v>12638</v>
      </c>
      <c r="L2772">
        <v>86338</v>
      </c>
      <c r="M2772">
        <v>110260</v>
      </c>
      <c r="N2772">
        <v>224377</v>
      </c>
      <c r="O2772">
        <v>23.717549999999999</v>
      </c>
      <c r="P2772" s="27">
        <v>418757</v>
      </c>
      <c r="Q2772" s="27">
        <v>1428799</v>
      </c>
    </row>
    <row r="2773" spans="1:17" x14ac:dyDescent="0.3">
      <c r="A2773">
        <v>9</v>
      </c>
      <c r="B2773">
        <v>23</v>
      </c>
      <c r="C2773">
        <v>50</v>
      </c>
      <c r="D2773" s="27">
        <v>9300</v>
      </c>
      <c r="E2773">
        <v>4513</v>
      </c>
      <c r="F2773">
        <v>69161</v>
      </c>
      <c r="G2773">
        <v>93883</v>
      </c>
      <c r="H2773">
        <v>14005</v>
      </c>
      <c r="I2773">
        <v>67738</v>
      </c>
      <c r="J2773">
        <v>0</v>
      </c>
      <c r="K2773">
        <v>116370</v>
      </c>
      <c r="L2773">
        <v>43731</v>
      </c>
      <c r="M2773">
        <v>45523</v>
      </c>
      <c r="N2773">
        <v>53440</v>
      </c>
      <c r="O2773">
        <v>440.04610000000002</v>
      </c>
      <c r="P2773" s="27">
        <v>148993</v>
      </c>
      <c r="Q2773" s="27">
        <v>508364</v>
      </c>
    </row>
    <row r="2774" spans="1:17" x14ac:dyDescent="0.3">
      <c r="A2774">
        <v>5</v>
      </c>
      <c r="B2774">
        <v>18</v>
      </c>
      <c r="C2774">
        <v>37</v>
      </c>
      <c r="D2774" s="27">
        <v>215000</v>
      </c>
      <c r="E2774">
        <v>26127</v>
      </c>
      <c r="F2774">
        <v>166871</v>
      </c>
      <c r="G2774">
        <v>1011119</v>
      </c>
      <c r="H2774">
        <v>60017</v>
      </c>
      <c r="I2774">
        <v>408116</v>
      </c>
      <c r="J2774">
        <v>691583</v>
      </c>
      <c r="K2774">
        <v>562036</v>
      </c>
      <c r="L2774">
        <v>93333</v>
      </c>
      <c r="M2774">
        <v>946303</v>
      </c>
      <c r="N2774">
        <v>1341069</v>
      </c>
      <c r="O2774">
        <v>30.431059999999999</v>
      </c>
      <c r="P2774" s="27">
        <v>1555268</v>
      </c>
      <c r="Q2774" s="27">
        <v>5306574</v>
      </c>
    </row>
    <row r="2775" spans="1:17" x14ac:dyDescent="0.3">
      <c r="A2775">
        <v>8</v>
      </c>
      <c r="B2775">
        <v>1</v>
      </c>
      <c r="C2775">
        <v>1</v>
      </c>
      <c r="D2775" s="27">
        <v>1450</v>
      </c>
      <c r="E2775">
        <v>3338</v>
      </c>
      <c r="F2775">
        <v>0</v>
      </c>
      <c r="G2775">
        <v>18</v>
      </c>
      <c r="H2775">
        <v>0</v>
      </c>
      <c r="I2775">
        <v>0</v>
      </c>
      <c r="J2775">
        <v>0</v>
      </c>
      <c r="K2775">
        <v>0</v>
      </c>
      <c r="L2775">
        <v>0</v>
      </c>
      <c r="M2775">
        <v>0</v>
      </c>
      <c r="N2775">
        <v>7767</v>
      </c>
      <c r="O2775">
        <v>3782.18</v>
      </c>
      <c r="P2775" s="27">
        <v>3260</v>
      </c>
      <c r="Q2775" s="27">
        <v>11123</v>
      </c>
    </row>
    <row r="2776" spans="1:17" x14ac:dyDescent="0.3">
      <c r="A2776">
        <v>4</v>
      </c>
      <c r="B2776">
        <v>2</v>
      </c>
      <c r="C2776">
        <v>6</v>
      </c>
      <c r="D2776" s="27">
        <v>495000</v>
      </c>
      <c r="E2776">
        <v>34594</v>
      </c>
      <c r="F2776">
        <v>3192930</v>
      </c>
      <c r="G2776">
        <v>9914594</v>
      </c>
      <c r="H2776">
        <v>13304</v>
      </c>
      <c r="I2776">
        <v>3731731</v>
      </c>
      <c r="J2776">
        <v>254581</v>
      </c>
      <c r="K2776">
        <v>744051</v>
      </c>
      <c r="L2776">
        <v>213761</v>
      </c>
      <c r="M2776">
        <v>1022892</v>
      </c>
      <c r="N2776">
        <v>3077931</v>
      </c>
      <c r="O2776">
        <v>52.146230000000003</v>
      </c>
      <c r="P2776" s="27">
        <v>6506556</v>
      </c>
      <c r="Q2776" s="27">
        <v>22200369</v>
      </c>
    </row>
    <row r="2777" spans="1:17" x14ac:dyDescent="0.3">
      <c r="A2777">
        <v>6</v>
      </c>
      <c r="B2777">
        <v>4</v>
      </c>
      <c r="C2777">
        <v>8</v>
      </c>
      <c r="D2777" s="27">
        <v>12000</v>
      </c>
      <c r="E2777">
        <v>0</v>
      </c>
      <c r="F2777">
        <v>0</v>
      </c>
      <c r="G2777">
        <v>123846</v>
      </c>
      <c r="H2777">
        <v>0</v>
      </c>
      <c r="I2777">
        <v>912588</v>
      </c>
      <c r="J2777">
        <v>0</v>
      </c>
      <c r="K2777">
        <v>512511</v>
      </c>
      <c r="L2777">
        <v>15508</v>
      </c>
      <c r="M2777">
        <v>171757</v>
      </c>
      <c r="N2777">
        <v>483593</v>
      </c>
      <c r="O2777">
        <v>207.1317</v>
      </c>
      <c r="P2777" s="27">
        <v>650587</v>
      </c>
      <c r="Q2777" s="27">
        <v>2219803</v>
      </c>
    </row>
    <row r="2778" spans="1:17" x14ac:dyDescent="0.3">
      <c r="A2778">
        <v>5</v>
      </c>
      <c r="B2778">
        <v>14</v>
      </c>
      <c r="C2778">
        <v>29</v>
      </c>
      <c r="D2778" s="27">
        <v>295000</v>
      </c>
      <c r="E2778">
        <v>444381</v>
      </c>
      <c r="F2778">
        <v>4088463</v>
      </c>
      <c r="G2778">
        <v>963693</v>
      </c>
      <c r="H2778">
        <v>166632</v>
      </c>
      <c r="I2778">
        <v>2833730</v>
      </c>
      <c r="J2778">
        <v>169344</v>
      </c>
      <c r="K2778">
        <v>588983</v>
      </c>
      <c r="L2778">
        <v>209431</v>
      </c>
      <c r="M2778">
        <v>2060366</v>
      </c>
      <c r="N2778">
        <v>1287689</v>
      </c>
      <c r="O2778">
        <v>139.16999999999999</v>
      </c>
      <c r="P2778" s="27">
        <v>3755191</v>
      </c>
      <c r="Q2778" s="27">
        <v>12812712</v>
      </c>
    </row>
    <row r="2779" spans="1:17" x14ac:dyDescent="0.3">
      <c r="A2779">
        <v>7</v>
      </c>
      <c r="B2779">
        <v>6</v>
      </c>
      <c r="C2779">
        <v>12</v>
      </c>
      <c r="D2779" s="27">
        <v>3000</v>
      </c>
      <c r="E2779">
        <v>16847</v>
      </c>
      <c r="F2779">
        <v>39609</v>
      </c>
      <c r="G2779">
        <v>84398</v>
      </c>
      <c r="H2779">
        <v>2050</v>
      </c>
      <c r="I2779">
        <v>126725</v>
      </c>
      <c r="J2779">
        <v>116464</v>
      </c>
      <c r="K2779">
        <v>899801</v>
      </c>
      <c r="L2779">
        <v>92564</v>
      </c>
      <c r="M2779">
        <v>50138</v>
      </c>
      <c r="N2779">
        <v>105101</v>
      </c>
      <c r="O2779">
        <v>1276.539</v>
      </c>
      <c r="P2779" s="27">
        <v>449501</v>
      </c>
      <c r="Q2779" s="27">
        <v>1533697</v>
      </c>
    </row>
    <row r="2780" spans="1:17" x14ac:dyDescent="0.3">
      <c r="A2780">
        <v>4</v>
      </c>
      <c r="B2780">
        <v>25</v>
      </c>
      <c r="C2780">
        <v>43</v>
      </c>
      <c r="D2780" s="27">
        <v>3800</v>
      </c>
      <c r="E2780">
        <v>1416</v>
      </c>
      <c r="F2780">
        <v>3550</v>
      </c>
      <c r="G2780">
        <v>18397</v>
      </c>
      <c r="H2780">
        <v>193</v>
      </c>
      <c r="I2780">
        <v>10927</v>
      </c>
      <c r="J2780">
        <v>0</v>
      </c>
      <c r="K2780">
        <v>303644</v>
      </c>
      <c r="L2780">
        <v>8950</v>
      </c>
      <c r="M2780">
        <v>3566</v>
      </c>
      <c r="N2780">
        <v>15819</v>
      </c>
      <c r="O2780">
        <v>697.46960000000001</v>
      </c>
      <c r="P2780" s="27">
        <v>107404</v>
      </c>
      <c r="Q2780" s="27">
        <v>366462</v>
      </c>
    </row>
    <row r="2781" spans="1:17" x14ac:dyDescent="0.3">
      <c r="A2781">
        <v>9</v>
      </c>
      <c r="B2781">
        <v>16</v>
      </c>
      <c r="C2781">
        <v>35</v>
      </c>
      <c r="D2781" s="27">
        <v>1500000</v>
      </c>
      <c r="E2781">
        <v>81545</v>
      </c>
      <c r="F2781">
        <v>9975075</v>
      </c>
      <c r="G2781">
        <v>19645810</v>
      </c>
      <c r="H2781">
        <v>0</v>
      </c>
      <c r="I2781">
        <v>19142675</v>
      </c>
      <c r="J2781">
        <v>0</v>
      </c>
      <c r="K2781">
        <v>4218810</v>
      </c>
      <c r="L2781">
        <v>5654198</v>
      </c>
      <c r="M2781">
        <v>30685009</v>
      </c>
      <c r="N2781">
        <v>26578814</v>
      </c>
      <c r="O2781">
        <v>6.3126280000000001</v>
      </c>
      <c r="P2781" s="27">
        <v>33992361</v>
      </c>
      <c r="Q2781" s="8">
        <v>116000000</v>
      </c>
    </row>
    <row r="2782" spans="1:17" x14ac:dyDescent="0.3">
      <c r="A2782">
        <v>1</v>
      </c>
      <c r="B2782">
        <v>18</v>
      </c>
      <c r="C2782">
        <v>38</v>
      </c>
      <c r="D2782" s="27">
        <v>235000</v>
      </c>
      <c r="E2782">
        <v>620771</v>
      </c>
      <c r="F2782">
        <v>738448</v>
      </c>
      <c r="G2782">
        <v>1488885</v>
      </c>
      <c r="H2782">
        <v>0</v>
      </c>
      <c r="I2782">
        <v>685665</v>
      </c>
      <c r="J2782">
        <v>0</v>
      </c>
      <c r="K2782">
        <v>4706069</v>
      </c>
      <c r="L2782">
        <v>1645799</v>
      </c>
      <c r="M2782">
        <v>256956</v>
      </c>
      <c r="N2782">
        <v>2774232</v>
      </c>
      <c r="O2782">
        <v>84.055760000000006</v>
      </c>
      <c r="P2782" s="27">
        <v>3785705</v>
      </c>
      <c r="Q2782" s="27">
        <v>12916825</v>
      </c>
    </row>
    <row r="2783" spans="1:17" x14ac:dyDescent="0.3">
      <c r="A2783">
        <v>5</v>
      </c>
      <c r="B2783">
        <v>2</v>
      </c>
      <c r="C2783">
        <v>2</v>
      </c>
      <c r="D2783" s="27">
        <v>700000</v>
      </c>
      <c r="E2783">
        <v>62609</v>
      </c>
      <c r="F2783">
        <v>12193356</v>
      </c>
      <c r="G2783">
        <v>5915880</v>
      </c>
      <c r="H2783">
        <v>73346</v>
      </c>
      <c r="I2783">
        <v>3816340</v>
      </c>
      <c r="J2783">
        <v>336039</v>
      </c>
      <c r="K2783">
        <v>162198</v>
      </c>
      <c r="L2783">
        <v>1281712</v>
      </c>
      <c r="M2783">
        <v>4020675</v>
      </c>
      <c r="N2783">
        <v>6286994</v>
      </c>
      <c r="O2783">
        <v>23.717549999999999</v>
      </c>
      <c r="P2783" s="27">
        <v>10008543</v>
      </c>
      <c r="Q2783" s="27">
        <v>34149149</v>
      </c>
    </row>
    <row r="2784" spans="1:17" x14ac:dyDescent="0.3">
      <c r="A2784">
        <v>8</v>
      </c>
      <c r="B2784">
        <v>5</v>
      </c>
      <c r="C2784">
        <v>11</v>
      </c>
      <c r="D2784" s="27">
        <v>11250</v>
      </c>
      <c r="E2784">
        <v>0</v>
      </c>
      <c r="F2784">
        <v>0</v>
      </c>
      <c r="G2784">
        <v>0</v>
      </c>
      <c r="H2784">
        <v>0</v>
      </c>
      <c r="I2784">
        <v>7409</v>
      </c>
      <c r="J2784">
        <v>0</v>
      </c>
      <c r="K2784">
        <v>0</v>
      </c>
      <c r="L2784">
        <v>0</v>
      </c>
      <c r="M2784">
        <v>0</v>
      </c>
      <c r="N2784">
        <v>31368</v>
      </c>
      <c r="O2784">
        <v>1522.59</v>
      </c>
      <c r="P2784" s="27">
        <v>11365</v>
      </c>
      <c r="Q2784" s="27">
        <v>38777</v>
      </c>
    </row>
    <row r="2785" spans="1:17" x14ac:dyDescent="0.3">
      <c r="A2785">
        <v>3</v>
      </c>
      <c r="B2785">
        <v>15</v>
      </c>
      <c r="C2785">
        <v>33</v>
      </c>
      <c r="D2785" s="27">
        <v>1350</v>
      </c>
      <c r="E2785">
        <v>10966</v>
      </c>
      <c r="F2785">
        <v>32358</v>
      </c>
      <c r="G2785">
        <v>22550</v>
      </c>
      <c r="H2785">
        <v>31210</v>
      </c>
      <c r="I2785">
        <v>18551</v>
      </c>
      <c r="J2785">
        <v>0</v>
      </c>
      <c r="K2785">
        <v>114323</v>
      </c>
      <c r="L2785">
        <v>26179</v>
      </c>
      <c r="M2785">
        <v>0</v>
      </c>
      <c r="N2785">
        <v>18167</v>
      </c>
      <c r="O2785">
        <v>961.78279999999995</v>
      </c>
      <c r="P2785" s="27">
        <v>80394</v>
      </c>
      <c r="Q2785" s="27">
        <v>274304</v>
      </c>
    </row>
    <row r="2786" spans="1:17" x14ac:dyDescent="0.3">
      <c r="A2786">
        <v>9</v>
      </c>
      <c r="B2786">
        <v>1</v>
      </c>
      <c r="C2786">
        <v>1</v>
      </c>
      <c r="D2786" s="27">
        <v>3000</v>
      </c>
      <c r="O2786">
        <v>1667.7550000000001</v>
      </c>
    </row>
    <row r="2787" spans="1:17" x14ac:dyDescent="0.3">
      <c r="A2787">
        <v>6</v>
      </c>
      <c r="B2787">
        <v>2</v>
      </c>
      <c r="C2787">
        <v>2</v>
      </c>
      <c r="D2787" s="27">
        <v>3500</v>
      </c>
      <c r="E2787">
        <v>726</v>
      </c>
      <c r="F2787">
        <v>804</v>
      </c>
      <c r="G2787">
        <v>777</v>
      </c>
      <c r="H2787">
        <v>28</v>
      </c>
      <c r="I2787">
        <v>772</v>
      </c>
      <c r="J2787">
        <v>0</v>
      </c>
      <c r="K2787">
        <v>0</v>
      </c>
      <c r="L2787">
        <v>452</v>
      </c>
      <c r="M2787">
        <v>1692</v>
      </c>
      <c r="N2787">
        <v>730</v>
      </c>
      <c r="O2787">
        <v>920.12360000000001</v>
      </c>
      <c r="P2787" s="27">
        <v>1753</v>
      </c>
      <c r="Q2787" s="27">
        <v>5981</v>
      </c>
    </row>
    <row r="2788" spans="1:17" x14ac:dyDescent="0.3">
      <c r="A2788">
        <v>9</v>
      </c>
      <c r="B2788">
        <v>14</v>
      </c>
      <c r="C2788">
        <v>30</v>
      </c>
      <c r="D2788" s="27">
        <v>11250</v>
      </c>
      <c r="E2788">
        <v>1437</v>
      </c>
      <c r="F2788">
        <v>56674</v>
      </c>
      <c r="G2788">
        <v>80012</v>
      </c>
      <c r="H2788">
        <v>0</v>
      </c>
      <c r="I2788">
        <v>61707</v>
      </c>
      <c r="J2788">
        <v>8436</v>
      </c>
      <c r="K2788">
        <v>2843</v>
      </c>
      <c r="L2788">
        <v>34173</v>
      </c>
      <c r="M2788">
        <v>14429</v>
      </c>
      <c r="N2788">
        <v>49314</v>
      </c>
      <c r="O2788">
        <v>316.26330000000002</v>
      </c>
      <c r="P2788" s="27">
        <v>90570</v>
      </c>
      <c r="Q2788" s="27">
        <v>309025</v>
      </c>
    </row>
    <row r="2789" spans="1:17" x14ac:dyDescent="0.3">
      <c r="A2789">
        <v>9</v>
      </c>
      <c r="B2789">
        <v>2</v>
      </c>
      <c r="C2789">
        <v>2</v>
      </c>
      <c r="D2789" s="27">
        <v>6000</v>
      </c>
      <c r="E2789">
        <v>153</v>
      </c>
      <c r="F2789">
        <v>46134</v>
      </c>
      <c r="G2789">
        <v>42580</v>
      </c>
      <c r="H2789">
        <v>502</v>
      </c>
      <c r="I2789">
        <v>56600</v>
      </c>
      <c r="J2789">
        <v>0</v>
      </c>
      <c r="K2789">
        <v>3851</v>
      </c>
      <c r="L2789">
        <v>19132</v>
      </c>
      <c r="M2789">
        <v>30009</v>
      </c>
      <c r="N2789">
        <v>48975</v>
      </c>
      <c r="O2789">
        <v>1130.4749999999999</v>
      </c>
      <c r="P2789" s="27">
        <v>72666</v>
      </c>
      <c r="Q2789" s="27">
        <v>247936</v>
      </c>
    </row>
    <row r="2790" spans="1:17" x14ac:dyDescent="0.3">
      <c r="A2790">
        <v>7</v>
      </c>
      <c r="B2790">
        <v>2</v>
      </c>
      <c r="C2790">
        <v>2</v>
      </c>
      <c r="D2790" s="27">
        <v>160000</v>
      </c>
      <c r="E2790">
        <v>27581</v>
      </c>
      <c r="F2790">
        <v>1690653</v>
      </c>
      <c r="G2790">
        <v>3100353</v>
      </c>
      <c r="H2790">
        <v>17958</v>
      </c>
      <c r="I2790">
        <v>3188862</v>
      </c>
      <c r="J2790">
        <v>0</v>
      </c>
      <c r="K2790">
        <v>61603</v>
      </c>
      <c r="L2790">
        <v>419048</v>
      </c>
      <c r="M2790">
        <v>832419</v>
      </c>
      <c r="N2790">
        <v>1471398</v>
      </c>
      <c r="O2790">
        <v>64.982789999999994</v>
      </c>
      <c r="P2790" s="27">
        <v>3168193</v>
      </c>
      <c r="Q2790" s="27">
        <v>10809875</v>
      </c>
    </row>
    <row r="2791" spans="1:17" x14ac:dyDescent="0.3">
      <c r="A2791">
        <v>9</v>
      </c>
      <c r="B2791">
        <v>1</v>
      </c>
      <c r="C2791">
        <v>1</v>
      </c>
      <c r="D2791" s="27">
        <v>3200</v>
      </c>
      <c r="E2791">
        <v>0</v>
      </c>
      <c r="F2791">
        <v>4450</v>
      </c>
      <c r="G2791">
        <v>160</v>
      </c>
      <c r="H2791">
        <v>0</v>
      </c>
      <c r="I2791">
        <v>0</v>
      </c>
      <c r="J2791">
        <v>0</v>
      </c>
      <c r="K2791">
        <v>657</v>
      </c>
      <c r="L2791">
        <v>0</v>
      </c>
      <c r="M2791">
        <v>0</v>
      </c>
      <c r="N2791">
        <v>10319</v>
      </c>
      <c r="O2791">
        <v>1729.173</v>
      </c>
      <c r="P2791" s="27">
        <v>4568</v>
      </c>
      <c r="Q2791" s="27">
        <v>15586</v>
      </c>
    </row>
    <row r="2792" spans="1:17" x14ac:dyDescent="0.3">
      <c r="A2792">
        <v>3</v>
      </c>
      <c r="B2792">
        <v>2</v>
      </c>
      <c r="C2792">
        <v>2</v>
      </c>
      <c r="D2792" s="27">
        <v>18000</v>
      </c>
      <c r="E2792">
        <v>0</v>
      </c>
      <c r="F2792">
        <v>15299</v>
      </c>
      <c r="G2792">
        <v>36925</v>
      </c>
      <c r="H2792">
        <v>564</v>
      </c>
      <c r="I2792">
        <v>27051</v>
      </c>
      <c r="J2792">
        <v>0</v>
      </c>
      <c r="K2792">
        <v>2398</v>
      </c>
      <c r="L2792">
        <v>599</v>
      </c>
      <c r="M2792">
        <v>47371</v>
      </c>
      <c r="N2792">
        <v>26025</v>
      </c>
      <c r="O2792">
        <v>1807.463</v>
      </c>
      <c r="P2792" s="27">
        <v>45789</v>
      </c>
      <c r="Q2792" s="27">
        <v>156232</v>
      </c>
    </row>
    <row r="2793" spans="1:17" x14ac:dyDescent="0.3">
      <c r="A2793">
        <v>5</v>
      </c>
      <c r="B2793">
        <v>13</v>
      </c>
      <c r="C2793">
        <v>24</v>
      </c>
      <c r="D2793" s="27">
        <v>53000</v>
      </c>
      <c r="E2793">
        <v>84809</v>
      </c>
      <c r="F2793">
        <v>741931</v>
      </c>
      <c r="G2793">
        <v>135968</v>
      </c>
      <c r="H2793">
        <v>0</v>
      </c>
      <c r="I2793">
        <v>125541</v>
      </c>
      <c r="J2793">
        <v>0</v>
      </c>
      <c r="K2793">
        <v>3292</v>
      </c>
      <c r="L2793">
        <v>13181</v>
      </c>
      <c r="M2793">
        <v>12095</v>
      </c>
      <c r="N2793">
        <v>303169</v>
      </c>
      <c r="O2793">
        <v>632.51710000000003</v>
      </c>
      <c r="P2793" s="27">
        <v>416174</v>
      </c>
      <c r="Q2793" s="27">
        <v>1419986</v>
      </c>
    </row>
    <row r="2794" spans="1:17" x14ac:dyDescent="0.3">
      <c r="A2794">
        <v>3</v>
      </c>
      <c r="B2794">
        <v>2</v>
      </c>
      <c r="C2794">
        <v>2</v>
      </c>
      <c r="D2794" s="27">
        <v>220000</v>
      </c>
      <c r="E2794">
        <v>0</v>
      </c>
      <c r="F2794">
        <v>1386575</v>
      </c>
      <c r="G2794">
        <v>3702795</v>
      </c>
      <c r="H2794">
        <v>0</v>
      </c>
      <c r="I2794">
        <v>3421665</v>
      </c>
      <c r="J2794">
        <v>0</v>
      </c>
      <c r="K2794">
        <v>212289</v>
      </c>
      <c r="L2794">
        <v>89667</v>
      </c>
      <c r="M2794">
        <v>488901</v>
      </c>
      <c r="N2794">
        <v>2924440</v>
      </c>
      <c r="O2794">
        <v>452.41989999999998</v>
      </c>
      <c r="P2794" s="27">
        <v>3583333</v>
      </c>
      <c r="Q2794" s="27">
        <v>12226332</v>
      </c>
    </row>
    <row r="2795" spans="1:17" x14ac:dyDescent="0.3">
      <c r="A2795">
        <v>1</v>
      </c>
      <c r="B2795">
        <v>23</v>
      </c>
      <c r="C2795">
        <v>50</v>
      </c>
      <c r="D2795" s="27">
        <v>12500</v>
      </c>
      <c r="E2795">
        <v>14012</v>
      </c>
      <c r="F2795">
        <v>13191</v>
      </c>
      <c r="G2795">
        <v>38115</v>
      </c>
      <c r="H2795">
        <v>8003</v>
      </c>
      <c r="I2795">
        <v>51477</v>
      </c>
      <c r="J2795">
        <v>0</v>
      </c>
      <c r="K2795">
        <v>1750</v>
      </c>
      <c r="L2795">
        <v>2318</v>
      </c>
      <c r="M2795">
        <v>5715</v>
      </c>
      <c r="N2795">
        <v>24913</v>
      </c>
      <c r="O2795">
        <v>1851.67</v>
      </c>
      <c r="P2795" s="27">
        <v>46745</v>
      </c>
      <c r="Q2795" s="27">
        <v>159494</v>
      </c>
    </row>
    <row r="2796" spans="1:17" x14ac:dyDescent="0.3">
      <c r="A2796">
        <v>3</v>
      </c>
      <c r="B2796">
        <v>8</v>
      </c>
      <c r="C2796">
        <v>19</v>
      </c>
      <c r="D2796" s="27">
        <v>9500</v>
      </c>
      <c r="E2796">
        <v>0</v>
      </c>
      <c r="F2796">
        <v>30885</v>
      </c>
      <c r="G2796">
        <v>209348</v>
      </c>
      <c r="H2796">
        <v>0</v>
      </c>
      <c r="I2796">
        <v>152291</v>
      </c>
      <c r="J2796">
        <v>0</v>
      </c>
      <c r="K2796">
        <v>417214</v>
      </c>
      <c r="L2796">
        <v>25416</v>
      </c>
      <c r="M2796">
        <v>45957</v>
      </c>
      <c r="N2796">
        <v>161692</v>
      </c>
      <c r="O2796">
        <v>1069.328</v>
      </c>
      <c r="P2796" s="27">
        <v>305628</v>
      </c>
      <c r="Q2796" s="27">
        <v>1042803</v>
      </c>
    </row>
    <row r="2797" spans="1:17" x14ac:dyDescent="0.3">
      <c r="A2797">
        <v>7</v>
      </c>
      <c r="B2797">
        <v>14</v>
      </c>
      <c r="C2797">
        <v>30</v>
      </c>
      <c r="D2797" s="27">
        <v>6300</v>
      </c>
      <c r="E2797">
        <v>12505</v>
      </c>
      <c r="F2797">
        <v>86660</v>
      </c>
      <c r="G2797">
        <v>17501</v>
      </c>
      <c r="H2797">
        <v>4168</v>
      </c>
      <c r="I2797">
        <v>37600</v>
      </c>
      <c r="J2797">
        <v>4697</v>
      </c>
      <c r="K2797">
        <v>43306</v>
      </c>
      <c r="L2797">
        <v>9794</v>
      </c>
      <c r="M2797">
        <v>19502</v>
      </c>
      <c r="N2797">
        <v>22317</v>
      </c>
      <c r="O2797">
        <v>1849.1849999999999</v>
      </c>
      <c r="P2797" s="27">
        <v>75630</v>
      </c>
      <c r="Q2797" s="27">
        <v>258050</v>
      </c>
    </row>
    <row r="2798" spans="1:17" x14ac:dyDescent="0.3">
      <c r="A2798">
        <v>3</v>
      </c>
      <c r="B2798">
        <v>17</v>
      </c>
      <c r="C2798">
        <v>36</v>
      </c>
      <c r="D2798" s="27">
        <v>63000</v>
      </c>
      <c r="E2798">
        <v>227348</v>
      </c>
      <c r="F2798">
        <v>425352</v>
      </c>
      <c r="G2798">
        <v>453085</v>
      </c>
      <c r="H2798">
        <v>0</v>
      </c>
      <c r="I2798">
        <v>463079</v>
      </c>
      <c r="J2798">
        <v>126557</v>
      </c>
      <c r="K2798">
        <v>235495</v>
      </c>
      <c r="L2798">
        <v>247821</v>
      </c>
      <c r="M2798">
        <v>45826</v>
      </c>
      <c r="N2798">
        <v>542695</v>
      </c>
      <c r="O2798">
        <v>653.05880000000002</v>
      </c>
      <c r="P2798" s="27">
        <v>811037</v>
      </c>
      <c r="Q2798" s="27">
        <v>2767258</v>
      </c>
    </row>
    <row r="2799" spans="1:17" x14ac:dyDescent="0.3">
      <c r="A2799">
        <v>2</v>
      </c>
      <c r="B2799">
        <v>5</v>
      </c>
      <c r="C2799">
        <v>10</v>
      </c>
      <c r="D2799" s="27">
        <v>3500</v>
      </c>
      <c r="E2799">
        <v>3306</v>
      </c>
      <c r="F2799">
        <v>0</v>
      </c>
      <c r="G2799">
        <v>2931</v>
      </c>
      <c r="H2799">
        <v>0</v>
      </c>
      <c r="I2799">
        <v>55605</v>
      </c>
      <c r="J2799">
        <v>0</v>
      </c>
      <c r="K2799">
        <v>5069</v>
      </c>
      <c r="L2799">
        <v>0</v>
      </c>
      <c r="M2799">
        <v>0</v>
      </c>
      <c r="N2799">
        <v>27830</v>
      </c>
      <c r="O2799">
        <v>1851.67</v>
      </c>
      <c r="P2799" s="27">
        <v>27767</v>
      </c>
      <c r="Q2799" s="27">
        <v>94741</v>
      </c>
    </row>
    <row r="2800" spans="1:17" x14ac:dyDescent="0.3">
      <c r="A2800">
        <v>3</v>
      </c>
      <c r="B2800">
        <v>14</v>
      </c>
      <c r="C2800">
        <v>31</v>
      </c>
      <c r="D2800" s="27">
        <v>14000</v>
      </c>
      <c r="E2800">
        <v>180302</v>
      </c>
      <c r="F2800">
        <v>93489</v>
      </c>
      <c r="G2800">
        <v>81659</v>
      </c>
      <c r="H2800">
        <v>6218</v>
      </c>
      <c r="I2800">
        <v>154329</v>
      </c>
      <c r="J2800">
        <v>0</v>
      </c>
      <c r="K2800">
        <v>0</v>
      </c>
      <c r="L2800">
        <v>27904</v>
      </c>
      <c r="M2800">
        <v>43703</v>
      </c>
      <c r="N2800">
        <v>154892</v>
      </c>
      <c r="O2800">
        <v>665.40890000000002</v>
      </c>
      <c r="P2800" s="27">
        <v>217613</v>
      </c>
      <c r="Q2800" s="27">
        <v>742496</v>
      </c>
    </row>
    <row r="2801" spans="1:17" x14ac:dyDescent="0.3">
      <c r="A2801">
        <v>2</v>
      </c>
      <c r="B2801">
        <v>16</v>
      </c>
      <c r="C2801">
        <v>35</v>
      </c>
      <c r="D2801" s="27">
        <v>800000</v>
      </c>
      <c r="E2801">
        <v>0</v>
      </c>
      <c r="F2801">
        <v>4512564</v>
      </c>
      <c r="G2801">
        <v>18084529</v>
      </c>
      <c r="H2801">
        <v>0</v>
      </c>
      <c r="I2801">
        <v>17062420</v>
      </c>
      <c r="J2801">
        <v>0</v>
      </c>
      <c r="K2801">
        <v>2620504</v>
      </c>
      <c r="L2801">
        <v>2084802</v>
      </c>
      <c r="M2801">
        <v>1518054</v>
      </c>
      <c r="N2801">
        <v>25712539</v>
      </c>
      <c r="O2801">
        <v>9.2846069999999994</v>
      </c>
      <c r="P2801" s="27">
        <v>20983415</v>
      </c>
      <c r="Q2801" s="27">
        <v>71595412</v>
      </c>
    </row>
    <row r="2802" spans="1:17" x14ac:dyDescent="0.3">
      <c r="A2802">
        <v>8</v>
      </c>
      <c r="B2802">
        <v>2</v>
      </c>
      <c r="C2802">
        <v>6</v>
      </c>
      <c r="D2802" s="27">
        <v>210000</v>
      </c>
      <c r="E2802">
        <v>0</v>
      </c>
      <c r="F2802">
        <v>1287054</v>
      </c>
      <c r="G2802">
        <v>924462</v>
      </c>
      <c r="H2802">
        <v>0</v>
      </c>
      <c r="I2802">
        <v>817987</v>
      </c>
      <c r="J2802">
        <v>0</v>
      </c>
      <c r="K2802">
        <v>269887</v>
      </c>
      <c r="L2802">
        <v>210663</v>
      </c>
      <c r="M2802">
        <v>1754462</v>
      </c>
      <c r="N2802">
        <v>756768</v>
      </c>
      <c r="O2802">
        <v>23.717549999999999</v>
      </c>
      <c r="P2802" s="27">
        <v>1764737</v>
      </c>
      <c r="Q2802" s="27">
        <v>6021283</v>
      </c>
    </row>
    <row r="2803" spans="1:17" x14ac:dyDescent="0.3">
      <c r="A2803">
        <v>4</v>
      </c>
      <c r="B2803">
        <v>14</v>
      </c>
      <c r="C2803">
        <v>28</v>
      </c>
      <c r="D2803" s="27">
        <v>46000</v>
      </c>
      <c r="E2803">
        <v>21225</v>
      </c>
      <c r="F2803">
        <v>485650</v>
      </c>
      <c r="G2803">
        <v>192017</v>
      </c>
      <c r="H2803">
        <v>0</v>
      </c>
      <c r="I2803">
        <v>608196</v>
      </c>
      <c r="J2803">
        <v>56687</v>
      </c>
      <c r="K2803">
        <v>540936</v>
      </c>
      <c r="L2803">
        <v>60383</v>
      </c>
      <c r="M2803">
        <v>488665</v>
      </c>
      <c r="N2803">
        <v>291778</v>
      </c>
      <c r="O2803">
        <v>207.1317</v>
      </c>
      <c r="P2803" s="27">
        <v>804671</v>
      </c>
      <c r="Q2803" s="27">
        <v>2745537</v>
      </c>
    </row>
    <row r="2804" spans="1:17" x14ac:dyDescent="0.3">
      <c r="A2804">
        <v>5</v>
      </c>
      <c r="B2804">
        <v>2</v>
      </c>
      <c r="C2804">
        <v>2</v>
      </c>
      <c r="D2804" s="27">
        <v>300000</v>
      </c>
      <c r="E2804">
        <v>15297</v>
      </c>
      <c r="F2804">
        <v>1499451</v>
      </c>
      <c r="G2804">
        <v>1896076</v>
      </c>
      <c r="H2804">
        <v>71573</v>
      </c>
      <c r="I2804">
        <v>1009623</v>
      </c>
      <c r="J2804">
        <v>55018</v>
      </c>
      <c r="K2804">
        <v>254544</v>
      </c>
      <c r="L2804">
        <v>225857</v>
      </c>
      <c r="M2804">
        <v>552674</v>
      </c>
      <c r="N2804">
        <v>1005231</v>
      </c>
      <c r="O2804">
        <v>19.690259999999999</v>
      </c>
      <c r="P2804" s="27">
        <v>1930054</v>
      </c>
      <c r="Q2804" s="27">
        <v>6585344</v>
      </c>
    </row>
    <row r="2805" spans="1:17" x14ac:dyDescent="0.3">
      <c r="A2805">
        <v>7</v>
      </c>
      <c r="B2805">
        <v>16</v>
      </c>
      <c r="C2805">
        <v>35</v>
      </c>
      <c r="D2805" s="27">
        <v>50000</v>
      </c>
      <c r="E2805">
        <v>49768</v>
      </c>
      <c r="F2805">
        <v>3359637</v>
      </c>
      <c r="G2805">
        <v>1674773</v>
      </c>
      <c r="H2805">
        <v>328136</v>
      </c>
      <c r="I2805">
        <v>1252140</v>
      </c>
      <c r="J2805">
        <v>271252</v>
      </c>
      <c r="K2805">
        <v>154558</v>
      </c>
      <c r="L2805">
        <v>93919</v>
      </c>
      <c r="M2805">
        <v>321676</v>
      </c>
      <c r="N2805">
        <v>1527251</v>
      </c>
      <c r="O2805">
        <v>107.8724</v>
      </c>
      <c r="P2805" s="27">
        <v>2647453</v>
      </c>
      <c r="Q2805" s="27">
        <v>9033110</v>
      </c>
    </row>
    <row r="2806" spans="1:17" x14ac:dyDescent="0.3">
      <c r="A2806">
        <v>9</v>
      </c>
      <c r="B2806">
        <v>2</v>
      </c>
      <c r="C2806">
        <v>6</v>
      </c>
      <c r="D2806" s="27">
        <v>2100</v>
      </c>
      <c r="E2806">
        <v>49</v>
      </c>
      <c r="F2806">
        <v>8700</v>
      </c>
      <c r="G2806">
        <v>11031</v>
      </c>
      <c r="H2806">
        <v>113</v>
      </c>
      <c r="I2806">
        <v>8701</v>
      </c>
      <c r="J2806">
        <v>0</v>
      </c>
      <c r="K2806">
        <v>1110</v>
      </c>
      <c r="L2806">
        <v>4889</v>
      </c>
      <c r="M2806">
        <v>8784</v>
      </c>
      <c r="N2806">
        <v>9642</v>
      </c>
      <c r="O2806">
        <v>1828.0519999999999</v>
      </c>
      <c r="P2806" s="27">
        <v>15539</v>
      </c>
      <c r="Q2806" s="27">
        <v>53019</v>
      </c>
    </row>
    <row r="2807" spans="1:17" x14ac:dyDescent="0.3">
      <c r="A2807">
        <v>9</v>
      </c>
      <c r="B2807">
        <v>2</v>
      </c>
      <c r="C2807">
        <v>2</v>
      </c>
      <c r="D2807" s="27">
        <v>2900</v>
      </c>
      <c r="E2807">
        <v>0</v>
      </c>
      <c r="F2807">
        <v>10401</v>
      </c>
      <c r="G2807">
        <v>12905</v>
      </c>
      <c r="H2807">
        <v>0</v>
      </c>
      <c r="I2807">
        <v>13458</v>
      </c>
      <c r="J2807">
        <v>0</v>
      </c>
      <c r="K2807">
        <v>10411</v>
      </c>
      <c r="L2807">
        <v>23614</v>
      </c>
      <c r="M2807">
        <v>48077</v>
      </c>
      <c r="N2807">
        <v>9818</v>
      </c>
      <c r="O2807">
        <v>503.86329999999998</v>
      </c>
      <c r="P2807" s="27">
        <v>37715</v>
      </c>
      <c r="Q2807" s="27">
        <v>128684</v>
      </c>
    </row>
    <row r="2808" spans="1:17" x14ac:dyDescent="0.3">
      <c r="A2808">
        <v>5</v>
      </c>
      <c r="B2808">
        <v>2</v>
      </c>
      <c r="C2808">
        <v>2</v>
      </c>
      <c r="D2808" s="27">
        <v>3000</v>
      </c>
      <c r="E2808">
        <v>363</v>
      </c>
      <c r="F2808">
        <v>140267</v>
      </c>
      <c r="G2808">
        <v>43709</v>
      </c>
      <c r="H2808">
        <v>0</v>
      </c>
      <c r="I2808">
        <v>111470</v>
      </c>
      <c r="J2808">
        <v>3155</v>
      </c>
      <c r="K2808">
        <v>34094</v>
      </c>
      <c r="L2808">
        <v>23847</v>
      </c>
      <c r="M2808">
        <v>55592</v>
      </c>
      <c r="N2808">
        <v>43387</v>
      </c>
      <c r="O2808">
        <v>48.84104</v>
      </c>
      <c r="P2808" s="27">
        <v>133612</v>
      </c>
      <c r="Q2808" s="27">
        <v>455884</v>
      </c>
    </row>
    <row r="2809" spans="1:17" x14ac:dyDescent="0.3">
      <c r="A2809">
        <v>5</v>
      </c>
      <c r="B2809">
        <v>14</v>
      </c>
      <c r="C2809">
        <v>28</v>
      </c>
      <c r="D2809" s="27">
        <v>1100</v>
      </c>
      <c r="E2809">
        <v>0</v>
      </c>
      <c r="F2809">
        <v>0</v>
      </c>
      <c r="G2809">
        <v>1450</v>
      </c>
      <c r="H2809">
        <v>2864</v>
      </c>
      <c r="I2809">
        <v>4704</v>
      </c>
      <c r="J2809">
        <v>0</v>
      </c>
      <c r="K2809">
        <v>0</v>
      </c>
      <c r="L2809">
        <v>210</v>
      </c>
      <c r="M2809">
        <v>6099</v>
      </c>
      <c r="N2809">
        <v>3920</v>
      </c>
      <c r="O2809">
        <v>366.15589999999997</v>
      </c>
      <c r="P2809" s="27">
        <v>5641</v>
      </c>
      <c r="Q2809" s="27">
        <v>19247</v>
      </c>
    </row>
    <row r="2810" spans="1:17" x14ac:dyDescent="0.3">
      <c r="A2810">
        <v>5</v>
      </c>
      <c r="B2810">
        <v>13</v>
      </c>
      <c r="C2810">
        <v>25</v>
      </c>
      <c r="D2810" s="27">
        <v>2100</v>
      </c>
      <c r="E2810">
        <v>3504</v>
      </c>
      <c r="F2810">
        <v>14511</v>
      </c>
      <c r="G2810">
        <v>1363</v>
      </c>
      <c r="H2810">
        <v>130</v>
      </c>
      <c r="I2810">
        <v>3387</v>
      </c>
      <c r="J2810">
        <v>721</v>
      </c>
      <c r="K2810">
        <v>785</v>
      </c>
      <c r="L2810">
        <v>1381</v>
      </c>
      <c r="M2810">
        <v>0</v>
      </c>
      <c r="N2810">
        <v>6424</v>
      </c>
      <c r="O2810">
        <v>1522.982</v>
      </c>
      <c r="P2810" s="27">
        <v>9439</v>
      </c>
      <c r="Q2810" s="27">
        <v>32206</v>
      </c>
    </row>
    <row r="2811" spans="1:17" x14ac:dyDescent="0.3">
      <c r="A2811">
        <v>6</v>
      </c>
      <c r="B2811">
        <v>1</v>
      </c>
      <c r="C2811">
        <v>1</v>
      </c>
      <c r="D2811" s="27">
        <v>4000</v>
      </c>
      <c r="E2811">
        <v>7290</v>
      </c>
      <c r="F2811">
        <v>27603</v>
      </c>
      <c r="G2811">
        <v>26440</v>
      </c>
      <c r="H2811">
        <v>319</v>
      </c>
      <c r="I2811">
        <v>36355</v>
      </c>
      <c r="J2811">
        <v>0</v>
      </c>
      <c r="K2811">
        <v>0</v>
      </c>
      <c r="L2811">
        <v>14020</v>
      </c>
      <c r="M2811">
        <v>0</v>
      </c>
      <c r="N2811">
        <v>90011</v>
      </c>
      <c r="O2811">
        <v>1879.4559999999999</v>
      </c>
      <c r="P2811" s="27">
        <v>59214</v>
      </c>
      <c r="Q2811" s="27">
        <v>202038</v>
      </c>
    </row>
    <row r="2812" spans="1:17" x14ac:dyDescent="0.3">
      <c r="A2812">
        <v>5</v>
      </c>
      <c r="B2812">
        <v>13</v>
      </c>
      <c r="C2812">
        <v>22</v>
      </c>
      <c r="D2812" s="27">
        <v>230000</v>
      </c>
      <c r="E2812">
        <v>0</v>
      </c>
      <c r="F2812">
        <v>6842813</v>
      </c>
      <c r="G2812">
        <v>1646188</v>
      </c>
      <c r="H2812">
        <v>0</v>
      </c>
      <c r="I2812">
        <v>2129772</v>
      </c>
      <c r="J2812">
        <v>304069</v>
      </c>
      <c r="K2812">
        <v>207122</v>
      </c>
      <c r="L2812">
        <v>118321</v>
      </c>
      <c r="M2812">
        <v>119435</v>
      </c>
      <c r="N2812">
        <v>3868999</v>
      </c>
      <c r="O2812">
        <v>23.251169999999998</v>
      </c>
      <c r="P2812" s="27">
        <v>4465627</v>
      </c>
      <c r="Q2812" s="27">
        <v>15236719</v>
      </c>
    </row>
    <row r="2813" spans="1:17" x14ac:dyDescent="0.3">
      <c r="A2813">
        <v>2</v>
      </c>
      <c r="B2813">
        <v>25</v>
      </c>
      <c r="C2813">
        <v>41</v>
      </c>
      <c r="D2813" s="27">
        <v>15000</v>
      </c>
      <c r="E2813">
        <v>0</v>
      </c>
      <c r="F2813">
        <v>16558</v>
      </c>
      <c r="G2813">
        <v>94039</v>
      </c>
      <c r="H2813">
        <v>1125</v>
      </c>
      <c r="I2813">
        <v>77048</v>
      </c>
      <c r="J2813">
        <v>0</v>
      </c>
      <c r="K2813">
        <v>6293</v>
      </c>
      <c r="L2813">
        <v>7909</v>
      </c>
      <c r="M2813">
        <v>30651</v>
      </c>
      <c r="N2813">
        <v>60270</v>
      </c>
      <c r="O2813">
        <v>647.98720000000003</v>
      </c>
      <c r="P2813" s="27">
        <v>86135</v>
      </c>
      <c r="Q2813" s="27">
        <v>293893</v>
      </c>
    </row>
    <row r="2814" spans="1:17" x14ac:dyDescent="0.3">
      <c r="A2814">
        <v>7</v>
      </c>
      <c r="B2814">
        <v>16</v>
      </c>
      <c r="C2814">
        <v>35</v>
      </c>
      <c r="D2814" s="27">
        <v>455000</v>
      </c>
      <c r="E2814">
        <v>0</v>
      </c>
      <c r="F2814">
        <v>21020708</v>
      </c>
      <c r="G2814">
        <v>6161609</v>
      </c>
      <c r="H2814">
        <v>0</v>
      </c>
      <c r="I2814">
        <v>8427690</v>
      </c>
      <c r="J2814">
        <v>0</v>
      </c>
      <c r="K2814">
        <v>1733920</v>
      </c>
      <c r="L2814">
        <v>1719143</v>
      </c>
      <c r="M2814">
        <v>3136170</v>
      </c>
      <c r="N2814">
        <v>8215360</v>
      </c>
      <c r="O2814">
        <v>9.2846069999999994</v>
      </c>
      <c r="P2814" s="27">
        <v>14775674</v>
      </c>
      <c r="Q2814" s="27">
        <v>50414600</v>
      </c>
    </row>
    <row r="2815" spans="1:17" x14ac:dyDescent="0.3">
      <c r="A2815">
        <v>5</v>
      </c>
      <c r="B2815">
        <v>5</v>
      </c>
      <c r="C2815">
        <v>10</v>
      </c>
      <c r="D2815" s="27">
        <v>7500</v>
      </c>
      <c r="E2815">
        <v>0</v>
      </c>
      <c r="F2815">
        <v>0</v>
      </c>
      <c r="G2815">
        <v>0</v>
      </c>
      <c r="H2815">
        <v>0</v>
      </c>
      <c r="I2815">
        <v>3918</v>
      </c>
      <c r="J2815">
        <v>0</v>
      </c>
      <c r="K2815">
        <v>0</v>
      </c>
      <c r="L2815">
        <v>0</v>
      </c>
      <c r="M2815">
        <v>0</v>
      </c>
      <c r="N2815">
        <v>4864</v>
      </c>
      <c r="O2815">
        <v>4637.8509999999997</v>
      </c>
      <c r="P2815" s="27">
        <v>2574</v>
      </c>
      <c r="Q2815" s="27">
        <v>8782</v>
      </c>
    </row>
    <row r="2816" spans="1:17" x14ac:dyDescent="0.3">
      <c r="A2816">
        <v>5</v>
      </c>
      <c r="B2816">
        <v>2</v>
      </c>
      <c r="C2816">
        <v>2</v>
      </c>
      <c r="D2816" s="27">
        <v>5000</v>
      </c>
      <c r="E2816">
        <v>3611</v>
      </c>
      <c r="F2816">
        <v>14461</v>
      </c>
      <c r="G2816">
        <v>20103</v>
      </c>
      <c r="H2816">
        <v>409</v>
      </c>
      <c r="I2816">
        <v>25540</v>
      </c>
      <c r="J2816">
        <v>0</v>
      </c>
      <c r="K2816">
        <v>1275</v>
      </c>
      <c r="L2816">
        <v>11892</v>
      </c>
      <c r="M2816">
        <v>35174</v>
      </c>
      <c r="N2816">
        <v>25168</v>
      </c>
      <c r="O2816">
        <v>4637.8509999999997</v>
      </c>
      <c r="P2816" s="27">
        <v>40338</v>
      </c>
      <c r="Q2816" s="27">
        <v>137633</v>
      </c>
    </row>
    <row r="2817" spans="1:17" x14ac:dyDescent="0.3">
      <c r="A2817">
        <v>3</v>
      </c>
      <c r="B2817">
        <v>25</v>
      </c>
      <c r="C2817">
        <v>42</v>
      </c>
      <c r="D2817" s="27">
        <v>7000</v>
      </c>
      <c r="E2817">
        <v>0</v>
      </c>
      <c r="F2817">
        <v>19504</v>
      </c>
      <c r="G2817">
        <v>34071</v>
      </c>
      <c r="H2817">
        <v>0</v>
      </c>
      <c r="I2817">
        <v>67432</v>
      </c>
      <c r="J2817">
        <v>0</v>
      </c>
      <c r="K2817">
        <v>2560</v>
      </c>
      <c r="L2817">
        <v>5404</v>
      </c>
      <c r="M2817">
        <v>3709</v>
      </c>
      <c r="N2817">
        <v>42096</v>
      </c>
      <c r="O2817">
        <v>2249.1350000000002</v>
      </c>
      <c r="P2817" s="27">
        <v>51224</v>
      </c>
      <c r="Q2817" s="27">
        <v>174776</v>
      </c>
    </row>
    <row r="2818" spans="1:17" x14ac:dyDescent="0.3">
      <c r="A2818">
        <v>1</v>
      </c>
      <c r="B2818">
        <v>26</v>
      </c>
      <c r="C2818">
        <v>47</v>
      </c>
      <c r="D2818" s="27">
        <v>3000</v>
      </c>
      <c r="O2818">
        <v>1300.818</v>
      </c>
    </row>
    <row r="2819" spans="1:17" x14ac:dyDescent="0.3">
      <c r="A2819">
        <v>5</v>
      </c>
      <c r="B2819">
        <v>13</v>
      </c>
      <c r="C2819">
        <v>24</v>
      </c>
      <c r="D2819" s="27">
        <v>34000</v>
      </c>
      <c r="E2819">
        <v>0</v>
      </c>
      <c r="F2819">
        <v>3529382</v>
      </c>
      <c r="G2819">
        <v>85132</v>
      </c>
      <c r="H2819">
        <v>2227</v>
      </c>
      <c r="I2819">
        <v>261776</v>
      </c>
      <c r="J2819">
        <v>51954</v>
      </c>
      <c r="K2819">
        <v>357583</v>
      </c>
      <c r="L2819">
        <v>12119</v>
      </c>
      <c r="M2819">
        <v>5796</v>
      </c>
      <c r="N2819">
        <v>469289</v>
      </c>
      <c r="O2819">
        <v>541.67179999999996</v>
      </c>
      <c r="P2819" s="27">
        <v>1399548</v>
      </c>
      <c r="Q2819" s="27">
        <v>4775258</v>
      </c>
    </row>
    <row r="2820" spans="1:17" x14ac:dyDescent="0.3">
      <c r="A2820">
        <v>9</v>
      </c>
      <c r="B2820">
        <v>13</v>
      </c>
      <c r="C2820">
        <v>23</v>
      </c>
      <c r="D2820" s="27">
        <v>2000</v>
      </c>
      <c r="E2820">
        <v>11651</v>
      </c>
      <c r="F2820">
        <v>4030</v>
      </c>
      <c r="G2820">
        <v>2620</v>
      </c>
      <c r="H2820">
        <v>0</v>
      </c>
      <c r="I2820">
        <v>7728</v>
      </c>
      <c r="J2820">
        <v>0</v>
      </c>
      <c r="K2820">
        <v>9624</v>
      </c>
      <c r="L2820">
        <v>12405</v>
      </c>
      <c r="M2820">
        <v>37228</v>
      </c>
      <c r="N2820">
        <v>7312</v>
      </c>
      <c r="O2820">
        <v>503.86329999999998</v>
      </c>
      <c r="P2820" s="27">
        <v>27139</v>
      </c>
      <c r="Q2820" s="27">
        <v>92598</v>
      </c>
    </row>
    <row r="2821" spans="1:17" x14ac:dyDescent="0.3">
      <c r="A2821">
        <v>9</v>
      </c>
      <c r="B2821">
        <v>24</v>
      </c>
      <c r="C2821">
        <v>51</v>
      </c>
      <c r="D2821" s="27">
        <v>600000</v>
      </c>
      <c r="E2821">
        <v>0</v>
      </c>
      <c r="F2821">
        <v>3084990</v>
      </c>
      <c r="G2821">
        <v>7043411</v>
      </c>
      <c r="H2821">
        <v>0</v>
      </c>
      <c r="I2821">
        <v>3949815</v>
      </c>
      <c r="J2821">
        <v>0</v>
      </c>
      <c r="K2821">
        <v>294754</v>
      </c>
      <c r="L2821">
        <v>1143074</v>
      </c>
      <c r="M2821">
        <v>6576785</v>
      </c>
      <c r="N2821">
        <v>3286047</v>
      </c>
      <c r="O2821">
        <v>74.84496</v>
      </c>
      <c r="P2821" s="27">
        <v>7438123</v>
      </c>
      <c r="Q2821" s="27">
        <v>25378876</v>
      </c>
    </row>
    <row r="2822" spans="1:17" x14ac:dyDescent="0.3">
      <c r="A2822">
        <v>4</v>
      </c>
      <c r="B2822">
        <v>2</v>
      </c>
      <c r="C2822">
        <v>2</v>
      </c>
      <c r="D2822" s="27">
        <v>235000</v>
      </c>
      <c r="E2822">
        <v>1008446</v>
      </c>
      <c r="F2822">
        <v>5170620</v>
      </c>
      <c r="G2822">
        <v>4905164</v>
      </c>
      <c r="H2822">
        <v>100894</v>
      </c>
      <c r="I2822">
        <v>4327440</v>
      </c>
      <c r="J2822">
        <v>288997</v>
      </c>
      <c r="K2822">
        <v>1695307</v>
      </c>
      <c r="L2822">
        <v>808904</v>
      </c>
      <c r="M2822">
        <v>1702442</v>
      </c>
      <c r="N2822">
        <v>3382933</v>
      </c>
      <c r="O2822">
        <v>62.963329999999999</v>
      </c>
      <c r="P2822" s="27">
        <v>6855553</v>
      </c>
      <c r="Q2822" s="27">
        <v>23391147</v>
      </c>
    </row>
    <row r="2823" spans="1:17" x14ac:dyDescent="0.3">
      <c r="A2823">
        <v>7</v>
      </c>
      <c r="B2823">
        <v>14</v>
      </c>
      <c r="C2823">
        <v>28</v>
      </c>
      <c r="D2823" s="27">
        <v>52000</v>
      </c>
      <c r="E2823">
        <v>3242</v>
      </c>
      <c r="F2823">
        <v>526906</v>
      </c>
      <c r="G2823">
        <v>120482</v>
      </c>
      <c r="H2823">
        <v>0</v>
      </c>
      <c r="I2823">
        <v>219911</v>
      </c>
      <c r="J2823">
        <v>0</v>
      </c>
      <c r="K2823">
        <v>269951</v>
      </c>
      <c r="L2823">
        <v>94058</v>
      </c>
      <c r="M2823">
        <v>87732</v>
      </c>
      <c r="N2823">
        <v>154892</v>
      </c>
      <c r="O2823">
        <v>311.1345</v>
      </c>
      <c r="P2823" s="27">
        <v>432935</v>
      </c>
      <c r="Q2823" s="27">
        <v>1477174</v>
      </c>
    </row>
    <row r="2824" spans="1:17" x14ac:dyDescent="0.3">
      <c r="A2824">
        <v>5</v>
      </c>
      <c r="B2824">
        <v>5</v>
      </c>
      <c r="C2824">
        <v>9</v>
      </c>
      <c r="D2824" s="27">
        <v>17500</v>
      </c>
      <c r="E2824">
        <v>4606</v>
      </c>
      <c r="F2824">
        <v>14382</v>
      </c>
      <c r="G2824">
        <v>8433</v>
      </c>
      <c r="H2824">
        <v>1797</v>
      </c>
      <c r="I2824">
        <v>52457</v>
      </c>
      <c r="J2824">
        <v>0</v>
      </c>
      <c r="K2824">
        <v>0</v>
      </c>
      <c r="L2824">
        <v>22084</v>
      </c>
      <c r="M2824">
        <v>261805</v>
      </c>
      <c r="N2824">
        <v>54852</v>
      </c>
      <c r="O2824">
        <v>227.79159999999999</v>
      </c>
      <c r="P2824" s="27">
        <v>123217</v>
      </c>
      <c r="Q2824" s="27">
        <v>420416</v>
      </c>
    </row>
    <row r="2825" spans="1:17" x14ac:dyDescent="0.3">
      <c r="A2825">
        <v>9</v>
      </c>
      <c r="B2825">
        <v>5</v>
      </c>
      <c r="C2825">
        <v>9</v>
      </c>
      <c r="D2825" s="27">
        <v>5600</v>
      </c>
      <c r="E2825">
        <v>9182</v>
      </c>
      <c r="F2825">
        <v>0</v>
      </c>
      <c r="G2825">
        <v>2593</v>
      </c>
      <c r="H2825">
        <v>664</v>
      </c>
      <c r="I2825">
        <v>26277</v>
      </c>
      <c r="J2825">
        <v>0</v>
      </c>
      <c r="K2825">
        <v>0</v>
      </c>
      <c r="L2825">
        <v>12344</v>
      </c>
      <c r="M2825">
        <v>13967</v>
      </c>
      <c r="N2825">
        <v>48094</v>
      </c>
      <c r="O2825">
        <v>1667.7550000000001</v>
      </c>
      <c r="P2825" s="27">
        <v>33154</v>
      </c>
      <c r="Q2825" s="27">
        <v>113121</v>
      </c>
    </row>
    <row r="2826" spans="1:17" x14ac:dyDescent="0.3">
      <c r="A2826">
        <v>2</v>
      </c>
      <c r="B2826">
        <v>2</v>
      </c>
      <c r="C2826">
        <v>5</v>
      </c>
      <c r="D2826" s="27">
        <v>8800</v>
      </c>
      <c r="E2826">
        <v>16622</v>
      </c>
      <c r="F2826">
        <v>15111</v>
      </c>
      <c r="G2826">
        <v>47363</v>
      </c>
      <c r="H2826">
        <v>1508</v>
      </c>
      <c r="I2826">
        <v>82819</v>
      </c>
      <c r="J2826">
        <v>5129</v>
      </c>
      <c r="K2826">
        <v>13318</v>
      </c>
      <c r="L2826">
        <v>15731</v>
      </c>
      <c r="M2826">
        <v>86886</v>
      </c>
      <c r="N2826">
        <v>59296</v>
      </c>
      <c r="O2826">
        <v>1381.421</v>
      </c>
      <c r="P2826" s="27">
        <v>100757</v>
      </c>
      <c r="Q2826" s="27">
        <v>343783</v>
      </c>
    </row>
    <row r="2827" spans="1:17" x14ac:dyDescent="0.3">
      <c r="A2827">
        <v>7</v>
      </c>
      <c r="B2827">
        <v>8</v>
      </c>
      <c r="C2827">
        <v>19</v>
      </c>
      <c r="D2827" s="27">
        <v>47000</v>
      </c>
      <c r="E2827">
        <v>16867</v>
      </c>
      <c r="F2827">
        <v>617018</v>
      </c>
      <c r="G2827">
        <v>3136007</v>
      </c>
      <c r="H2827">
        <v>582</v>
      </c>
      <c r="I2827">
        <v>1475708</v>
      </c>
      <c r="J2827">
        <v>193403</v>
      </c>
      <c r="K2827">
        <v>65733</v>
      </c>
      <c r="L2827">
        <v>75871</v>
      </c>
      <c r="M2827">
        <v>33618</v>
      </c>
      <c r="N2827">
        <v>885135</v>
      </c>
      <c r="O2827">
        <v>908.28279999999995</v>
      </c>
      <c r="P2827" s="27">
        <v>1905024</v>
      </c>
      <c r="Q2827" s="27">
        <v>6499942</v>
      </c>
    </row>
    <row r="2828" spans="1:17" x14ac:dyDescent="0.3">
      <c r="A2828">
        <v>1</v>
      </c>
      <c r="B2828">
        <v>14</v>
      </c>
      <c r="C2828">
        <v>29</v>
      </c>
      <c r="D2828" s="27">
        <v>62000</v>
      </c>
      <c r="E2828">
        <v>0</v>
      </c>
      <c r="F2828">
        <v>39902</v>
      </c>
      <c r="G2828">
        <v>122422</v>
      </c>
      <c r="H2828">
        <v>13029</v>
      </c>
      <c r="I2828">
        <v>234583</v>
      </c>
      <c r="J2828">
        <v>0</v>
      </c>
      <c r="K2828">
        <v>162510</v>
      </c>
      <c r="L2828">
        <v>35702</v>
      </c>
      <c r="M2828">
        <v>108712</v>
      </c>
      <c r="N2828">
        <v>122588</v>
      </c>
      <c r="O2828">
        <v>499.12040000000002</v>
      </c>
      <c r="P2828" s="27">
        <v>246028</v>
      </c>
      <c r="Q2828" s="27">
        <v>839448</v>
      </c>
    </row>
    <row r="2829" spans="1:17" x14ac:dyDescent="0.3">
      <c r="A2829">
        <v>2</v>
      </c>
      <c r="B2829">
        <v>2</v>
      </c>
      <c r="C2829">
        <v>2</v>
      </c>
      <c r="D2829" s="27">
        <v>12250</v>
      </c>
      <c r="E2829">
        <v>0</v>
      </c>
      <c r="F2829">
        <v>7241</v>
      </c>
      <c r="G2829">
        <v>15537</v>
      </c>
      <c r="H2829">
        <v>256</v>
      </c>
      <c r="I2829">
        <v>48201</v>
      </c>
      <c r="J2829">
        <v>2107</v>
      </c>
      <c r="K2829">
        <v>2982</v>
      </c>
      <c r="L2829">
        <v>11699</v>
      </c>
      <c r="M2829">
        <v>19025</v>
      </c>
      <c r="N2829">
        <v>25590</v>
      </c>
      <c r="O2829">
        <v>1381.421</v>
      </c>
      <c r="P2829" s="27">
        <v>38874</v>
      </c>
      <c r="Q2829" s="27">
        <v>132638</v>
      </c>
    </row>
    <row r="2830" spans="1:17" x14ac:dyDescent="0.3">
      <c r="A2830">
        <v>9</v>
      </c>
      <c r="B2830">
        <v>5</v>
      </c>
      <c r="C2830">
        <v>10</v>
      </c>
      <c r="D2830" s="27">
        <v>8500</v>
      </c>
      <c r="E2830">
        <v>2050</v>
      </c>
      <c r="F2830">
        <v>10750</v>
      </c>
      <c r="G2830">
        <v>8300</v>
      </c>
      <c r="H2830">
        <v>0</v>
      </c>
      <c r="I2830">
        <v>12813</v>
      </c>
      <c r="J2830">
        <v>0</v>
      </c>
      <c r="K2830">
        <v>0</v>
      </c>
      <c r="L2830">
        <v>9192</v>
      </c>
      <c r="M2830">
        <v>8183</v>
      </c>
      <c r="N2830">
        <v>26543</v>
      </c>
      <c r="O2830">
        <v>1667.7550000000001</v>
      </c>
      <c r="P2830" s="27">
        <v>22811</v>
      </c>
      <c r="Q2830" s="27">
        <v>77831</v>
      </c>
    </row>
    <row r="2831" spans="1:17" x14ac:dyDescent="0.3">
      <c r="A2831">
        <v>3</v>
      </c>
      <c r="B2831">
        <v>16</v>
      </c>
      <c r="C2831">
        <v>35</v>
      </c>
      <c r="D2831" s="27">
        <v>420000</v>
      </c>
      <c r="E2831">
        <v>442084</v>
      </c>
      <c r="F2831">
        <v>6681543</v>
      </c>
      <c r="G2831">
        <v>10183852</v>
      </c>
      <c r="H2831">
        <v>300916</v>
      </c>
      <c r="I2831">
        <v>9932897</v>
      </c>
      <c r="J2831">
        <v>2054955</v>
      </c>
      <c r="K2831">
        <v>7138049</v>
      </c>
      <c r="L2831">
        <v>1118384</v>
      </c>
      <c r="M2831">
        <v>2128814</v>
      </c>
      <c r="N2831">
        <v>9305109</v>
      </c>
      <c r="O2831">
        <v>9.2846069999999994</v>
      </c>
      <c r="P2831" s="27">
        <v>14445077</v>
      </c>
      <c r="Q2831" s="27">
        <v>49286603</v>
      </c>
    </row>
    <row r="2832" spans="1:17" x14ac:dyDescent="0.3">
      <c r="A2832">
        <v>7</v>
      </c>
      <c r="B2832">
        <v>8</v>
      </c>
      <c r="C2832">
        <v>18</v>
      </c>
      <c r="D2832" s="27">
        <v>14000</v>
      </c>
      <c r="E2832">
        <v>0</v>
      </c>
      <c r="F2832">
        <v>25849</v>
      </c>
      <c r="G2832">
        <v>51765</v>
      </c>
      <c r="H2832">
        <v>0</v>
      </c>
      <c r="I2832">
        <v>44660</v>
      </c>
      <c r="J2832">
        <v>0</v>
      </c>
      <c r="K2832">
        <v>5008</v>
      </c>
      <c r="L2832">
        <v>11743</v>
      </c>
      <c r="M2832">
        <v>34793</v>
      </c>
      <c r="N2832">
        <v>53950</v>
      </c>
      <c r="O2832">
        <v>1117.742</v>
      </c>
      <c r="P2832" s="27">
        <v>66755</v>
      </c>
      <c r="Q2832" s="27">
        <v>227768</v>
      </c>
    </row>
    <row r="2833" spans="1:17" x14ac:dyDescent="0.3">
      <c r="A2833">
        <v>9</v>
      </c>
      <c r="B2833">
        <v>18</v>
      </c>
      <c r="C2833">
        <v>38</v>
      </c>
      <c r="D2833" s="27">
        <v>270000</v>
      </c>
      <c r="E2833">
        <v>10930</v>
      </c>
      <c r="F2833">
        <v>1192118</v>
      </c>
      <c r="G2833">
        <v>748383</v>
      </c>
      <c r="H2833">
        <v>250203</v>
      </c>
      <c r="I2833">
        <v>455691</v>
      </c>
      <c r="J2833">
        <v>994181</v>
      </c>
      <c r="K2833">
        <v>1528476</v>
      </c>
      <c r="L2833">
        <v>1810420</v>
      </c>
      <c r="M2833">
        <v>104096</v>
      </c>
      <c r="N2833">
        <v>2057680</v>
      </c>
      <c r="O2833">
        <v>84.055760000000006</v>
      </c>
      <c r="P2833" s="27">
        <v>2682350</v>
      </c>
      <c r="Q2833" s="27">
        <v>9152178</v>
      </c>
    </row>
    <row r="2834" spans="1:17" x14ac:dyDescent="0.3">
      <c r="A2834">
        <v>9</v>
      </c>
      <c r="B2834">
        <v>5</v>
      </c>
      <c r="C2834">
        <v>10</v>
      </c>
      <c r="D2834" s="27">
        <v>25500</v>
      </c>
      <c r="E2834">
        <v>0</v>
      </c>
      <c r="F2834">
        <v>0</v>
      </c>
      <c r="G2834">
        <v>0</v>
      </c>
      <c r="H2834">
        <v>0</v>
      </c>
      <c r="I2834">
        <v>63294</v>
      </c>
      <c r="J2834">
        <v>0</v>
      </c>
      <c r="K2834">
        <v>439</v>
      </c>
      <c r="L2834">
        <v>10</v>
      </c>
      <c r="M2834">
        <v>557</v>
      </c>
      <c r="N2834">
        <v>24572</v>
      </c>
      <c r="O2834">
        <v>1867.057</v>
      </c>
      <c r="P2834" s="27">
        <v>26047</v>
      </c>
      <c r="Q2834" s="27">
        <v>88872</v>
      </c>
    </row>
    <row r="2835" spans="1:17" x14ac:dyDescent="0.3">
      <c r="A2835">
        <v>3</v>
      </c>
      <c r="B2835">
        <v>17</v>
      </c>
      <c r="C2835">
        <v>36</v>
      </c>
      <c r="D2835" s="27">
        <v>395000</v>
      </c>
      <c r="E2835">
        <v>0</v>
      </c>
      <c r="F2835">
        <v>1910805</v>
      </c>
      <c r="G2835">
        <v>3388528</v>
      </c>
      <c r="H2835">
        <v>0</v>
      </c>
      <c r="I2835">
        <v>3222908</v>
      </c>
      <c r="J2835">
        <v>627111</v>
      </c>
      <c r="K2835">
        <v>797622</v>
      </c>
      <c r="L2835">
        <v>1126792</v>
      </c>
      <c r="M2835">
        <v>593413</v>
      </c>
      <c r="N2835">
        <v>2856617</v>
      </c>
      <c r="O2835">
        <v>52.146230000000003</v>
      </c>
      <c r="P2835" s="27">
        <v>4256681</v>
      </c>
      <c r="Q2835" s="27">
        <v>14523796</v>
      </c>
    </row>
    <row r="2836" spans="1:17" x14ac:dyDescent="0.3">
      <c r="A2836">
        <v>9</v>
      </c>
      <c r="B2836">
        <v>15</v>
      </c>
      <c r="C2836">
        <v>32</v>
      </c>
      <c r="D2836" s="27">
        <v>3050</v>
      </c>
      <c r="E2836">
        <v>66102</v>
      </c>
      <c r="F2836">
        <v>9680</v>
      </c>
      <c r="G2836">
        <v>65652</v>
      </c>
      <c r="H2836">
        <v>0</v>
      </c>
      <c r="I2836">
        <v>31056</v>
      </c>
      <c r="J2836">
        <v>332932</v>
      </c>
      <c r="K2836">
        <v>235372</v>
      </c>
      <c r="L2836">
        <v>38315</v>
      </c>
      <c r="M2836">
        <v>4183</v>
      </c>
      <c r="N2836">
        <v>55176</v>
      </c>
      <c r="O2836">
        <v>880.7835</v>
      </c>
      <c r="P2836" s="27">
        <v>245741</v>
      </c>
      <c r="Q2836" s="27">
        <v>838468</v>
      </c>
    </row>
    <row r="2837" spans="1:17" x14ac:dyDescent="0.3">
      <c r="A2837">
        <v>5</v>
      </c>
      <c r="B2837">
        <v>2</v>
      </c>
      <c r="C2837">
        <v>4</v>
      </c>
      <c r="D2837" s="27">
        <v>10750</v>
      </c>
      <c r="E2837">
        <v>158713</v>
      </c>
      <c r="F2837">
        <v>201382</v>
      </c>
      <c r="G2837">
        <v>269594</v>
      </c>
      <c r="H2837">
        <v>10146</v>
      </c>
      <c r="I2837">
        <v>263332</v>
      </c>
      <c r="J2837">
        <v>0</v>
      </c>
      <c r="K2837">
        <v>33313</v>
      </c>
      <c r="L2837">
        <v>64016</v>
      </c>
      <c r="M2837">
        <v>222651</v>
      </c>
      <c r="N2837">
        <v>185269</v>
      </c>
      <c r="O2837">
        <v>1023.6079999999999</v>
      </c>
      <c r="P2837" s="27">
        <v>412783</v>
      </c>
      <c r="Q2837" s="27">
        <v>1408416</v>
      </c>
    </row>
    <row r="2838" spans="1:17" x14ac:dyDescent="0.3">
      <c r="A2838">
        <v>4</v>
      </c>
      <c r="B2838">
        <v>26</v>
      </c>
      <c r="C2838">
        <v>46</v>
      </c>
      <c r="D2838" s="27">
        <v>55000</v>
      </c>
      <c r="E2838">
        <v>0</v>
      </c>
      <c r="F2838">
        <v>188678</v>
      </c>
      <c r="G2838">
        <v>422249</v>
      </c>
      <c r="H2838">
        <v>13461</v>
      </c>
      <c r="I2838">
        <v>764259</v>
      </c>
      <c r="J2838">
        <v>0</v>
      </c>
      <c r="K2838">
        <v>60924</v>
      </c>
      <c r="L2838">
        <v>173753</v>
      </c>
      <c r="M2838">
        <v>269197</v>
      </c>
      <c r="N2838">
        <v>590040</v>
      </c>
      <c r="O2838">
        <v>964.60410000000002</v>
      </c>
      <c r="P2838" s="27">
        <v>727597</v>
      </c>
      <c r="Q2838" s="27">
        <v>2482561</v>
      </c>
    </row>
    <row r="2839" spans="1:17" x14ac:dyDescent="0.3">
      <c r="A2839">
        <v>9</v>
      </c>
      <c r="B2839">
        <v>13</v>
      </c>
      <c r="C2839">
        <v>23</v>
      </c>
      <c r="D2839" s="27">
        <v>15250</v>
      </c>
      <c r="E2839">
        <v>0</v>
      </c>
      <c r="F2839">
        <v>235480</v>
      </c>
      <c r="G2839">
        <v>81163</v>
      </c>
      <c r="H2839">
        <v>0</v>
      </c>
      <c r="I2839">
        <v>62823</v>
      </c>
      <c r="J2839">
        <v>0</v>
      </c>
      <c r="K2839">
        <v>0</v>
      </c>
      <c r="L2839">
        <v>14166</v>
      </c>
      <c r="M2839">
        <v>95268</v>
      </c>
      <c r="N2839">
        <v>217012</v>
      </c>
      <c r="O2839">
        <v>639.72230000000002</v>
      </c>
      <c r="P2839" s="27">
        <v>206891</v>
      </c>
      <c r="Q2839" s="27">
        <v>705912</v>
      </c>
    </row>
    <row r="2840" spans="1:17" x14ac:dyDescent="0.3">
      <c r="A2840">
        <v>3</v>
      </c>
      <c r="B2840">
        <v>5</v>
      </c>
      <c r="C2840">
        <v>10</v>
      </c>
      <c r="D2840" s="27">
        <v>14500</v>
      </c>
      <c r="E2840">
        <v>3407</v>
      </c>
      <c r="F2840">
        <v>12934</v>
      </c>
      <c r="G2840">
        <v>8955</v>
      </c>
      <c r="H2840">
        <v>2827</v>
      </c>
      <c r="I2840">
        <v>47636</v>
      </c>
      <c r="J2840">
        <v>0</v>
      </c>
      <c r="K2840">
        <v>90776</v>
      </c>
      <c r="L2840">
        <v>1644</v>
      </c>
      <c r="M2840">
        <v>19054</v>
      </c>
      <c r="N2840">
        <v>50652</v>
      </c>
      <c r="O2840">
        <v>1117.742</v>
      </c>
      <c r="P2840" s="27">
        <v>69720</v>
      </c>
      <c r="Q2840" s="27">
        <v>237885</v>
      </c>
    </row>
    <row r="2841" spans="1:17" x14ac:dyDescent="0.3">
      <c r="A2841">
        <v>7</v>
      </c>
      <c r="B2841">
        <v>2</v>
      </c>
      <c r="C2841">
        <v>4</v>
      </c>
      <c r="D2841" s="27">
        <v>11000</v>
      </c>
      <c r="E2841">
        <v>4988</v>
      </c>
      <c r="F2841">
        <v>88358</v>
      </c>
      <c r="G2841">
        <v>127068</v>
      </c>
      <c r="H2841">
        <v>4273</v>
      </c>
      <c r="I2841">
        <v>86383</v>
      </c>
      <c r="J2841">
        <v>0</v>
      </c>
      <c r="K2841">
        <v>7710</v>
      </c>
      <c r="L2841">
        <v>34344</v>
      </c>
      <c r="M2841">
        <v>210157</v>
      </c>
      <c r="N2841">
        <v>70153</v>
      </c>
      <c r="O2841">
        <v>1849.1849999999999</v>
      </c>
      <c r="P2841" s="27">
        <v>185649</v>
      </c>
      <c r="Q2841" s="27">
        <v>633434</v>
      </c>
    </row>
    <row r="2842" spans="1:17" x14ac:dyDescent="0.3">
      <c r="A2842">
        <v>9</v>
      </c>
      <c r="B2842">
        <v>2</v>
      </c>
      <c r="C2842">
        <v>2</v>
      </c>
      <c r="D2842" s="27">
        <v>198000</v>
      </c>
      <c r="E2842">
        <v>0</v>
      </c>
      <c r="F2842">
        <v>1964336</v>
      </c>
      <c r="G2842">
        <v>2087213</v>
      </c>
      <c r="H2842">
        <v>0</v>
      </c>
      <c r="I2842">
        <v>1509214</v>
      </c>
      <c r="J2842">
        <v>0</v>
      </c>
      <c r="K2842">
        <v>137332</v>
      </c>
      <c r="L2842">
        <v>181389</v>
      </c>
      <c r="M2842">
        <v>2668088</v>
      </c>
      <c r="N2842">
        <v>1075302</v>
      </c>
      <c r="O2842">
        <v>50.319159999999997</v>
      </c>
      <c r="P2842" s="27">
        <v>2820303</v>
      </c>
      <c r="Q2842" s="27">
        <v>9622874</v>
      </c>
    </row>
    <row r="2843" spans="1:17" x14ac:dyDescent="0.3">
      <c r="A2843">
        <v>5</v>
      </c>
      <c r="B2843">
        <v>14</v>
      </c>
      <c r="C2843">
        <v>29</v>
      </c>
      <c r="D2843" s="27">
        <v>265000</v>
      </c>
      <c r="E2843">
        <v>168522</v>
      </c>
      <c r="F2843">
        <v>1944118</v>
      </c>
      <c r="G2843">
        <v>2750596</v>
      </c>
      <c r="H2843">
        <v>129975</v>
      </c>
      <c r="I2843">
        <v>1566995</v>
      </c>
      <c r="J2843">
        <v>176510</v>
      </c>
      <c r="K2843">
        <v>1210783</v>
      </c>
      <c r="L2843">
        <v>1006458</v>
      </c>
      <c r="M2843">
        <v>2185400</v>
      </c>
      <c r="N2843">
        <v>1295353</v>
      </c>
      <c r="O2843">
        <v>84.055760000000006</v>
      </c>
      <c r="P2843" s="27">
        <v>3644405</v>
      </c>
      <c r="Q2843" s="27">
        <v>12434710</v>
      </c>
    </row>
    <row r="2844" spans="1:17" x14ac:dyDescent="0.3">
      <c r="A2844">
        <v>3</v>
      </c>
      <c r="B2844">
        <v>25</v>
      </c>
      <c r="C2844">
        <v>42</v>
      </c>
      <c r="D2844" s="27">
        <v>10750</v>
      </c>
      <c r="E2844">
        <v>0</v>
      </c>
      <c r="F2844">
        <v>104123</v>
      </c>
      <c r="G2844">
        <v>148100</v>
      </c>
      <c r="H2844">
        <v>1676</v>
      </c>
      <c r="I2844">
        <v>330046</v>
      </c>
      <c r="J2844">
        <v>0</v>
      </c>
      <c r="K2844">
        <v>400904</v>
      </c>
      <c r="L2844">
        <v>11485</v>
      </c>
      <c r="M2844">
        <v>9905</v>
      </c>
      <c r="N2844">
        <v>123645</v>
      </c>
      <c r="O2844">
        <v>1879.4559999999999</v>
      </c>
      <c r="P2844" s="27">
        <v>331150</v>
      </c>
      <c r="Q2844" s="27">
        <v>1129884</v>
      </c>
    </row>
    <row r="2845" spans="1:17" x14ac:dyDescent="0.3">
      <c r="A2845">
        <v>9</v>
      </c>
      <c r="B2845">
        <v>13</v>
      </c>
      <c r="C2845">
        <v>25</v>
      </c>
      <c r="D2845" s="27">
        <v>5800</v>
      </c>
      <c r="E2845">
        <v>2262</v>
      </c>
      <c r="F2845">
        <v>12446</v>
      </c>
      <c r="G2845">
        <v>7745</v>
      </c>
      <c r="H2845">
        <v>311</v>
      </c>
      <c r="I2845">
        <v>10874</v>
      </c>
      <c r="J2845">
        <v>1754</v>
      </c>
      <c r="K2845">
        <v>139437</v>
      </c>
      <c r="L2845">
        <v>13123</v>
      </c>
      <c r="M2845">
        <v>11990</v>
      </c>
      <c r="N2845">
        <v>17686</v>
      </c>
      <c r="O2845">
        <v>1522.982</v>
      </c>
      <c r="P2845" s="27">
        <v>63783</v>
      </c>
      <c r="Q2845" s="27">
        <v>217628</v>
      </c>
    </row>
    <row r="2846" spans="1:17" x14ac:dyDescent="0.3">
      <c r="A2846">
        <v>8</v>
      </c>
      <c r="B2846">
        <v>26</v>
      </c>
      <c r="C2846">
        <v>48</v>
      </c>
      <c r="D2846" s="27">
        <v>5000</v>
      </c>
      <c r="E2846">
        <v>2988</v>
      </c>
      <c r="F2846">
        <v>25514</v>
      </c>
      <c r="G2846">
        <v>19620</v>
      </c>
      <c r="H2846">
        <v>0</v>
      </c>
      <c r="I2846">
        <v>23616</v>
      </c>
      <c r="J2846">
        <v>0</v>
      </c>
      <c r="K2846">
        <v>1682</v>
      </c>
      <c r="L2846">
        <v>3751</v>
      </c>
      <c r="M2846">
        <v>6553</v>
      </c>
      <c r="N2846">
        <v>30830</v>
      </c>
      <c r="O2846">
        <v>1484.5150000000001</v>
      </c>
      <c r="P2846" s="27">
        <v>33574</v>
      </c>
      <c r="Q2846" s="27">
        <v>114554</v>
      </c>
    </row>
    <row r="2847" spans="1:17" x14ac:dyDescent="0.3">
      <c r="A2847">
        <v>9</v>
      </c>
      <c r="B2847">
        <v>23</v>
      </c>
      <c r="C2847">
        <v>50</v>
      </c>
      <c r="D2847" s="27">
        <v>33500</v>
      </c>
      <c r="E2847">
        <v>382510</v>
      </c>
      <c r="F2847">
        <v>146223</v>
      </c>
      <c r="G2847">
        <v>393309</v>
      </c>
      <c r="H2847">
        <v>40870</v>
      </c>
      <c r="I2847">
        <v>412192</v>
      </c>
      <c r="J2847">
        <v>0</v>
      </c>
      <c r="K2847">
        <v>92109</v>
      </c>
      <c r="L2847">
        <v>133086</v>
      </c>
      <c r="M2847">
        <v>229263</v>
      </c>
      <c r="N2847">
        <v>272462</v>
      </c>
      <c r="O2847">
        <v>583.62670000000003</v>
      </c>
      <c r="P2847" s="27">
        <v>616068</v>
      </c>
      <c r="Q2847" s="27">
        <v>2102024</v>
      </c>
    </row>
    <row r="2848" spans="1:17" x14ac:dyDescent="0.3">
      <c r="A2848">
        <v>6</v>
      </c>
      <c r="B2848">
        <v>6</v>
      </c>
      <c r="C2848">
        <v>12</v>
      </c>
      <c r="D2848" s="27">
        <v>5000</v>
      </c>
      <c r="E2848">
        <v>566</v>
      </c>
      <c r="F2848">
        <v>18732</v>
      </c>
      <c r="G2848">
        <v>24326</v>
      </c>
      <c r="H2848">
        <v>72</v>
      </c>
      <c r="I2848">
        <v>20227</v>
      </c>
      <c r="J2848">
        <v>0</v>
      </c>
      <c r="K2848">
        <v>321341</v>
      </c>
      <c r="L2848">
        <v>282</v>
      </c>
      <c r="M2848">
        <v>0</v>
      </c>
      <c r="N2848">
        <v>16736</v>
      </c>
      <c r="O2848">
        <v>1879.4559999999999</v>
      </c>
      <c r="P2848" s="27">
        <v>117902</v>
      </c>
      <c r="Q2848" s="27">
        <v>402282</v>
      </c>
    </row>
    <row r="2849" spans="1:17" x14ac:dyDescent="0.3">
      <c r="A2849">
        <v>2</v>
      </c>
      <c r="B2849">
        <v>4</v>
      </c>
      <c r="C2849">
        <v>8</v>
      </c>
      <c r="D2849" s="27">
        <v>215000</v>
      </c>
      <c r="E2849">
        <v>0</v>
      </c>
      <c r="F2849">
        <v>0</v>
      </c>
      <c r="G2849">
        <v>4096515</v>
      </c>
      <c r="H2849">
        <v>0</v>
      </c>
      <c r="I2849">
        <v>8867391</v>
      </c>
      <c r="J2849">
        <v>0</v>
      </c>
      <c r="K2849">
        <v>309376</v>
      </c>
      <c r="L2849">
        <v>158205</v>
      </c>
      <c r="M2849">
        <v>751602</v>
      </c>
      <c r="N2849">
        <v>7150444</v>
      </c>
      <c r="O2849">
        <v>9.0929190000000002</v>
      </c>
      <c r="P2849" s="27">
        <v>6252501</v>
      </c>
      <c r="Q2849" s="27">
        <v>21333533</v>
      </c>
    </row>
    <row r="2850" spans="1:17" x14ac:dyDescent="0.3">
      <c r="A2850">
        <v>9</v>
      </c>
      <c r="B2850">
        <v>2</v>
      </c>
      <c r="C2850">
        <v>2</v>
      </c>
      <c r="D2850" s="27">
        <v>3100</v>
      </c>
      <c r="E2850">
        <v>474</v>
      </c>
      <c r="F2850">
        <v>16711</v>
      </c>
      <c r="G2850">
        <v>36172</v>
      </c>
      <c r="H2850">
        <v>143</v>
      </c>
      <c r="I2850">
        <v>8925</v>
      </c>
      <c r="J2850">
        <v>0</v>
      </c>
      <c r="K2850">
        <v>2743</v>
      </c>
      <c r="L2850">
        <v>24839</v>
      </c>
      <c r="M2850">
        <v>24491</v>
      </c>
      <c r="N2850">
        <v>18068</v>
      </c>
      <c r="O2850">
        <v>1667.7550000000001</v>
      </c>
      <c r="P2850" s="27">
        <v>38853</v>
      </c>
      <c r="Q2850" s="27">
        <v>132566</v>
      </c>
    </row>
    <row r="2851" spans="1:17" x14ac:dyDescent="0.3">
      <c r="A2851">
        <v>3</v>
      </c>
      <c r="B2851">
        <v>2</v>
      </c>
      <c r="C2851">
        <v>2</v>
      </c>
      <c r="D2851" s="27">
        <v>10000</v>
      </c>
      <c r="E2851">
        <v>37662</v>
      </c>
      <c r="F2851">
        <v>91250</v>
      </c>
      <c r="G2851">
        <v>127232</v>
      </c>
      <c r="H2851">
        <v>4336</v>
      </c>
      <c r="I2851">
        <v>105505</v>
      </c>
      <c r="J2851">
        <v>0</v>
      </c>
      <c r="K2851">
        <v>16597</v>
      </c>
      <c r="L2851">
        <v>52290</v>
      </c>
      <c r="M2851">
        <v>351518</v>
      </c>
      <c r="N2851">
        <v>78661</v>
      </c>
      <c r="O2851">
        <v>1868.403</v>
      </c>
      <c r="P2851" s="27">
        <v>253532</v>
      </c>
      <c r="Q2851" s="27">
        <v>865051</v>
      </c>
    </row>
    <row r="2852" spans="1:17" x14ac:dyDescent="0.3">
      <c r="A2852">
        <v>5</v>
      </c>
      <c r="B2852">
        <v>8</v>
      </c>
      <c r="C2852">
        <v>18</v>
      </c>
      <c r="D2852" s="27">
        <v>7500</v>
      </c>
      <c r="E2852">
        <v>0</v>
      </c>
      <c r="F2852">
        <v>77493</v>
      </c>
      <c r="G2852">
        <v>38685</v>
      </c>
      <c r="H2852">
        <v>265</v>
      </c>
      <c r="I2852">
        <v>32188</v>
      </c>
      <c r="J2852">
        <v>0</v>
      </c>
      <c r="K2852">
        <v>5218</v>
      </c>
      <c r="L2852">
        <v>17518</v>
      </c>
      <c r="M2852">
        <v>23913</v>
      </c>
      <c r="N2852">
        <v>56938</v>
      </c>
      <c r="O2852">
        <v>1162.2629999999999</v>
      </c>
      <c r="P2852" s="27">
        <v>73921</v>
      </c>
      <c r="Q2852" s="27">
        <v>252218</v>
      </c>
    </row>
    <row r="2853" spans="1:17" x14ac:dyDescent="0.3">
      <c r="A2853">
        <v>8</v>
      </c>
      <c r="B2853">
        <v>12</v>
      </c>
      <c r="C2853">
        <v>21</v>
      </c>
      <c r="D2853" s="27">
        <v>4650</v>
      </c>
      <c r="E2853">
        <v>944</v>
      </c>
      <c r="F2853">
        <v>2027</v>
      </c>
      <c r="G2853">
        <v>2770</v>
      </c>
      <c r="H2853">
        <v>488</v>
      </c>
      <c r="I2853">
        <v>3646</v>
      </c>
      <c r="J2853">
        <v>0</v>
      </c>
      <c r="K2853">
        <v>1055</v>
      </c>
      <c r="L2853">
        <v>0</v>
      </c>
      <c r="M2853">
        <v>0</v>
      </c>
      <c r="N2853">
        <v>13316</v>
      </c>
      <c r="O2853">
        <v>1667.7550000000001</v>
      </c>
      <c r="P2853" s="27">
        <v>7106</v>
      </c>
      <c r="Q2853" s="27">
        <v>24246</v>
      </c>
    </row>
    <row r="2854" spans="1:17" x14ac:dyDescent="0.3">
      <c r="A2854">
        <v>7</v>
      </c>
      <c r="B2854">
        <v>1</v>
      </c>
      <c r="C2854">
        <v>1</v>
      </c>
      <c r="D2854" s="27">
        <v>84000</v>
      </c>
      <c r="O2854">
        <v>692.74559999999997</v>
      </c>
    </row>
    <row r="2855" spans="1:17" x14ac:dyDescent="0.3">
      <c r="A2855">
        <v>9</v>
      </c>
      <c r="B2855">
        <v>1</v>
      </c>
      <c r="C2855">
        <v>1</v>
      </c>
      <c r="D2855" s="27">
        <v>5200</v>
      </c>
      <c r="E2855">
        <v>0</v>
      </c>
      <c r="F2855">
        <v>3178</v>
      </c>
      <c r="G2855">
        <v>5771</v>
      </c>
      <c r="H2855">
        <v>0</v>
      </c>
      <c r="I2855">
        <v>2853</v>
      </c>
      <c r="J2855">
        <v>0</v>
      </c>
      <c r="K2855">
        <v>241</v>
      </c>
      <c r="L2855">
        <v>572</v>
      </c>
      <c r="M2855">
        <v>597</v>
      </c>
      <c r="N2855">
        <v>8273</v>
      </c>
      <c r="O2855">
        <v>920.12360000000001</v>
      </c>
      <c r="P2855" s="27">
        <v>6297</v>
      </c>
      <c r="Q2855" s="27">
        <v>21485</v>
      </c>
    </row>
    <row r="2856" spans="1:17" x14ac:dyDescent="0.3">
      <c r="A2856">
        <v>9</v>
      </c>
      <c r="B2856">
        <v>15</v>
      </c>
      <c r="C2856">
        <v>32</v>
      </c>
      <c r="D2856" s="27">
        <v>3000</v>
      </c>
      <c r="E2856">
        <v>0</v>
      </c>
      <c r="F2856">
        <v>21998</v>
      </c>
      <c r="G2856">
        <v>77674</v>
      </c>
      <c r="H2856">
        <v>0</v>
      </c>
      <c r="I2856">
        <v>38184</v>
      </c>
      <c r="J2856">
        <v>323422</v>
      </c>
      <c r="K2856">
        <v>228647</v>
      </c>
      <c r="L2856">
        <v>14328</v>
      </c>
      <c r="M2856">
        <v>20827</v>
      </c>
      <c r="N2856">
        <v>43783</v>
      </c>
      <c r="O2856">
        <v>887.44190000000003</v>
      </c>
      <c r="P2856" s="27">
        <v>225341</v>
      </c>
      <c r="Q2856" s="27">
        <v>768863</v>
      </c>
    </row>
    <row r="2857" spans="1:17" x14ac:dyDescent="0.3">
      <c r="A2857">
        <v>2</v>
      </c>
      <c r="B2857">
        <v>16</v>
      </c>
      <c r="C2857">
        <v>35</v>
      </c>
      <c r="D2857" s="27">
        <v>360000</v>
      </c>
      <c r="E2857">
        <v>1008125</v>
      </c>
      <c r="F2857">
        <v>6236309</v>
      </c>
      <c r="G2857">
        <v>4840256</v>
      </c>
      <c r="H2857">
        <v>0</v>
      </c>
      <c r="I2857">
        <v>4648847</v>
      </c>
      <c r="J2857">
        <v>0</v>
      </c>
      <c r="K2857">
        <v>518456</v>
      </c>
      <c r="L2857">
        <v>210882</v>
      </c>
      <c r="M2857">
        <v>1140945</v>
      </c>
      <c r="N2857">
        <v>5797371</v>
      </c>
      <c r="O2857">
        <v>14.035740000000001</v>
      </c>
      <c r="P2857" s="27">
        <v>7151580</v>
      </c>
      <c r="Q2857" s="27">
        <v>24401191</v>
      </c>
    </row>
    <row r="2858" spans="1:17" x14ac:dyDescent="0.3">
      <c r="A2858">
        <v>3</v>
      </c>
      <c r="B2858">
        <v>14</v>
      </c>
      <c r="C2858">
        <v>28</v>
      </c>
      <c r="D2858" s="27">
        <v>57000</v>
      </c>
      <c r="E2858">
        <v>0</v>
      </c>
      <c r="F2858">
        <v>588707</v>
      </c>
      <c r="G2858">
        <v>273523</v>
      </c>
      <c r="H2858">
        <v>0</v>
      </c>
      <c r="I2858">
        <v>399695</v>
      </c>
      <c r="J2858">
        <v>0</v>
      </c>
      <c r="K2858">
        <v>11658</v>
      </c>
      <c r="L2858">
        <v>26359</v>
      </c>
      <c r="M2858">
        <v>416902</v>
      </c>
      <c r="N2858">
        <v>262358</v>
      </c>
      <c r="O2858">
        <v>271.01510000000002</v>
      </c>
      <c r="P2858" s="27">
        <v>580071</v>
      </c>
      <c r="Q2858" s="27">
        <v>1979202</v>
      </c>
    </row>
    <row r="2859" spans="1:17" x14ac:dyDescent="0.3">
      <c r="A2859">
        <v>8</v>
      </c>
      <c r="B2859">
        <v>14</v>
      </c>
      <c r="C2859">
        <v>29</v>
      </c>
      <c r="D2859" s="27">
        <v>36500</v>
      </c>
      <c r="E2859">
        <v>244555</v>
      </c>
      <c r="F2859">
        <v>1376126</v>
      </c>
      <c r="G2859">
        <v>802689</v>
      </c>
      <c r="H2859">
        <v>62436</v>
      </c>
      <c r="I2859">
        <v>1096587</v>
      </c>
      <c r="J2859">
        <v>0</v>
      </c>
      <c r="K2859">
        <v>0</v>
      </c>
      <c r="L2859">
        <v>2920</v>
      </c>
      <c r="M2859">
        <v>161215</v>
      </c>
      <c r="N2859">
        <v>458144</v>
      </c>
      <c r="O2859">
        <v>140.9068</v>
      </c>
      <c r="P2859" s="27">
        <v>1232319</v>
      </c>
      <c r="Q2859" s="27">
        <v>4204672</v>
      </c>
    </row>
    <row r="2860" spans="1:17" x14ac:dyDescent="0.3">
      <c r="A2860">
        <v>5</v>
      </c>
      <c r="B2860">
        <v>13</v>
      </c>
      <c r="C2860">
        <v>25</v>
      </c>
      <c r="D2860" s="27">
        <v>78000</v>
      </c>
      <c r="E2860">
        <v>89593</v>
      </c>
      <c r="F2860">
        <v>800133</v>
      </c>
      <c r="G2860">
        <v>221996</v>
      </c>
      <c r="H2860">
        <v>29864</v>
      </c>
      <c r="I2860">
        <v>453851</v>
      </c>
      <c r="J2860">
        <v>85266</v>
      </c>
      <c r="K2860">
        <v>0</v>
      </c>
      <c r="L2860">
        <v>21867</v>
      </c>
      <c r="M2860">
        <v>25696</v>
      </c>
      <c r="N2860">
        <v>699287</v>
      </c>
      <c r="O2860">
        <v>62.584969999999998</v>
      </c>
      <c r="P2860" s="27">
        <v>711475</v>
      </c>
      <c r="Q2860" s="27">
        <v>2427553</v>
      </c>
    </row>
    <row r="2861" spans="1:17" x14ac:dyDescent="0.3">
      <c r="A2861">
        <v>2</v>
      </c>
      <c r="B2861">
        <v>26</v>
      </c>
      <c r="C2861">
        <v>48</v>
      </c>
      <c r="D2861" s="27">
        <v>6800</v>
      </c>
      <c r="E2861">
        <v>0</v>
      </c>
      <c r="F2861">
        <v>24475</v>
      </c>
      <c r="G2861">
        <v>37585</v>
      </c>
      <c r="H2861">
        <v>0</v>
      </c>
      <c r="I2861">
        <v>41856</v>
      </c>
      <c r="J2861">
        <v>0</v>
      </c>
      <c r="K2861">
        <v>2090</v>
      </c>
      <c r="L2861">
        <v>6370</v>
      </c>
      <c r="M2861">
        <v>0</v>
      </c>
      <c r="N2861">
        <v>100959</v>
      </c>
      <c r="O2861">
        <v>1868.403</v>
      </c>
      <c r="P2861" s="27">
        <v>62525</v>
      </c>
      <c r="Q2861" s="27">
        <v>213335</v>
      </c>
    </row>
    <row r="2862" spans="1:17" x14ac:dyDescent="0.3">
      <c r="A2862">
        <v>3</v>
      </c>
      <c r="B2862">
        <v>25</v>
      </c>
      <c r="C2862">
        <v>41</v>
      </c>
      <c r="D2862" s="27">
        <v>2100</v>
      </c>
      <c r="E2862">
        <v>0</v>
      </c>
      <c r="F2862">
        <v>1570</v>
      </c>
      <c r="G2862">
        <v>5326</v>
      </c>
      <c r="H2862">
        <v>230</v>
      </c>
      <c r="I2862">
        <v>15022</v>
      </c>
      <c r="J2862">
        <v>1195</v>
      </c>
      <c r="K2862">
        <v>768</v>
      </c>
      <c r="L2862">
        <v>6812</v>
      </c>
      <c r="M2862">
        <v>13394</v>
      </c>
      <c r="N2862">
        <v>6856</v>
      </c>
      <c r="O2862">
        <v>1559.829</v>
      </c>
      <c r="P2862" s="27">
        <v>14998</v>
      </c>
      <c r="Q2862" s="27">
        <v>51173</v>
      </c>
    </row>
    <row r="2863" spans="1:17" x14ac:dyDescent="0.3">
      <c r="A2863">
        <v>5</v>
      </c>
      <c r="B2863">
        <v>14</v>
      </c>
      <c r="C2863">
        <v>28</v>
      </c>
      <c r="D2863" s="27">
        <v>55000</v>
      </c>
      <c r="E2863">
        <v>0</v>
      </c>
      <c r="F2863">
        <v>484376</v>
      </c>
      <c r="G2863">
        <v>248979</v>
      </c>
      <c r="H2863">
        <v>0</v>
      </c>
      <c r="I2863">
        <v>200335</v>
      </c>
      <c r="J2863">
        <v>0</v>
      </c>
      <c r="K2863">
        <v>226726</v>
      </c>
      <c r="L2863">
        <v>12080</v>
      </c>
      <c r="M2863">
        <v>161678</v>
      </c>
      <c r="N2863">
        <v>161166</v>
      </c>
      <c r="O2863">
        <v>356.19830000000002</v>
      </c>
      <c r="P2863" s="27">
        <v>438259</v>
      </c>
      <c r="Q2863" s="27">
        <v>1495340</v>
      </c>
    </row>
    <row r="2864" spans="1:17" x14ac:dyDescent="0.3">
      <c r="A2864">
        <v>9</v>
      </c>
      <c r="B2864">
        <v>2</v>
      </c>
      <c r="C2864">
        <v>2</v>
      </c>
      <c r="D2864" s="27">
        <v>4000</v>
      </c>
      <c r="E2864">
        <v>0</v>
      </c>
      <c r="F2864">
        <v>42925</v>
      </c>
      <c r="G2864">
        <v>92752</v>
      </c>
      <c r="H2864">
        <v>0</v>
      </c>
      <c r="I2864">
        <v>106936</v>
      </c>
      <c r="J2864">
        <v>5023</v>
      </c>
      <c r="K2864">
        <v>7173</v>
      </c>
      <c r="L2864">
        <v>22279</v>
      </c>
      <c r="M2864">
        <v>60442</v>
      </c>
      <c r="N2864">
        <v>98827</v>
      </c>
      <c r="O2864">
        <v>1522.982</v>
      </c>
      <c r="P2864" s="27">
        <v>127889</v>
      </c>
      <c r="Q2864" s="27">
        <v>436357</v>
      </c>
    </row>
    <row r="2865" spans="1:17" x14ac:dyDescent="0.3">
      <c r="A2865">
        <v>3</v>
      </c>
      <c r="B2865">
        <v>5</v>
      </c>
      <c r="C2865">
        <v>9</v>
      </c>
      <c r="D2865" s="27">
        <v>395000</v>
      </c>
      <c r="E2865">
        <v>0</v>
      </c>
      <c r="F2865">
        <v>118451</v>
      </c>
      <c r="G2865">
        <v>369047</v>
      </c>
      <c r="H2865">
        <v>0</v>
      </c>
      <c r="I2865">
        <v>2005611</v>
      </c>
      <c r="J2865">
        <v>0</v>
      </c>
      <c r="K2865">
        <v>4740800</v>
      </c>
      <c r="L2865">
        <v>16637</v>
      </c>
      <c r="M2865">
        <v>68761</v>
      </c>
      <c r="N2865">
        <v>1979451</v>
      </c>
      <c r="O2865">
        <v>25.322579999999999</v>
      </c>
      <c r="P2865" s="27">
        <v>2725310</v>
      </c>
      <c r="Q2865" s="27">
        <v>9298758</v>
      </c>
    </row>
    <row r="2866" spans="1:17" x14ac:dyDescent="0.3">
      <c r="A2866">
        <v>2</v>
      </c>
      <c r="B2866">
        <v>17</v>
      </c>
      <c r="C2866">
        <v>36</v>
      </c>
      <c r="D2866" s="27">
        <v>44000</v>
      </c>
      <c r="E2866">
        <v>39006</v>
      </c>
      <c r="F2866">
        <v>131480</v>
      </c>
      <c r="G2866">
        <v>212962</v>
      </c>
      <c r="H2866">
        <v>0</v>
      </c>
      <c r="I2866">
        <v>258670</v>
      </c>
      <c r="J2866">
        <v>0</v>
      </c>
      <c r="K2866">
        <v>86574</v>
      </c>
      <c r="L2866">
        <v>2319</v>
      </c>
      <c r="M2866">
        <v>8149</v>
      </c>
      <c r="N2866">
        <v>188174</v>
      </c>
      <c r="O2866">
        <v>511.87860000000001</v>
      </c>
      <c r="P2866" s="27">
        <v>271786</v>
      </c>
      <c r="Q2866" s="27">
        <v>927334</v>
      </c>
    </row>
    <row r="2867" spans="1:17" x14ac:dyDescent="0.3">
      <c r="A2867">
        <v>5</v>
      </c>
      <c r="B2867">
        <v>2</v>
      </c>
      <c r="C2867">
        <v>6</v>
      </c>
      <c r="D2867" s="27">
        <v>84000</v>
      </c>
      <c r="E2867">
        <v>308555</v>
      </c>
      <c r="F2867">
        <v>843237</v>
      </c>
      <c r="G2867">
        <v>1465520</v>
      </c>
      <c r="H2867">
        <v>34509</v>
      </c>
      <c r="I2867">
        <v>2245147</v>
      </c>
      <c r="J2867">
        <v>0</v>
      </c>
      <c r="K2867">
        <v>78477</v>
      </c>
      <c r="L2867">
        <v>162286</v>
      </c>
      <c r="M2867">
        <v>1301931</v>
      </c>
      <c r="N2867">
        <v>1205774</v>
      </c>
      <c r="O2867">
        <v>62.584969999999998</v>
      </c>
      <c r="P2867" s="27">
        <v>2240749</v>
      </c>
      <c r="Q2867" s="27">
        <v>7645436</v>
      </c>
    </row>
    <row r="2868" spans="1:17" x14ac:dyDescent="0.3">
      <c r="A2868">
        <v>5</v>
      </c>
      <c r="B2868">
        <v>15</v>
      </c>
      <c r="C2868">
        <v>32</v>
      </c>
      <c r="D2868" s="27">
        <v>3450</v>
      </c>
      <c r="E2868">
        <v>2988</v>
      </c>
      <c r="F2868">
        <v>72444</v>
      </c>
      <c r="G2868">
        <v>88025</v>
      </c>
      <c r="H2868">
        <v>0</v>
      </c>
      <c r="I2868">
        <v>55995</v>
      </c>
      <c r="J2868">
        <v>234529</v>
      </c>
      <c r="K2868">
        <v>362091</v>
      </c>
      <c r="L2868">
        <v>13070</v>
      </c>
      <c r="M2868">
        <v>5663</v>
      </c>
      <c r="N2868">
        <v>52820</v>
      </c>
      <c r="O2868">
        <v>729.56460000000004</v>
      </c>
      <c r="P2868" s="27">
        <v>260148</v>
      </c>
      <c r="Q2868" s="27">
        <v>887625</v>
      </c>
    </row>
    <row r="2869" spans="1:17" x14ac:dyDescent="0.3">
      <c r="A2869">
        <v>9</v>
      </c>
      <c r="B2869">
        <v>2</v>
      </c>
      <c r="C2869">
        <v>2</v>
      </c>
      <c r="D2869" s="27">
        <v>88000</v>
      </c>
      <c r="E2869">
        <v>541134</v>
      </c>
      <c r="F2869">
        <v>234551</v>
      </c>
      <c r="G2869">
        <v>978990</v>
      </c>
      <c r="H2869">
        <v>0</v>
      </c>
      <c r="I2869">
        <v>1124578</v>
      </c>
      <c r="J2869">
        <v>0</v>
      </c>
      <c r="K2869">
        <v>39442</v>
      </c>
      <c r="L2869">
        <v>315491</v>
      </c>
      <c r="M2869">
        <v>2644543</v>
      </c>
      <c r="N2869">
        <v>1030056</v>
      </c>
      <c r="O2869">
        <v>158.2996</v>
      </c>
      <c r="P2869" s="27">
        <v>2024849</v>
      </c>
      <c r="Q2869" s="27">
        <v>6908785</v>
      </c>
    </row>
    <row r="2870" spans="1:17" x14ac:dyDescent="0.3">
      <c r="A2870">
        <v>9</v>
      </c>
      <c r="B2870">
        <v>18</v>
      </c>
      <c r="C2870">
        <v>40</v>
      </c>
      <c r="D2870" s="27">
        <v>49500</v>
      </c>
      <c r="E2870">
        <v>2164</v>
      </c>
      <c r="F2870">
        <v>158609</v>
      </c>
      <c r="G2870">
        <v>362482</v>
      </c>
      <c r="H2870">
        <v>0</v>
      </c>
      <c r="I2870">
        <v>312126</v>
      </c>
      <c r="J2870">
        <v>0</v>
      </c>
      <c r="K2870">
        <v>154841</v>
      </c>
      <c r="L2870">
        <v>302533</v>
      </c>
      <c r="M2870">
        <v>21269</v>
      </c>
      <c r="N2870">
        <v>525859</v>
      </c>
      <c r="O2870">
        <v>503.86329999999998</v>
      </c>
      <c r="P2870" s="27">
        <v>539239</v>
      </c>
      <c r="Q2870" s="27">
        <v>1839883</v>
      </c>
    </row>
    <row r="2871" spans="1:17" x14ac:dyDescent="0.3">
      <c r="A2871">
        <v>9</v>
      </c>
      <c r="B2871">
        <v>26</v>
      </c>
      <c r="C2871">
        <v>48</v>
      </c>
      <c r="D2871" s="27">
        <v>3000</v>
      </c>
      <c r="E2871">
        <v>39675</v>
      </c>
      <c r="F2871">
        <v>14150</v>
      </c>
      <c r="G2871">
        <v>31817</v>
      </c>
      <c r="H2871">
        <v>191</v>
      </c>
      <c r="I2871">
        <v>35885</v>
      </c>
      <c r="J2871">
        <v>0</v>
      </c>
      <c r="K2871">
        <v>0</v>
      </c>
      <c r="L2871">
        <v>1196</v>
      </c>
      <c r="M2871">
        <v>0</v>
      </c>
      <c r="N2871">
        <v>59188</v>
      </c>
      <c r="O2871">
        <v>1667.7550000000001</v>
      </c>
      <c r="P2871" s="27">
        <v>53371</v>
      </c>
      <c r="Q2871" s="27">
        <v>182102</v>
      </c>
    </row>
    <row r="2872" spans="1:17" x14ac:dyDescent="0.3">
      <c r="A2872">
        <v>9</v>
      </c>
      <c r="B2872">
        <v>15</v>
      </c>
      <c r="C2872">
        <v>32</v>
      </c>
      <c r="D2872" s="27">
        <v>3000</v>
      </c>
      <c r="E2872">
        <v>6337</v>
      </c>
      <c r="F2872">
        <v>74777</v>
      </c>
      <c r="G2872">
        <v>109141</v>
      </c>
      <c r="H2872">
        <v>22666</v>
      </c>
      <c r="I2872">
        <v>38795</v>
      </c>
      <c r="J2872">
        <v>363555</v>
      </c>
      <c r="K2872">
        <v>257019</v>
      </c>
      <c r="L2872">
        <v>5761</v>
      </c>
      <c r="M2872">
        <v>4622</v>
      </c>
      <c r="N2872">
        <v>55078</v>
      </c>
      <c r="O2872">
        <v>737.87540000000001</v>
      </c>
      <c r="P2872" s="27">
        <v>274839</v>
      </c>
      <c r="Q2872" s="27">
        <v>937751</v>
      </c>
    </row>
    <row r="2873" spans="1:17" x14ac:dyDescent="0.3">
      <c r="A2873">
        <v>5</v>
      </c>
      <c r="B2873">
        <v>23</v>
      </c>
      <c r="C2873">
        <v>50</v>
      </c>
      <c r="D2873" s="27">
        <v>9100</v>
      </c>
      <c r="E2873">
        <v>220</v>
      </c>
      <c r="F2873">
        <v>96283</v>
      </c>
      <c r="G2873">
        <v>37767</v>
      </c>
      <c r="H2873">
        <v>4487</v>
      </c>
      <c r="I2873">
        <v>16880</v>
      </c>
      <c r="J2873">
        <v>0</v>
      </c>
      <c r="K2873">
        <v>12966</v>
      </c>
      <c r="L2873">
        <v>2553</v>
      </c>
      <c r="M2873">
        <v>5456</v>
      </c>
      <c r="N2873">
        <v>20827</v>
      </c>
      <c r="O2873">
        <v>281.10930000000002</v>
      </c>
      <c r="P2873" s="27">
        <v>57866</v>
      </c>
      <c r="Q2873" s="27">
        <v>197439</v>
      </c>
    </row>
    <row r="2874" spans="1:17" x14ac:dyDescent="0.3">
      <c r="A2874">
        <v>7</v>
      </c>
      <c r="B2874">
        <v>5</v>
      </c>
      <c r="C2874">
        <v>9</v>
      </c>
      <c r="D2874" s="27">
        <v>112000</v>
      </c>
      <c r="E2874">
        <v>1636</v>
      </c>
      <c r="F2874">
        <v>1146214</v>
      </c>
      <c r="G2874">
        <v>411206</v>
      </c>
      <c r="H2874">
        <v>17163</v>
      </c>
      <c r="I2874">
        <v>1653650</v>
      </c>
      <c r="J2874">
        <v>0</v>
      </c>
      <c r="K2874">
        <v>15356</v>
      </c>
      <c r="L2874">
        <v>63261</v>
      </c>
      <c r="M2874">
        <v>310735</v>
      </c>
      <c r="N2874">
        <v>1392280</v>
      </c>
      <c r="O2874">
        <v>265.00040000000001</v>
      </c>
      <c r="P2874" s="27">
        <v>1468787</v>
      </c>
      <c r="Q2874" s="27">
        <v>5011501</v>
      </c>
    </row>
    <row r="2875" spans="1:17" x14ac:dyDescent="0.3">
      <c r="A2875">
        <v>7</v>
      </c>
      <c r="B2875">
        <v>25</v>
      </c>
      <c r="C2875">
        <v>42</v>
      </c>
      <c r="D2875" s="27">
        <v>2400</v>
      </c>
      <c r="E2875">
        <v>38</v>
      </c>
      <c r="F2875">
        <v>4111</v>
      </c>
      <c r="G2875">
        <v>2935</v>
      </c>
      <c r="H2875">
        <v>0</v>
      </c>
      <c r="I2875">
        <v>7638</v>
      </c>
      <c r="J2875">
        <v>0</v>
      </c>
      <c r="K2875">
        <v>14802</v>
      </c>
      <c r="L2875">
        <v>1433</v>
      </c>
      <c r="M2875">
        <v>0</v>
      </c>
      <c r="N2875">
        <v>5364</v>
      </c>
      <c r="O2875">
        <v>1879.4559999999999</v>
      </c>
      <c r="P2875" s="27">
        <v>10645</v>
      </c>
      <c r="Q2875" s="27">
        <v>36321</v>
      </c>
    </row>
    <row r="2876" spans="1:17" x14ac:dyDescent="0.3">
      <c r="A2876">
        <v>4</v>
      </c>
      <c r="B2876">
        <v>13</v>
      </c>
      <c r="C2876">
        <v>22</v>
      </c>
      <c r="D2876" s="27">
        <v>80000</v>
      </c>
      <c r="E2876">
        <v>150924</v>
      </c>
      <c r="F2876">
        <v>346738</v>
      </c>
      <c r="G2876">
        <v>59069</v>
      </c>
      <c r="H2876">
        <v>0</v>
      </c>
      <c r="I2876">
        <v>94598</v>
      </c>
      <c r="J2876">
        <v>0</v>
      </c>
      <c r="K2876">
        <v>286529</v>
      </c>
      <c r="L2876">
        <v>16371</v>
      </c>
      <c r="M2876">
        <v>19970</v>
      </c>
      <c r="N2876">
        <v>1872825</v>
      </c>
      <c r="O2876">
        <v>16.763439999999999</v>
      </c>
      <c r="P2876" s="27">
        <v>834415</v>
      </c>
      <c r="Q2876" s="27">
        <v>2847024</v>
      </c>
    </row>
    <row r="2877" spans="1:17" x14ac:dyDescent="0.3">
      <c r="A2877">
        <v>7</v>
      </c>
      <c r="B2877">
        <v>91</v>
      </c>
      <c r="C2877">
        <v>49</v>
      </c>
      <c r="D2877" s="27">
        <v>33000</v>
      </c>
      <c r="E2877">
        <v>4199</v>
      </c>
      <c r="F2877">
        <v>855421</v>
      </c>
      <c r="G2877">
        <v>1018491</v>
      </c>
      <c r="H2877">
        <v>2232</v>
      </c>
      <c r="I2877">
        <v>1300700</v>
      </c>
      <c r="J2877">
        <v>0</v>
      </c>
      <c r="K2877">
        <v>0</v>
      </c>
      <c r="L2877">
        <v>1487</v>
      </c>
      <c r="M2877">
        <v>51166</v>
      </c>
      <c r="N2877">
        <v>2438307</v>
      </c>
      <c r="O2877">
        <v>1162.2629999999999</v>
      </c>
      <c r="P2877" s="27">
        <v>1662369</v>
      </c>
      <c r="Q2877" s="27">
        <v>5672003</v>
      </c>
    </row>
    <row r="2878" spans="1:17" x14ac:dyDescent="0.3">
      <c r="A2878">
        <v>2</v>
      </c>
      <c r="B2878">
        <v>8</v>
      </c>
      <c r="C2878">
        <v>18</v>
      </c>
      <c r="D2878" s="27">
        <v>5600</v>
      </c>
      <c r="E2878">
        <v>0</v>
      </c>
      <c r="F2878">
        <v>2198</v>
      </c>
      <c r="G2878">
        <v>17218</v>
      </c>
      <c r="H2878">
        <v>0</v>
      </c>
      <c r="I2878">
        <v>11652</v>
      </c>
      <c r="J2878">
        <v>0</v>
      </c>
      <c r="K2878">
        <v>793</v>
      </c>
      <c r="L2878">
        <v>3580</v>
      </c>
      <c r="M2878">
        <v>9179</v>
      </c>
      <c r="N2878">
        <v>15424</v>
      </c>
      <c r="O2878">
        <v>1461.857</v>
      </c>
      <c r="P2878" s="27">
        <v>17598</v>
      </c>
      <c r="Q2878" s="27">
        <v>60044</v>
      </c>
    </row>
    <row r="2879" spans="1:17" x14ac:dyDescent="0.3">
      <c r="A2879">
        <v>2</v>
      </c>
      <c r="B2879">
        <v>12</v>
      </c>
      <c r="C2879">
        <v>21</v>
      </c>
      <c r="D2879" s="27">
        <v>14500</v>
      </c>
      <c r="E2879">
        <v>0</v>
      </c>
      <c r="F2879">
        <v>2613</v>
      </c>
      <c r="G2879">
        <v>11932</v>
      </c>
      <c r="H2879">
        <v>0</v>
      </c>
      <c r="I2879">
        <v>6111</v>
      </c>
      <c r="J2879">
        <v>0</v>
      </c>
      <c r="K2879">
        <v>5206</v>
      </c>
      <c r="L2879">
        <v>5765</v>
      </c>
      <c r="M2879">
        <v>2900</v>
      </c>
      <c r="N2879">
        <v>52786</v>
      </c>
      <c r="O2879">
        <v>1851.67</v>
      </c>
      <c r="P2879" s="27">
        <v>25590</v>
      </c>
      <c r="Q2879" s="27">
        <v>87313</v>
      </c>
    </row>
    <row r="2880" spans="1:17" x14ac:dyDescent="0.3">
      <c r="A2880">
        <v>7</v>
      </c>
      <c r="B2880">
        <v>5</v>
      </c>
      <c r="C2880">
        <v>9</v>
      </c>
      <c r="D2880" s="27">
        <v>150000</v>
      </c>
      <c r="E2880">
        <v>0</v>
      </c>
      <c r="F2880">
        <v>0</v>
      </c>
      <c r="G2880">
        <v>0</v>
      </c>
      <c r="H2880">
        <v>0</v>
      </c>
      <c r="I2880">
        <v>3118677</v>
      </c>
      <c r="J2880">
        <v>0</v>
      </c>
      <c r="K2880">
        <v>0</v>
      </c>
      <c r="L2880">
        <v>0</v>
      </c>
      <c r="M2880">
        <v>0</v>
      </c>
      <c r="N2880">
        <v>913328</v>
      </c>
      <c r="O2880">
        <v>159.84479999999999</v>
      </c>
      <c r="P2880" s="27">
        <v>1181713</v>
      </c>
      <c r="Q2880" s="27">
        <v>4032005</v>
      </c>
    </row>
    <row r="2881" spans="1:17" x14ac:dyDescent="0.3">
      <c r="A2881">
        <v>2</v>
      </c>
      <c r="B2881">
        <v>18</v>
      </c>
      <c r="C2881">
        <v>38</v>
      </c>
      <c r="D2881" s="27">
        <v>275000</v>
      </c>
      <c r="E2881">
        <v>234617</v>
      </c>
      <c r="F2881">
        <v>977674</v>
      </c>
      <c r="G2881">
        <v>2948210</v>
      </c>
      <c r="H2881">
        <v>0</v>
      </c>
      <c r="I2881">
        <v>1194073</v>
      </c>
      <c r="J2881">
        <v>0</v>
      </c>
      <c r="K2881">
        <v>4073505</v>
      </c>
      <c r="L2881">
        <v>2329961</v>
      </c>
      <c r="M2881">
        <v>346930</v>
      </c>
      <c r="N2881">
        <v>4424614</v>
      </c>
      <c r="O2881">
        <v>15.94562</v>
      </c>
      <c r="P2881" s="27">
        <v>4844544</v>
      </c>
      <c r="Q2881" s="27">
        <v>16529584</v>
      </c>
    </row>
    <row r="2882" spans="1:17" x14ac:dyDescent="0.3">
      <c r="A2882">
        <v>7</v>
      </c>
      <c r="B2882">
        <v>13</v>
      </c>
      <c r="C2882">
        <v>26</v>
      </c>
      <c r="D2882" s="27">
        <v>1400000</v>
      </c>
      <c r="E2882">
        <v>3507833</v>
      </c>
      <c r="F2882">
        <v>0</v>
      </c>
      <c r="G2882">
        <v>36720465</v>
      </c>
      <c r="H2882">
        <v>184914</v>
      </c>
      <c r="I2882">
        <v>24641882</v>
      </c>
      <c r="J2882">
        <v>10346454</v>
      </c>
      <c r="K2882">
        <v>7645110</v>
      </c>
      <c r="L2882">
        <v>8538114</v>
      </c>
      <c r="M2882">
        <v>3167853</v>
      </c>
      <c r="N2882">
        <v>71464279</v>
      </c>
      <c r="O2882">
        <v>5.0164340000000003</v>
      </c>
      <c r="P2882" s="27">
        <v>48715388</v>
      </c>
      <c r="Q2882" s="8">
        <v>166000000</v>
      </c>
    </row>
    <row r="2883" spans="1:17" x14ac:dyDescent="0.3">
      <c r="A2883">
        <v>7</v>
      </c>
      <c r="B2883">
        <v>13</v>
      </c>
      <c r="C2883">
        <v>22</v>
      </c>
      <c r="D2883" s="27">
        <v>9600</v>
      </c>
      <c r="E2883">
        <v>0</v>
      </c>
      <c r="F2883">
        <v>39247</v>
      </c>
      <c r="G2883">
        <v>9591</v>
      </c>
      <c r="H2883">
        <v>0</v>
      </c>
      <c r="I2883">
        <v>10197</v>
      </c>
      <c r="J2883">
        <v>0</v>
      </c>
      <c r="K2883">
        <v>18895</v>
      </c>
      <c r="L2883">
        <v>0</v>
      </c>
      <c r="M2883">
        <v>0</v>
      </c>
      <c r="N2883">
        <v>21888</v>
      </c>
      <c r="O2883">
        <v>226.40190000000001</v>
      </c>
      <c r="P2883" s="27">
        <v>29255</v>
      </c>
      <c r="Q2883" s="27">
        <v>99818</v>
      </c>
    </row>
    <row r="2884" spans="1:17" x14ac:dyDescent="0.3">
      <c r="A2884">
        <v>3</v>
      </c>
      <c r="B2884">
        <v>8</v>
      </c>
      <c r="C2884">
        <v>19</v>
      </c>
      <c r="D2884" s="27">
        <v>40000</v>
      </c>
      <c r="E2884">
        <v>0</v>
      </c>
      <c r="F2884">
        <v>117708</v>
      </c>
      <c r="G2884">
        <v>486698</v>
      </c>
      <c r="H2884">
        <v>3596</v>
      </c>
      <c r="I2884">
        <v>144579</v>
      </c>
      <c r="J2884">
        <v>0</v>
      </c>
      <c r="K2884">
        <v>19001</v>
      </c>
      <c r="L2884">
        <v>40380</v>
      </c>
      <c r="M2884">
        <v>504129</v>
      </c>
      <c r="N2884">
        <v>250287</v>
      </c>
      <c r="O2884">
        <v>114.3563</v>
      </c>
      <c r="P2884" s="27">
        <v>459079</v>
      </c>
      <c r="Q2884" s="27">
        <v>1566378</v>
      </c>
    </row>
    <row r="2885" spans="1:17" x14ac:dyDescent="0.3">
      <c r="A2885">
        <v>4</v>
      </c>
      <c r="B2885">
        <v>1</v>
      </c>
      <c r="C2885">
        <v>1</v>
      </c>
      <c r="D2885" s="27">
        <v>1600</v>
      </c>
      <c r="O2885">
        <v>2140.9059999999999</v>
      </c>
    </row>
    <row r="2886" spans="1:17" x14ac:dyDescent="0.3">
      <c r="A2886">
        <v>3</v>
      </c>
      <c r="B2886">
        <v>13</v>
      </c>
      <c r="C2886">
        <v>22</v>
      </c>
      <c r="D2886" s="27">
        <v>2400</v>
      </c>
      <c r="E2886">
        <v>0</v>
      </c>
      <c r="F2886">
        <v>3651</v>
      </c>
      <c r="G2886">
        <v>2473</v>
      </c>
      <c r="H2886">
        <v>0</v>
      </c>
      <c r="I2886">
        <v>5090</v>
      </c>
      <c r="J2886">
        <v>0</v>
      </c>
      <c r="K2886">
        <v>88496</v>
      </c>
      <c r="L2886">
        <v>9101</v>
      </c>
      <c r="M2886">
        <v>0</v>
      </c>
      <c r="N2886">
        <v>8354</v>
      </c>
      <c r="O2886">
        <v>697.46960000000001</v>
      </c>
      <c r="P2886" s="27">
        <v>34339</v>
      </c>
      <c r="Q2886" s="27">
        <v>117165</v>
      </c>
    </row>
    <row r="2887" spans="1:17" x14ac:dyDescent="0.3">
      <c r="A2887">
        <v>4</v>
      </c>
      <c r="B2887">
        <v>2</v>
      </c>
      <c r="C2887">
        <v>2</v>
      </c>
      <c r="D2887" s="27">
        <v>170000</v>
      </c>
      <c r="E2887">
        <v>0</v>
      </c>
      <c r="F2887">
        <v>410661</v>
      </c>
      <c r="G2887">
        <v>4548403</v>
      </c>
      <c r="H2887">
        <v>0</v>
      </c>
      <c r="I2887">
        <v>1565829</v>
      </c>
      <c r="J2887">
        <v>0</v>
      </c>
      <c r="K2887">
        <v>83230</v>
      </c>
      <c r="L2887">
        <v>158628</v>
      </c>
      <c r="M2887">
        <v>570869</v>
      </c>
      <c r="N2887">
        <v>1318723</v>
      </c>
      <c r="O2887">
        <v>53.72437</v>
      </c>
      <c r="P2887" s="27">
        <v>2537029</v>
      </c>
      <c r="Q2887" s="27">
        <v>8656343</v>
      </c>
    </row>
    <row r="2888" spans="1:17" x14ac:dyDescent="0.3">
      <c r="A2888">
        <v>7</v>
      </c>
      <c r="B2888">
        <v>2</v>
      </c>
      <c r="C2888">
        <v>2</v>
      </c>
      <c r="D2888" s="27">
        <v>1500</v>
      </c>
      <c r="E2888">
        <v>936</v>
      </c>
      <c r="F2888">
        <v>3495</v>
      </c>
      <c r="G2888">
        <v>3804</v>
      </c>
      <c r="H2888">
        <v>84</v>
      </c>
      <c r="I2888">
        <v>1990</v>
      </c>
      <c r="J2888">
        <v>0</v>
      </c>
      <c r="K2888">
        <v>1074</v>
      </c>
      <c r="L2888">
        <v>3051</v>
      </c>
      <c r="M2888">
        <v>5590</v>
      </c>
      <c r="N2888">
        <v>3259</v>
      </c>
      <c r="O2888">
        <v>1807.463</v>
      </c>
      <c r="P2888" s="27">
        <v>6824</v>
      </c>
      <c r="Q2888" s="27">
        <v>23283</v>
      </c>
    </row>
    <row r="2889" spans="1:17" x14ac:dyDescent="0.3">
      <c r="A2889">
        <v>8</v>
      </c>
      <c r="B2889">
        <v>15</v>
      </c>
      <c r="C2889">
        <v>53</v>
      </c>
      <c r="D2889" s="27">
        <v>1500</v>
      </c>
      <c r="E2889">
        <v>727</v>
      </c>
      <c r="F2889">
        <v>72911</v>
      </c>
      <c r="G2889">
        <v>33814</v>
      </c>
      <c r="H2889">
        <v>17188</v>
      </c>
      <c r="I2889">
        <v>15842</v>
      </c>
      <c r="J2889">
        <v>0</v>
      </c>
      <c r="K2889">
        <v>121843</v>
      </c>
      <c r="L2889">
        <v>66990</v>
      </c>
      <c r="M2889">
        <v>6724</v>
      </c>
      <c r="N2889">
        <v>29403</v>
      </c>
      <c r="O2889">
        <v>887.44190000000003</v>
      </c>
      <c r="P2889" s="27">
        <v>107105</v>
      </c>
      <c r="Q2889" s="27">
        <v>365442</v>
      </c>
    </row>
    <row r="2890" spans="1:17" x14ac:dyDescent="0.3">
      <c r="A2890">
        <v>5</v>
      </c>
      <c r="B2890">
        <v>2</v>
      </c>
      <c r="C2890">
        <v>4</v>
      </c>
      <c r="D2890" s="27">
        <v>1400000</v>
      </c>
      <c r="E2890">
        <v>240323</v>
      </c>
      <c r="F2890">
        <v>20761743</v>
      </c>
      <c r="G2890">
        <v>20845956</v>
      </c>
      <c r="H2890">
        <v>0</v>
      </c>
      <c r="I2890">
        <v>7713960</v>
      </c>
      <c r="J2890">
        <v>772284</v>
      </c>
      <c r="K2890">
        <v>1486999</v>
      </c>
      <c r="L2890">
        <v>598675</v>
      </c>
      <c r="M2890">
        <v>2238300</v>
      </c>
      <c r="N2890">
        <v>9579023</v>
      </c>
      <c r="O2890">
        <v>4.6524979999999996</v>
      </c>
      <c r="P2890" s="27">
        <v>18826865</v>
      </c>
      <c r="Q2890" s="27">
        <v>64237263</v>
      </c>
    </row>
    <row r="2891" spans="1:17" x14ac:dyDescent="0.3">
      <c r="A2891">
        <v>7</v>
      </c>
      <c r="B2891">
        <v>8</v>
      </c>
      <c r="C2891">
        <v>19</v>
      </c>
      <c r="D2891" s="27">
        <v>56000</v>
      </c>
      <c r="E2891">
        <v>0</v>
      </c>
      <c r="F2891">
        <v>856068</v>
      </c>
      <c r="G2891">
        <v>2454810</v>
      </c>
      <c r="H2891">
        <v>0</v>
      </c>
      <c r="I2891">
        <v>993607</v>
      </c>
      <c r="J2891">
        <v>0</v>
      </c>
      <c r="K2891">
        <v>118003</v>
      </c>
      <c r="L2891">
        <v>179103</v>
      </c>
      <c r="M2891">
        <v>501666</v>
      </c>
      <c r="N2891">
        <v>997208</v>
      </c>
      <c r="O2891">
        <v>226.8278</v>
      </c>
      <c r="P2891" s="27">
        <v>1787944</v>
      </c>
      <c r="Q2891" s="27">
        <v>6100465</v>
      </c>
    </row>
    <row r="2892" spans="1:17" x14ac:dyDescent="0.3">
      <c r="A2892">
        <v>2</v>
      </c>
      <c r="B2892">
        <v>2</v>
      </c>
      <c r="C2892">
        <v>6</v>
      </c>
      <c r="D2892" s="27">
        <v>275000</v>
      </c>
      <c r="E2892">
        <v>6023</v>
      </c>
      <c r="F2892">
        <v>2335356</v>
      </c>
      <c r="G2892">
        <v>3465979</v>
      </c>
      <c r="H2892">
        <v>19018</v>
      </c>
      <c r="I2892">
        <v>1913061</v>
      </c>
      <c r="J2892">
        <v>113184</v>
      </c>
      <c r="K2892">
        <v>654703</v>
      </c>
      <c r="L2892">
        <v>878170</v>
      </c>
      <c r="M2892">
        <v>4087806</v>
      </c>
      <c r="N2892">
        <v>1598439</v>
      </c>
      <c r="O2892">
        <v>52.146230000000003</v>
      </c>
      <c r="P2892" s="27">
        <v>4417274</v>
      </c>
      <c r="Q2892" s="27">
        <v>15071739</v>
      </c>
    </row>
    <row r="2893" spans="1:17" x14ac:dyDescent="0.3">
      <c r="A2893">
        <v>2</v>
      </c>
      <c r="B2893">
        <v>8</v>
      </c>
      <c r="C2893">
        <v>19</v>
      </c>
      <c r="D2893" s="27">
        <v>4600</v>
      </c>
      <c r="E2893">
        <v>21260</v>
      </c>
      <c r="F2893">
        <v>4400</v>
      </c>
      <c r="G2893">
        <v>25546</v>
      </c>
      <c r="H2893">
        <v>324</v>
      </c>
      <c r="I2893">
        <v>19286</v>
      </c>
      <c r="J2893">
        <v>0</v>
      </c>
      <c r="K2893">
        <v>1258</v>
      </c>
      <c r="L2893">
        <v>6364</v>
      </c>
      <c r="M2893">
        <v>3418</v>
      </c>
      <c r="N2893">
        <v>20596</v>
      </c>
      <c r="O2893">
        <v>1851.67</v>
      </c>
      <c r="P2893" s="27">
        <v>30027</v>
      </c>
      <c r="Q2893" s="27">
        <v>102452</v>
      </c>
    </row>
    <row r="2894" spans="1:17" x14ac:dyDescent="0.3">
      <c r="A2894">
        <v>3</v>
      </c>
      <c r="B2894">
        <v>26</v>
      </c>
      <c r="C2894">
        <v>47</v>
      </c>
      <c r="D2894" s="27">
        <v>55000</v>
      </c>
      <c r="E2894">
        <v>0</v>
      </c>
      <c r="F2894">
        <v>38141</v>
      </c>
      <c r="G2894">
        <v>151687</v>
      </c>
      <c r="H2894">
        <v>0</v>
      </c>
      <c r="I2894">
        <v>214791</v>
      </c>
      <c r="J2894">
        <v>43942</v>
      </c>
      <c r="K2894">
        <v>6457</v>
      </c>
      <c r="L2894">
        <v>24545</v>
      </c>
      <c r="M2894">
        <v>46114</v>
      </c>
      <c r="N2894">
        <v>553979</v>
      </c>
      <c r="O2894">
        <v>575.3895</v>
      </c>
      <c r="P2894" s="27">
        <v>316429</v>
      </c>
      <c r="Q2894" s="27">
        <v>1079656</v>
      </c>
    </row>
    <row r="2895" spans="1:17" x14ac:dyDescent="0.3">
      <c r="A2895">
        <v>3</v>
      </c>
      <c r="B2895">
        <v>14</v>
      </c>
      <c r="C2895">
        <v>28</v>
      </c>
      <c r="D2895" s="27">
        <v>37000</v>
      </c>
      <c r="E2895">
        <v>0</v>
      </c>
      <c r="F2895">
        <v>30689</v>
      </c>
      <c r="G2895">
        <v>86141</v>
      </c>
      <c r="H2895">
        <v>0</v>
      </c>
      <c r="I2895">
        <v>106613</v>
      </c>
      <c r="J2895">
        <v>0</v>
      </c>
      <c r="K2895">
        <v>2779</v>
      </c>
      <c r="L2895">
        <v>7330</v>
      </c>
      <c r="M2895">
        <v>27497</v>
      </c>
      <c r="N2895">
        <v>123859</v>
      </c>
      <c r="O2895">
        <v>653.05880000000002</v>
      </c>
      <c r="P2895" s="27">
        <v>112810</v>
      </c>
      <c r="Q2895" s="27">
        <v>384908</v>
      </c>
    </row>
    <row r="2896" spans="1:17" x14ac:dyDescent="0.3">
      <c r="A2896">
        <v>2</v>
      </c>
      <c r="B2896">
        <v>26</v>
      </c>
      <c r="C2896">
        <v>48</v>
      </c>
      <c r="D2896" s="27">
        <v>22000</v>
      </c>
      <c r="E2896">
        <v>0</v>
      </c>
      <c r="F2896">
        <v>12016</v>
      </c>
      <c r="G2896">
        <v>19531</v>
      </c>
      <c r="H2896">
        <v>160</v>
      </c>
      <c r="I2896">
        <v>42425</v>
      </c>
      <c r="J2896">
        <v>0</v>
      </c>
      <c r="K2896">
        <v>519</v>
      </c>
      <c r="L2896">
        <v>1339</v>
      </c>
      <c r="M2896">
        <v>4832</v>
      </c>
      <c r="N2896">
        <v>40724</v>
      </c>
      <c r="O2896">
        <v>1851.67</v>
      </c>
      <c r="P2896" s="27">
        <v>35623</v>
      </c>
      <c r="Q2896" s="27">
        <v>121546</v>
      </c>
    </row>
    <row r="2897" spans="1:17" x14ac:dyDescent="0.3">
      <c r="A2897">
        <v>2</v>
      </c>
      <c r="B2897">
        <v>2</v>
      </c>
      <c r="C2897">
        <v>2</v>
      </c>
      <c r="D2897" s="27">
        <v>144000</v>
      </c>
      <c r="E2897">
        <v>61932</v>
      </c>
      <c r="F2897">
        <v>1247876</v>
      </c>
      <c r="G2897">
        <v>2176387</v>
      </c>
      <c r="H2897">
        <v>0</v>
      </c>
      <c r="I2897">
        <v>2296056</v>
      </c>
      <c r="J2897">
        <v>126932</v>
      </c>
      <c r="K2897">
        <v>226951</v>
      </c>
      <c r="L2897">
        <v>303573</v>
      </c>
      <c r="M2897">
        <v>1439988</v>
      </c>
      <c r="N2897">
        <v>1488572</v>
      </c>
      <c r="O2897">
        <v>26.088930000000001</v>
      </c>
      <c r="P2897" s="27">
        <v>2745682</v>
      </c>
      <c r="Q2897" s="27">
        <v>9368267</v>
      </c>
    </row>
    <row r="2898" spans="1:17" x14ac:dyDescent="0.3">
      <c r="A2898">
        <v>5</v>
      </c>
      <c r="B2898">
        <v>24</v>
      </c>
      <c r="C2898">
        <v>51</v>
      </c>
      <c r="D2898" s="27">
        <v>900000</v>
      </c>
      <c r="E2898">
        <v>621837</v>
      </c>
      <c r="F2898">
        <v>4615442</v>
      </c>
      <c r="G2898">
        <v>8104298</v>
      </c>
      <c r="H2898">
        <v>1302729</v>
      </c>
      <c r="I2898">
        <v>11668587</v>
      </c>
      <c r="J2898">
        <v>723238</v>
      </c>
      <c r="K2898">
        <v>1789406</v>
      </c>
      <c r="L2898">
        <v>793295</v>
      </c>
      <c r="M2898">
        <v>688400</v>
      </c>
      <c r="N2898">
        <v>5647182</v>
      </c>
      <c r="O2898">
        <v>19.690259999999999</v>
      </c>
      <c r="P2898" s="27">
        <v>10537636</v>
      </c>
      <c r="Q2898" s="27">
        <v>35954414</v>
      </c>
    </row>
    <row r="2899" spans="1:17" x14ac:dyDescent="0.3">
      <c r="A2899">
        <v>1</v>
      </c>
      <c r="B2899">
        <v>13</v>
      </c>
      <c r="C2899">
        <v>23</v>
      </c>
      <c r="D2899" s="27">
        <v>55000</v>
      </c>
      <c r="E2899">
        <v>0</v>
      </c>
      <c r="F2899">
        <v>791256</v>
      </c>
      <c r="G2899">
        <v>160621</v>
      </c>
      <c r="H2899">
        <v>0</v>
      </c>
      <c r="I2899">
        <v>218092</v>
      </c>
      <c r="J2899">
        <v>0</v>
      </c>
      <c r="K2899">
        <v>2866</v>
      </c>
      <c r="L2899">
        <v>37720</v>
      </c>
      <c r="M2899">
        <v>371499</v>
      </c>
      <c r="N2899">
        <v>679764</v>
      </c>
      <c r="O2899">
        <v>308.20569999999998</v>
      </c>
      <c r="P2899" s="27">
        <v>662901</v>
      </c>
      <c r="Q2899" s="27">
        <v>2261818</v>
      </c>
    </row>
    <row r="2900" spans="1:17" x14ac:dyDescent="0.3">
      <c r="A2900">
        <v>5</v>
      </c>
      <c r="B2900">
        <v>5</v>
      </c>
      <c r="C2900">
        <v>9</v>
      </c>
      <c r="D2900" s="27">
        <v>97000</v>
      </c>
      <c r="E2900">
        <v>1209</v>
      </c>
      <c r="F2900">
        <v>393960</v>
      </c>
      <c r="G2900">
        <v>166630</v>
      </c>
      <c r="H2900">
        <v>10311</v>
      </c>
      <c r="I2900">
        <v>1240352</v>
      </c>
      <c r="J2900">
        <v>0</v>
      </c>
      <c r="K2900">
        <v>10756</v>
      </c>
      <c r="L2900">
        <v>84214</v>
      </c>
      <c r="M2900">
        <v>194829</v>
      </c>
      <c r="N2900">
        <v>1028116</v>
      </c>
      <c r="O2900">
        <v>168.38290000000001</v>
      </c>
      <c r="P2900" s="27">
        <v>917461</v>
      </c>
      <c r="Q2900" s="27">
        <v>3130377</v>
      </c>
    </row>
    <row r="2901" spans="1:17" x14ac:dyDescent="0.3">
      <c r="A2901">
        <v>2</v>
      </c>
      <c r="B2901">
        <v>18</v>
      </c>
      <c r="C2901">
        <v>38</v>
      </c>
      <c r="D2901" s="27">
        <v>81000</v>
      </c>
      <c r="E2901">
        <v>240289</v>
      </c>
      <c r="F2901">
        <v>221310</v>
      </c>
      <c r="G2901">
        <v>215518</v>
      </c>
      <c r="H2901">
        <v>0</v>
      </c>
      <c r="I2901">
        <v>341029</v>
      </c>
      <c r="J2901">
        <v>0</v>
      </c>
      <c r="K2901">
        <v>93592</v>
      </c>
      <c r="L2901">
        <v>403669</v>
      </c>
      <c r="M2901">
        <v>5661</v>
      </c>
      <c r="N2901">
        <v>516370</v>
      </c>
      <c r="O2901">
        <v>356.19830000000002</v>
      </c>
      <c r="P2901" s="27">
        <v>597139</v>
      </c>
      <c r="Q2901" s="27">
        <v>2037438</v>
      </c>
    </row>
    <row r="2902" spans="1:17" x14ac:dyDescent="0.3">
      <c r="A2902">
        <v>8</v>
      </c>
      <c r="B2902">
        <v>7</v>
      </c>
      <c r="C2902">
        <v>17</v>
      </c>
      <c r="D2902" s="27">
        <v>390000</v>
      </c>
      <c r="E2902">
        <v>0</v>
      </c>
      <c r="F2902">
        <v>6628893</v>
      </c>
      <c r="G2902">
        <v>2673391</v>
      </c>
      <c r="H2902">
        <v>0</v>
      </c>
      <c r="I2902">
        <v>4766822</v>
      </c>
      <c r="J2902">
        <v>1266843</v>
      </c>
      <c r="K2902">
        <v>1092771</v>
      </c>
      <c r="L2902">
        <v>458140</v>
      </c>
      <c r="M2902">
        <v>960743</v>
      </c>
      <c r="N2902">
        <v>8001197</v>
      </c>
      <c r="O2902">
        <v>15.94562</v>
      </c>
      <c r="P2902" s="27">
        <v>7575850</v>
      </c>
      <c r="Q2902" s="27">
        <v>25848800</v>
      </c>
    </row>
    <row r="2903" spans="1:17" x14ac:dyDescent="0.3">
      <c r="A2903">
        <v>5</v>
      </c>
      <c r="B2903">
        <v>1</v>
      </c>
      <c r="C2903">
        <v>1</v>
      </c>
      <c r="D2903" s="27">
        <v>3100</v>
      </c>
      <c r="O2903">
        <v>1807.463</v>
      </c>
    </row>
    <row r="2904" spans="1:17" x14ac:dyDescent="0.3">
      <c r="A2904">
        <v>4</v>
      </c>
      <c r="B2904">
        <v>15</v>
      </c>
      <c r="C2904">
        <v>33</v>
      </c>
      <c r="D2904" s="27">
        <v>4900</v>
      </c>
      <c r="E2904">
        <v>0</v>
      </c>
      <c r="F2904">
        <v>66795</v>
      </c>
      <c r="G2904">
        <v>154937</v>
      </c>
      <c r="H2904">
        <v>0</v>
      </c>
      <c r="I2904">
        <v>69882</v>
      </c>
      <c r="J2904">
        <v>243338</v>
      </c>
      <c r="K2904">
        <v>375692</v>
      </c>
      <c r="L2904">
        <v>75310</v>
      </c>
      <c r="M2904">
        <v>4430</v>
      </c>
      <c r="N2904">
        <v>80114</v>
      </c>
      <c r="O2904">
        <v>738.08789999999999</v>
      </c>
      <c r="P2904" s="27">
        <v>313745</v>
      </c>
      <c r="Q2904" s="27">
        <v>1070498</v>
      </c>
    </row>
    <row r="2905" spans="1:17" x14ac:dyDescent="0.3">
      <c r="A2905">
        <v>3</v>
      </c>
      <c r="B2905">
        <v>25</v>
      </c>
      <c r="C2905">
        <v>42</v>
      </c>
      <c r="D2905" s="27">
        <v>37000</v>
      </c>
      <c r="E2905">
        <v>0</v>
      </c>
      <c r="F2905">
        <v>103300</v>
      </c>
      <c r="G2905">
        <v>343744</v>
      </c>
      <c r="H2905">
        <v>0</v>
      </c>
      <c r="I2905">
        <v>516017</v>
      </c>
      <c r="J2905">
        <v>0</v>
      </c>
      <c r="K2905">
        <v>0</v>
      </c>
      <c r="L2905">
        <v>15939</v>
      </c>
      <c r="M2905">
        <v>40819</v>
      </c>
      <c r="N2905">
        <v>288854</v>
      </c>
      <c r="O2905">
        <v>1162.2629999999999</v>
      </c>
      <c r="P2905" s="27">
        <v>383550</v>
      </c>
      <c r="Q2905" s="27">
        <v>1308673</v>
      </c>
    </row>
    <row r="2906" spans="1:17" x14ac:dyDescent="0.3">
      <c r="A2906">
        <v>2</v>
      </c>
      <c r="B2906">
        <v>12</v>
      </c>
      <c r="C2906">
        <v>21</v>
      </c>
      <c r="D2906" s="27">
        <v>1750</v>
      </c>
      <c r="E2906">
        <v>0</v>
      </c>
      <c r="F2906">
        <v>3073</v>
      </c>
      <c r="G2906">
        <v>814</v>
      </c>
      <c r="H2906">
        <v>0</v>
      </c>
      <c r="I2906">
        <v>2361</v>
      </c>
      <c r="J2906">
        <v>1819</v>
      </c>
      <c r="K2906">
        <v>4694</v>
      </c>
      <c r="L2906">
        <v>4128</v>
      </c>
      <c r="M2906">
        <v>0</v>
      </c>
      <c r="N2906">
        <v>10857</v>
      </c>
      <c r="O2906">
        <v>1851.67</v>
      </c>
      <c r="P2906" s="27">
        <v>8132</v>
      </c>
      <c r="Q2906" s="27">
        <v>27746</v>
      </c>
    </row>
    <row r="2907" spans="1:17" x14ac:dyDescent="0.3">
      <c r="A2907">
        <v>6</v>
      </c>
      <c r="B2907">
        <v>12</v>
      </c>
      <c r="C2907">
        <v>21</v>
      </c>
      <c r="D2907" s="27">
        <v>7500</v>
      </c>
      <c r="E2907">
        <v>11955</v>
      </c>
      <c r="F2907">
        <v>93102</v>
      </c>
      <c r="G2907">
        <v>42212</v>
      </c>
      <c r="H2907">
        <v>3382</v>
      </c>
      <c r="I2907">
        <v>43048</v>
      </c>
      <c r="J2907">
        <v>0</v>
      </c>
      <c r="K2907">
        <v>59207</v>
      </c>
      <c r="L2907">
        <v>45202</v>
      </c>
      <c r="M2907">
        <v>9177</v>
      </c>
      <c r="N2907">
        <v>83154</v>
      </c>
      <c r="O2907">
        <v>1791.31</v>
      </c>
      <c r="P2907" s="27">
        <v>114431</v>
      </c>
      <c r="Q2907" s="27">
        <v>390439</v>
      </c>
    </row>
    <row r="2908" spans="1:17" x14ac:dyDescent="0.3">
      <c r="A2908">
        <v>5</v>
      </c>
      <c r="B2908">
        <v>18</v>
      </c>
      <c r="C2908">
        <v>38</v>
      </c>
      <c r="D2908" s="27">
        <v>265000</v>
      </c>
      <c r="E2908">
        <v>0</v>
      </c>
      <c r="F2908">
        <v>2141832</v>
      </c>
      <c r="G2908">
        <v>2867440</v>
      </c>
      <c r="H2908">
        <v>0</v>
      </c>
      <c r="I2908">
        <v>1211823</v>
      </c>
      <c r="J2908">
        <v>0</v>
      </c>
      <c r="K2908">
        <v>3485368</v>
      </c>
      <c r="L2908">
        <v>2547715</v>
      </c>
      <c r="M2908">
        <v>277890</v>
      </c>
      <c r="N2908">
        <v>5745143</v>
      </c>
      <c r="O2908">
        <v>15.94562</v>
      </c>
      <c r="P2908" s="27">
        <v>5356744</v>
      </c>
      <c r="Q2908" s="27">
        <v>18277211</v>
      </c>
    </row>
    <row r="2909" spans="1:17" x14ac:dyDescent="0.3">
      <c r="A2909">
        <v>5</v>
      </c>
      <c r="B2909">
        <v>2</v>
      </c>
      <c r="C2909">
        <v>2</v>
      </c>
      <c r="D2909" s="27">
        <v>10250</v>
      </c>
      <c r="E2909">
        <v>1172</v>
      </c>
      <c r="F2909">
        <v>149946</v>
      </c>
      <c r="G2909">
        <v>108993</v>
      </c>
      <c r="H2909">
        <v>1168</v>
      </c>
      <c r="I2909">
        <v>78972</v>
      </c>
      <c r="J2909">
        <v>0</v>
      </c>
      <c r="K2909">
        <v>2704</v>
      </c>
      <c r="L2909">
        <v>253</v>
      </c>
      <c r="M2909">
        <v>110284</v>
      </c>
      <c r="N2909">
        <v>76958</v>
      </c>
      <c r="O2909">
        <v>1197.386</v>
      </c>
      <c r="P2909" s="27">
        <v>155466</v>
      </c>
      <c r="Q2909" s="27">
        <v>530450</v>
      </c>
    </row>
    <row r="2910" spans="1:17" x14ac:dyDescent="0.3">
      <c r="A2910">
        <v>9</v>
      </c>
      <c r="B2910">
        <v>2</v>
      </c>
      <c r="C2910">
        <v>2</v>
      </c>
      <c r="D2910" s="27">
        <v>2500</v>
      </c>
      <c r="E2910">
        <v>674</v>
      </c>
      <c r="F2910">
        <v>21388</v>
      </c>
      <c r="G2910">
        <v>50807</v>
      </c>
      <c r="H2910">
        <v>0</v>
      </c>
      <c r="I2910">
        <v>62242</v>
      </c>
      <c r="J2910">
        <v>0</v>
      </c>
      <c r="K2910">
        <v>0</v>
      </c>
      <c r="L2910">
        <v>7034</v>
      </c>
      <c r="M2910">
        <v>33670</v>
      </c>
      <c r="N2910">
        <v>23872</v>
      </c>
      <c r="O2910">
        <v>316.26330000000002</v>
      </c>
      <c r="P2910" s="27">
        <v>58525</v>
      </c>
      <c r="Q2910" s="27">
        <v>199687</v>
      </c>
    </row>
    <row r="2911" spans="1:17" x14ac:dyDescent="0.3">
      <c r="A2911">
        <v>9</v>
      </c>
      <c r="B2911">
        <v>26</v>
      </c>
      <c r="C2911">
        <v>45</v>
      </c>
      <c r="D2911" s="27">
        <v>2500</v>
      </c>
      <c r="E2911">
        <v>0</v>
      </c>
      <c r="F2911">
        <v>0</v>
      </c>
      <c r="G2911">
        <v>2539</v>
      </c>
      <c r="H2911">
        <v>0</v>
      </c>
      <c r="I2911">
        <v>8964</v>
      </c>
      <c r="J2911">
        <v>0</v>
      </c>
      <c r="K2911">
        <v>671</v>
      </c>
      <c r="L2911">
        <v>2301</v>
      </c>
      <c r="M2911">
        <v>1833</v>
      </c>
      <c r="N2911">
        <v>11220</v>
      </c>
      <c r="O2911">
        <v>1667.7550000000001</v>
      </c>
      <c r="P2911" s="27">
        <v>8068</v>
      </c>
      <c r="Q2911" s="27">
        <v>27528</v>
      </c>
    </row>
    <row r="2912" spans="1:17" x14ac:dyDescent="0.3">
      <c r="A2912">
        <v>5</v>
      </c>
      <c r="B2912">
        <v>26</v>
      </c>
      <c r="C2912">
        <v>46</v>
      </c>
      <c r="D2912" s="27">
        <v>12000</v>
      </c>
      <c r="E2912">
        <v>11545</v>
      </c>
      <c r="F2912">
        <v>482326</v>
      </c>
      <c r="G2912">
        <v>121295</v>
      </c>
      <c r="H2912">
        <v>4382</v>
      </c>
      <c r="I2912">
        <v>342040</v>
      </c>
      <c r="J2912">
        <v>0</v>
      </c>
      <c r="K2912">
        <v>75957</v>
      </c>
      <c r="L2912">
        <v>63062</v>
      </c>
      <c r="M2912">
        <v>70903</v>
      </c>
      <c r="N2912">
        <v>379367</v>
      </c>
      <c r="O2912">
        <v>941.81790000000001</v>
      </c>
      <c r="P2912" s="27">
        <v>454536</v>
      </c>
      <c r="Q2912" s="27">
        <v>1550877</v>
      </c>
    </row>
    <row r="2913" spans="1:17" x14ac:dyDescent="0.3">
      <c r="A2913">
        <v>1</v>
      </c>
      <c r="B2913">
        <v>15</v>
      </c>
      <c r="C2913">
        <v>53</v>
      </c>
      <c r="D2913" s="27">
        <v>13000</v>
      </c>
      <c r="E2913">
        <v>242984</v>
      </c>
      <c r="F2913">
        <v>142286</v>
      </c>
      <c r="G2913">
        <v>191934</v>
      </c>
      <c r="H2913">
        <v>56004</v>
      </c>
      <c r="I2913">
        <v>94124</v>
      </c>
      <c r="J2913">
        <v>687296</v>
      </c>
      <c r="K2913">
        <v>1061123</v>
      </c>
      <c r="L2913">
        <v>84079</v>
      </c>
      <c r="M2913">
        <v>1247</v>
      </c>
      <c r="N2913">
        <v>166892</v>
      </c>
      <c r="O2913">
        <v>1381.421</v>
      </c>
      <c r="P2913" s="27">
        <v>799522</v>
      </c>
      <c r="Q2913" s="27">
        <v>2727969</v>
      </c>
    </row>
    <row r="2914" spans="1:17" x14ac:dyDescent="0.3">
      <c r="A2914">
        <v>5</v>
      </c>
      <c r="B2914">
        <v>1</v>
      </c>
      <c r="C2914">
        <v>1</v>
      </c>
      <c r="D2914" s="27">
        <v>1300</v>
      </c>
      <c r="E2914">
        <v>0</v>
      </c>
      <c r="F2914">
        <v>1493</v>
      </c>
      <c r="G2914">
        <v>16</v>
      </c>
      <c r="H2914">
        <v>1</v>
      </c>
      <c r="I2914">
        <v>1241</v>
      </c>
      <c r="J2914">
        <v>375</v>
      </c>
      <c r="K2914">
        <v>0</v>
      </c>
      <c r="L2914">
        <v>0</v>
      </c>
      <c r="M2914">
        <v>0</v>
      </c>
      <c r="N2914">
        <v>4107</v>
      </c>
      <c r="O2914">
        <v>1879.4559999999999</v>
      </c>
      <c r="P2914" s="27">
        <v>2120</v>
      </c>
      <c r="Q2914" s="27">
        <v>7233</v>
      </c>
    </row>
    <row r="2915" spans="1:17" x14ac:dyDescent="0.3">
      <c r="A2915">
        <v>3</v>
      </c>
      <c r="B2915">
        <v>26</v>
      </c>
      <c r="C2915">
        <v>47</v>
      </c>
      <c r="D2915" s="27">
        <v>310000</v>
      </c>
      <c r="E2915">
        <v>335733</v>
      </c>
      <c r="F2915">
        <v>1910559</v>
      </c>
      <c r="G2915">
        <v>1083404</v>
      </c>
      <c r="H2915">
        <v>2842</v>
      </c>
      <c r="I2915">
        <v>2022496</v>
      </c>
      <c r="J2915">
        <v>0</v>
      </c>
      <c r="K2915">
        <v>65182</v>
      </c>
      <c r="L2915">
        <v>52789</v>
      </c>
      <c r="M2915">
        <v>149039</v>
      </c>
      <c r="N2915">
        <v>1768433</v>
      </c>
      <c r="O2915">
        <v>25.322579999999999</v>
      </c>
      <c r="P2915" s="27">
        <v>2166025</v>
      </c>
      <c r="Q2915" s="27">
        <v>7390477</v>
      </c>
    </row>
    <row r="2916" spans="1:17" x14ac:dyDescent="0.3">
      <c r="A2916">
        <v>4</v>
      </c>
      <c r="B2916">
        <v>8</v>
      </c>
      <c r="C2916">
        <v>19</v>
      </c>
      <c r="D2916" s="27">
        <v>47000</v>
      </c>
      <c r="E2916">
        <v>0</v>
      </c>
      <c r="F2916">
        <v>320145</v>
      </c>
      <c r="G2916">
        <v>1361283</v>
      </c>
      <c r="H2916">
        <v>0</v>
      </c>
      <c r="I2916">
        <v>656466</v>
      </c>
      <c r="J2916">
        <v>0</v>
      </c>
      <c r="K2916">
        <v>0</v>
      </c>
      <c r="L2916">
        <v>38595</v>
      </c>
      <c r="M2916">
        <v>55630</v>
      </c>
      <c r="N2916">
        <v>540262</v>
      </c>
      <c r="O2916">
        <v>111.1729</v>
      </c>
      <c r="P2916" s="27">
        <v>871155</v>
      </c>
      <c r="Q2916" s="27">
        <v>2972381</v>
      </c>
    </row>
    <row r="2917" spans="1:17" x14ac:dyDescent="0.3">
      <c r="A2917">
        <v>9</v>
      </c>
      <c r="B2917">
        <v>26</v>
      </c>
      <c r="C2917">
        <v>46</v>
      </c>
      <c r="D2917" s="27">
        <v>5800</v>
      </c>
      <c r="E2917">
        <v>43</v>
      </c>
      <c r="F2917">
        <v>8272</v>
      </c>
      <c r="G2917">
        <v>5440</v>
      </c>
      <c r="H2917">
        <v>169</v>
      </c>
      <c r="I2917">
        <v>23855</v>
      </c>
      <c r="J2917">
        <v>0</v>
      </c>
      <c r="K2917">
        <v>0</v>
      </c>
      <c r="L2917">
        <v>6044</v>
      </c>
      <c r="M2917">
        <v>3164</v>
      </c>
      <c r="N2917">
        <v>17432</v>
      </c>
      <c r="O2917">
        <v>1828.0519999999999</v>
      </c>
      <c r="P2917" s="27">
        <v>18880</v>
      </c>
      <c r="Q2917" s="27">
        <v>64419</v>
      </c>
    </row>
    <row r="2918" spans="1:17" x14ac:dyDescent="0.3">
      <c r="A2918">
        <v>9</v>
      </c>
      <c r="B2918">
        <v>18</v>
      </c>
      <c r="C2918">
        <v>38</v>
      </c>
      <c r="D2918" s="27">
        <v>80000</v>
      </c>
      <c r="E2918">
        <v>316</v>
      </c>
      <c r="F2918">
        <v>197676</v>
      </c>
      <c r="G2918">
        <v>494313</v>
      </c>
      <c r="H2918">
        <v>0</v>
      </c>
      <c r="I2918">
        <v>433357</v>
      </c>
      <c r="J2918">
        <v>0</v>
      </c>
      <c r="K2918">
        <v>310075</v>
      </c>
      <c r="L2918">
        <v>880867</v>
      </c>
      <c r="M2918">
        <v>69384</v>
      </c>
      <c r="N2918">
        <v>865276</v>
      </c>
      <c r="O2918">
        <v>48.84104</v>
      </c>
      <c r="P2918" s="27">
        <v>952891</v>
      </c>
      <c r="Q2918" s="27">
        <v>3251264</v>
      </c>
    </row>
    <row r="2919" spans="1:17" x14ac:dyDescent="0.3">
      <c r="A2919">
        <v>2</v>
      </c>
      <c r="B2919">
        <v>2</v>
      </c>
      <c r="C2919">
        <v>6</v>
      </c>
      <c r="D2919" s="27">
        <v>30500</v>
      </c>
      <c r="E2919">
        <v>155027</v>
      </c>
      <c r="F2919">
        <v>101462</v>
      </c>
      <c r="G2919">
        <v>236816</v>
      </c>
      <c r="H2919">
        <v>11809</v>
      </c>
      <c r="I2919">
        <v>103357</v>
      </c>
      <c r="J2919">
        <v>0</v>
      </c>
      <c r="K2919">
        <v>5292</v>
      </c>
      <c r="L2919">
        <v>78459</v>
      </c>
      <c r="M2919">
        <v>140091</v>
      </c>
      <c r="N2919">
        <v>161719</v>
      </c>
      <c r="O2919">
        <v>276.95330000000001</v>
      </c>
      <c r="P2919" s="27">
        <v>291334</v>
      </c>
      <c r="Q2919" s="27">
        <v>994032</v>
      </c>
    </row>
    <row r="2920" spans="1:17" x14ac:dyDescent="0.3">
      <c r="A2920">
        <v>6</v>
      </c>
      <c r="B2920">
        <v>5</v>
      </c>
      <c r="C2920">
        <v>10</v>
      </c>
      <c r="D2920" s="27">
        <v>4900</v>
      </c>
      <c r="E2920">
        <v>5945</v>
      </c>
      <c r="F2920">
        <v>33347</v>
      </c>
      <c r="G2920">
        <v>18723</v>
      </c>
      <c r="H2920">
        <v>0</v>
      </c>
      <c r="I2920">
        <v>92829</v>
      </c>
      <c r="J2920">
        <v>0</v>
      </c>
      <c r="K2920">
        <v>3219</v>
      </c>
      <c r="L2920">
        <v>7686</v>
      </c>
      <c r="M2920">
        <v>29458</v>
      </c>
      <c r="N2920">
        <v>63393</v>
      </c>
      <c r="O2920">
        <v>4637.8509999999997</v>
      </c>
      <c r="P2920" s="27">
        <v>74619</v>
      </c>
      <c r="Q2920" s="27">
        <v>254600</v>
      </c>
    </row>
    <row r="2921" spans="1:17" x14ac:dyDescent="0.3">
      <c r="A2921">
        <v>4</v>
      </c>
      <c r="B2921">
        <v>14</v>
      </c>
      <c r="C2921">
        <v>28</v>
      </c>
      <c r="D2921" s="27">
        <v>124000</v>
      </c>
      <c r="E2921">
        <v>0</v>
      </c>
      <c r="F2921">
        <v>575296</v>
      </c>
      <c r="G2921">
        <v>1157003</v>
      </c>
      <c r="H2921">
        <v>0</v>
      </c>
      <c r="I2921">
        <v>1179202</v>
      </c>
      <c r="J2921">
        <v>74681</v>
      </c>
      <c r="K2921">
        <v>70247</v>
      </c>
      <c r="L2921">
        <v>15791</v>
      </c>
      <c r="M2921">
        <v>312656</v>
      </c>
      <c r="N2921">
        <v>654349</v>
      </c>
      <c r="O2921">
        <v>125.6504</v>
      </c>
      <c r="P2921" s="27">
        <v>1183829</v>
      </c>
      <c r="Q2921" s="27">
        <v>4039225</v>
      </c>
    </row>
    <row r="2922" spans="1:17" x14ac:dyDescent="0.3">
      <c r="A2922">
        <v>2</v>
      </c>
      <c r="B2922">
        <v>26</v>
      </c>
      <c r="C2922">
        <v>44</v>
      </c>
      <c r="D2922" s="27">
        <v>1500000</v>
      </c>
      <c r="E2922">
        <v>301311</v>
      </c>
      <c r="F2922">
        <v>9915955</v>
      </c>
      <c r="G2922">
        <v>4166545</v>
      </c>
      <c r="H2922">
        <v>26094</v>
      </c>
      <c r="I2922">
        <v>18026104</v>
      </c>
      <c r="J2922">
        <v>2056348</v>
      </c>
      <c r="K2922">
        <v>685510</v>
      </c>
      <c r="L2922">
        <v>222376</v>
      </c>
      <c r="M2922">
        <v>298267</v>
      </c>
      <c r="N2922">
        <v>13693448</v>
      </c>
      <c r="O2922">
        <v>75.480249999999998</v>
      </c>
      <c r="P2922" s="27">
        <v>14475955</v>
      </c>
      <c r="Q2922" s="27">
        <v>49391958</v>
      </c>
    </row>
    <row r="2923" spans="1:17" x14ac:dyDescent="0.3">
      <c r="A2923">
        <v>3</v>
      </c>
      <c r="B2923">
        <v>16</v>
      </c>
      <c r="C2923">
        <v>35</v>
      </c>
      <c r="D2923" s="27">
        <v>186000</v>
      </c>
      <c r="E2923">
        <v>0</v>
      </c>
      <c r="F2923">
        <v>480274</v>
      </c>
      <c r="G2923">
        <v>1444568</v>
      </c>
      <c r="H2923">
        <v>0</v>
      </c>
      <c r="I2923">
        <v>2000938</v>
      </c>
      <c r="J2923">
        <v>398391</v>
      </c>
      <c r="K2923">
        <v>280833</v>
      </c>
      <c r="L2923">
        <v>221922</v>
      </c>
      <c r="M2923">
        <v>279824</v>
      </c>
      <c r="N2923">
        <v>1748637</v>
      </c>
      <c r="O2923">
        <v>19.690259999999999</v>
      </c>
      <c r="P2923" s="27">
        <v>2009199</v>
      </c>
      <c r="Q2923" s="27">
        <v>6855387</v>
      </c>
    </row>
    <row r="2924" spans="1:17" x14ac:dyDescent="0.3">
      <c r="A2924">
        <v>3</v>
      </c>
      <c r="B2924">
        <v>2</v>
      </c>
      <c r="C2924">
        <v>2</v>
      </c>
      <c r="D2924" s="27">
        <v>380000</v>
      </c>
      <c r="E2924">
        <v>314750</v>
      </c>
      <c r="F2924">
        <v>1755435</v>
      </c>
      <c r="G2924">
        <v>5413498</v>
      </c>
      <c r="H2924">
        <v>0</v>
      </c>
      <c r="I2924">
        <v>2544153</v>
      </c>
      <c r="J2924">
        <v>182592</v>
      </c>
      <c r="K2924">
        <v>2106092</v>
      </c>
      <c r="L2924">
        <v>203117</v>
      </c>
      <c r="M2924">
        <v>9301085</v>
      </c>
      <c r="N2924">
        <v>2562239</v>
      </c>
      <c r="O2924">
        <v>25.322579999999999</v>
      </c>
      <c r="P2924" s="27">
        <v>7146237</v>
      </c>
      <c r="Q2924" s="27">
        <v>24382961</v>
      </c>
    </row>
    <row r="2925" spans="1:17" x14ac:dyDescent="0.3">
      <c r="A2925">
        <v>2</v>
      </c>
      <c r="B2925">
        <v>16</v>
      </c>
      <c r="C2925">
        <v>35</v>
      </c>
      <c r="D2925" s="27">
        <v>335000</v>
      </c>
      <c r="E2925">
        <v>740763</v>
      </c>
      <c r="F2925">
        <v>6111887</v>
      </c>
      <c r="G2925">
        <v>9136058</v>
      </c>
      <c r="H2925">
        <v>0</v>
      </c>
      <c r="I2925">
        <v>5884047</v>
      </c>
      <c r="J2925">
        <v>0</v>
      </c>
      <c r="K2925">
        <v>265305</v>
      </c>
      <c r="L2925">
        <v>161680</v>
      </c>
      <c r="M2925">
        <v>192308</v>
      </c>
      <c r="N2925">
        <v>6134444</v>
      </c>
      <c r="O2925">
        <v>7.5774330000000001</v>
      </c>
      <c r="P2925" s="27">
        <v>8389945</v>
      </c>
      <c r="Q2925" s="27">
        <v>28626492</v>
      </c>
    </row>
    <row r="2926" spans="1:17" x14ac:dyDescent="0.3">
      <c r="A2926">
        <v>2</v>
      </c>
      <c r="B2926">
        <v>13</v>
      </c>
      <c r="C2926">
        <v>22</v>
      </c>
      <c r="D2926" s="27">
        <v>600000</v>
      </c>
      <c r="E2926">
        <v>123962</v>
      </c>
      <c r="F2926">
        <v>1358681</v>
      </c>
      <c r="G2926">
        <v>1271228</v>
      </c>
      <c r="H2926">
        <v>0</v>
      </c>
      <c r="I2926">
        <v>1982395</v>
      </c>
      <c r="J2926">
        <v>451754</v>
      </c>
      <c r="K2926">
        <v>2330432</v>
      </c>
      <c r="L2926">
        <v>741983</v>
      </c>
      <c r="M2926">
        <v>323856</v>
      </c>
      <c r="N2926">
        <v>4003413</v>
      </c>
      <c r="O2926">
        <v>12.497120000000001</v>
      </c>
      <c r="P2926" s="27">
        <v>3689245</v>
      </c>
      <c r="Q2926" s="27">
        <v>12587704</v>
      </c>
    </row>
    <row r="2927" spans="1:17" x14ac:dyDescent="0.3">
      <c r="A2927">
        <v>7</v>
      </c>
      <c r="B2927">
        <v>91</v>
      </c>
      <c r="C2927">
        <v>49</v>
      </c>
      <c r="D2927" s="27">
        <v>12000</v>
      </c>
      <c r="E2927">
        <v>0</v>
      </c>
      <c r="F2927">
        <v>0</v>
      </c>
      <c r="G2927">
        <v>0</v>
      </c>
      <c r="H2927">
        <v>0</v>
      </c>
      <c r="I2927">
        <v>3189</v>
      </c>
      <c r="J2927">
        <v>0</v>
      </c>
      <c r="K2927">
        <v>0</v>
      </c>
      <c r="L2927">
        <v>0</v>
      </c>
      <c r="M2927">
        <v>0</v>
      </c>
      <c r="N2927">
        <v>10067</v>
      </c>
      <c r="O2927">
        <v>105.8355</v>
      </c>
      <c r="P2927" s="27">
        <v>3885</v>
      </c>
      <c r="Q2927" s="27">
        <v>13256</v>
      </c>
    </row>
    <row r="2928" spans="1:17" x14ac:dyDescent="0.3">
      <c r="A2928">
        <v>9</v>
      </c>
      <c r="B2928">
        <v>26</v>
      </c>
      <c r="C2928">
        <v>46</v>
      </c>
      <c r="D2928" s="27">
        <v>1100</v>
      </c>
      <c r="E2928">
        <v>0</v>
      </c>
      <c r="F2928">
        <v>9151</v>
      </c>
      <c r="G2928">
        <v>1925</v>
      </c>
      <c r="H2928">
        <v>0</v>
      </c>
      <c r="I2928">
        <v>7087</v>
      </c>
      <c r="J2928">
        <v>0</v>
      </c>
      <c r="K2928">
        <v>1435</v>
      </c>
      <c r="L2928">
        <v>3997</v>
      </c>
      <c r="M2928">
        <v>7978</v>
      </c>
      <c r="N2928">
        <v>10702</v>
      </c>
      <c r="O2928">
        <v>1828.0519999999999</v>
      </c>
      <c r="P2928" s="27">
        <v>12390</v>
      </c>
      <c r="Q2928" s="27">
        <v>42275</v>
      </c>
    </row>
    <row r="2929" spans="1:17" x14ac:dyDescent="0.3">
      <c r="A2929">
        <v>9</v>
      </c>
      <c r="B2929">
        <v>2</v>
      </c>
      <c r="C2929">
        <v>6</v>
      </c>
      <c r="D2929" s="27">
        <v>65000</v>
      </c>
      <c r="E2929">
        <v>34696</v>
      </c>
      <c r="F2929">
        <v>253610</v>
      </c>
      <c r="G2929">
        <v>1566519</v>
      </c>
      <c r="H2929">
        <v>32781</v>
      </c>
      <c r="I2929">
        <v>356087</v>
      </c>
      <c r="J2929">
        <v>0</v>
      </c>
      <c r="K2929">
        <v>18102</v>
      </c>
      <c r="L2929">
        <v>127270</v>
      </c>
      <c r="M2929">
        <v>94200</v>
      </c>
      <c r="N2929">
        <v>775574</v>
      </c>
      <c r="O2929">
        <v>19.690259999999999</v>
      </c>
      <c r="P2929" s="27">
        <v>955111</v>
      </c>
      <c r="Q2929" s="27">
        <v>3258839</v>
      </c>
    </row>
    <row r="2930" spans="1:17" x14ac:dyDescent="0.3">
      <c r="A2930">
        <v>7</v>
      </c>
      <c r="B2930">
        <v>15</v>
      </c>
      <c r="C2930">
        <v>33</v>
      </c>
      <c r="D2930" s="27">
        <v>16000</v>
      </c>
      <c r="E2930">
        <v>362509</v>
      </c>
      <c r="F2930">
        <v>326925</v>
      </c>
      <c r="G2930">
        <v>419752</v>
      </c>
      <c r="H2930">
        <v>0</v>
      </c>
      <c r="I2930">
        <v>178777</v>
      </c>
      <c r="J2930">
        <v>1734450</v>
      </c>
      <c r="K2930">
        <v>1226195</v>
      </c>
      <c r="L2930">
        <v>14526</v>
      </c>
      <c r="M2930">
        <v>12405</v>
      </c>
      <c r="N2930">
        <v>236800</v>
      </c>
      <c r="O2930">
        <v>961.78279999999995</v>
      </c>
      <c r="P2930" s="27">
        <v>1322491</v>
      </c>
      <c r="Q2930" s="27">
        <v>4512339</v>
      </c>
    </row>
    <row r="2931" spans="1:17" x14ac:dyDescent="0.3">
      <c r="A2931">
        <v>3</v>
      </c>
      <c r="B2931">
        <v>14</v>
      </c>
      <c r="C2931">
        <v>28</v>
      </c>
      <c r="D2931" s="27">
        <v>1550</v>
      </c>
      <c r="E2931">
        <v>0</v>
      </c>
      <c r="F2931">
        <v>19304</v>
      </c>
      <c r="G2931">
        <v>339</v>
      </c>
      <c r="H2931">
        <v>0</v>
      </c>
      <c r="I2931">
        <v>4306</v>
      </c>
      <c r="J2931">
        <v>0</v>
      </c>
      <c r="K2931">
        <v>0</v>
      </c>
      <c r="L2931">
        <v>4618</v>
      </c>
      <c r="M2931">
        <v>0</v>
      </c>
      <c r="N2931">
        <v>1810</v>
      </c>
      <c r="O2931">
        <v>1879.4559999999999</v>
      </c>
      <c r="P2931" s="27">
        <v>8903</v>
      </c>
      <c r="Q2931" s="27">
        <v>30377</v>
      </c>
    </row>
    <row r="2932" spans="1:17" x14ac:dyDescent="0.3">
      <c r="A2932">
        <v>9</v>
      </c>
      <c r="B2932">
        <v>2</v>
      </c>
      <c r="C2932">
        <v>2</v>
      </c>
      <c r="D2932" s="27">
        <v>800000</v>
      </c>
      <c r="E2932">
        <v>12907</v>
      </c>
      <c r="F2932">
        <v>488851</v>
      </c>
      <c r="G2932">
        <v>10139972</v>
      </c>
      <c r="H2932">
        <v>50801</v>
      </c>
      <c r="I2932">
        <v>4602050</v>
      </c>
      <c r="J2932">
        <v>305056</v>
      </c>
      <c r="K2932">
        <v>501176</v>
      </c>
      <c r="L2932">
        <v>1427887</v>
      </c>
      <c r="M2932">
        <v>6315306</v>
      </c>
      <c r="N2932">
        <v>4225866</v>
      </c>
      <c r="O2932">
        <v>23.717549999999999</v>
      </c>
      <c r="P2932" s="27">
        <v>8226809</v>
      </c>
      <c r="Q2932" s="27">
        <v>28069872</v>
      </c>
    </row>
    <row r="2933" spans="1:17" x14ac:dyDescent="0.3">
      <c r="A2933">
        <v>3</v>
      </c>
      <c r="B2933">
        <v>14</v>
      </c>
      <c r="C2933">
        <v>28</v>
      </c>
      <c r="D2933" s="27">
        <v>76000</v>
      </c>
      <c r="E2933">
        <v>0</v>
      </c>
      <c r="F2933">
        <v>0</v>
      </c>
      <c r="G2933">
        <v>116794</v>
      </c>
      <c r="H2933">
        <v>30997</v>
      </c>
      <c r="I2933">
        <v>275741</v>
      </c>
      <c r="J2933">
        <v>0</v>
      </c>
      <c r="K2933">
        <v>195375</v>
      </c>
      <c r="L2933">
        <v>14461</v>
      </c>
      <c r="M2933">
        <v>260652</v>
      </c>
      <c r="N2933">
        <v>228774</v>
      </c>
      <c r="O2933">
        <v>212.42619999999999</v>
      </c>
      <c r="P2933" s="27">
        <v>329072</v>
      </c>
      <c r="Q2933" s="27">
        <v>1122794</v>
      </c>
    </row>
    <row r="2934" spans="1:17" x14ac:dyDescent="0.3">
      <c r="A2934">
        <v>6</v>
      </c>
      <c r="B2934">
        <v>12</v>
      </c>
      <c r="C2934">
        <v>21</v>
      </c>
      <c r="D2934" s="27">
        <v>1500</v>
      </c>
      <c r="E2934">
        <v>2481</v>
      </c>
      <c r="F2934">
        <v>17056</v>
      </c>
      <c r="G2934">
        <v>2636</v>
      </c>
      <c r="H2934">
        <v>1606</v>
      </c>
      <c r="I2934">
        <v>3649</v>
      </c>
      <c r="J2934">
        <v>1403</v>
      </c>
      <c r="K2934">
        <v>3233</v>
      </c>
      <c r="L2934">
        <v>460</v>
      </c>
      <c r="M2934">
        <v>24597</v>
      </c>
      <c r="N2934">
        <v>8990</v>
      </c>
      <c r="O2934">
        <v>1879.4559999999999</v>
      </c>
      <c r="P2934" s="27">
        <v>19376</v>
      </c>
      <c r="Q2934" s="27">
        <v>66111</v>
      </c>
    </row>
    <row r="2935" spans="1:17" x14ac:dyDescent="0.3">
      <c r="A2935">
        <v>3</v>
      </c>
      <c r="B2935">
        <v>2</v>
      </c>
      <c r="C2935">
        <v>3</v>
      </c>
      <c r="D2935" s="27">
        <v>6400</v>
      </c>
      <c r="E2935">
        <v>0</v>
      </c>
      <c r="F2935">
        <v>19792</v>
      </c>
      <c r="G2935">
        <v>39965</v>
      </c>
      <c r="H2935">
        <v>0</v>
      </c>
      <c r="I2935">
        <v>43495</v>
      </c>
      <c r="J2935">
        <v>0</v>
      </c>
      <c r="K2935">
        <v>3851</v>
      </c>
      <c r="L2935">
        <v>35301</v>
      </c>
      <c r="M2935">
        <v>29072</v>
      </c>
      <c r="N2935">
        <v>36096</v>
      </c>
      <c r="O2935">
        <v>1879.4559999999999</v>
      </c>
      <c r="P2935" s="27">
        <v>60836</v>
      </c>
      <c r="Q2935" s="27">
        <v>207572</v>
      </c>
    </row>
    <row r="2936" spans="1:17" x14ac:dyDescent="0.3">
      <c r="A2936">
        <v>7</v>
      </c>
      <c r="B2936">
        <v>15</v>
      </c>
      <c r="C2936">
        <v>33</v>
      </c>
      <c r="D2936" s="27">
        <v>2000</v>
      </c>
      <c r="E2936">
        <v>55990</v>
      </c>
      <c r="F2936">
        <v>76293</v>
      </c>
      <c r="G2936">
        <v>53097</v>
      </c>
      <c r="H2936">
        <v>0</v>
      </c>
      <c r="I2936">
        <v>49548</v>
      </c>
      <c r="J2936">
        <v>0</v>
      </c>
      <c r="K2936">
        <v>250105</v>
      </c>
      <c r="L2936">
        <v>21693</v>
      </c>
      <c r="M2936">
        <v>26989</v>
      </c>
      <c r="N2936">
        <v>41169</v>
      </c>
      <c r="O2936">
        <v>1276.539</v>
      </c>
      <c r="P2936" s="27">
        <v>168489</v>
      </c>
      <c r="Q2936" s="27">
        <v>574884</v>
      </c>
    </row>
    <row r="2937" spans="1:17" x14ac:dyDescent="0.3">
      <c r="A2937">
        <v>7</v>
      </c>
      <c r="B2937">
        <v>14</v>
      </c>
      <c r="C2937">
        <v>28</v>
      </c>
      <c r="D2937" s="27">
        <v>98000</v>
      </c>
      <c r="E2937">
        <v>96804</v>
      </c>
      <c r="F2937">
        <v>539867</v>
      </c>
      <c r="G2937">
        <v>271894</v>
      </c>
      <c r="H2937">
        <v>0</v>
      </c>
      <c r="I2937">
        <v>194796</v>
      </c>
      <c r="J2937">
        <v>0</v>
      </c>
      <c r="K2937">
        <v>265187</v>
      </c>
      <c r="L2937">
        <v>168084</v>
      </c>
      <c r="M2937">
        <v>486185</v>
      </c>
      <c r="N2937">
        <v>178742</v>
      </c>
      <c r="O2937">
        <v>73.063119999999998</v>
      </c>
      <c r="P2937" s="27">
        <v>645240</v>
      </c>
      <c r="Q2937" s="27">
        <v>2201559</v>
      </c>
    </row>
    <row r="2938" spans="1:17" x14ac:dyDescent="0.3">
      <c r="A2938">
        <v>3</v>
      </c>
      <c r="B2938">
        <v>14</v>
      </c>
      <c r="C2938">
        <v>28</v>
      </c>
      <c r="D2938" s="27">
        <v>64000</v>
      </c>
      <c r="E2938">
        <v>272329</v>
      </c>
      <c r="F2938">
        <v>68536</v>
      </c>
      <c r="G2938">
        <v>431300</v>
      </c>
      <c r="H2938">
        <v>29815</v>
      </c>
      <c r="I2938">
        <v>460060</v>
      </c>
      <c r="J2938">
        <v>51238</v>
      </c>
      <c r="K2938">
        <v>185254</v>
      </c>
      <c r="L2938">
        <v>13748</v>
      </c>
      <c r="M2938">
        <v>236199</v>
      </c>
      <c r="N2938">
        <v>338225</v>
      </c>
      <c r="O2938">
        <v>825.40229999999997</v>
      </c>
      <c r="P2938" s="27">
        <v>611578</v>
      </c>
      <c r="Q2938" s="27">
        <v>2086704</v>
      </c>
    </row>
    <row r="2939" spans="1:17" x14ac:dyDescent="0.3">
      <c r="A2939">
        <v>9</v>
      </c>
      <c r="B2939">
        <v>7</v>
      </c>
      <c r="C2939">
        <v>16</v>
      </c>
      <c r="D2939" s="27">
        <v>9300</v>
      </c>
      <c r="E2939">
        <v>0</v>
      </c>
      <c r="F2939">
        <v>37522</v>
      </c>
      <c r="G2939">
        <v>17855</v>
      </c>
      <c r="H2939">
        <v>0</v>
      </c>
      <c r="I2939">
        <v>48752</v>
      </c>
      <c r="J2939">
        <v>0</v>
      </c>
      <c r="K2939">
        <v>1690</v>
      </c>
      <c r="L2939">
        <v>3053</v>
      </c>
      <c r="M2939">
        <v>2145</v>
      </c>
      <c r="N2939">
        <v>44993</v>
      </c>
      <c r="O2939">
        <v>1849.1849999999999</v>
      </c>
      <c r="P2939" s="27">
        <v>45724</v>
      </c>
      <c r="Q2939" s="27">
        <v>156010</v>
      </c>
    </row>
    <row r="2940" spans="1:17" x14ac:dyDescent="0.3">
      <c r="A2940">
        <v>3</v>
      </c>
      <c r="B2940">
        <v>13</v>
      </c>
      <c r="C2940">
        <v>22</v>
      </c>
      <c r="D2940" s="27">
        <v>26000</v>
      </c>
      <c r="E2940">
        <v>1192674</v>
      </c>
      <c r="F2940">
        <v>2504510</v>
      </c>
      <c r="G2940">
        <v>689333</v>
      </c>
      <c r="H2940">
        <v>0</v>
      </c>
      <c r="I2940">
        <v>461114</v>
      </c>
      <c r="J2940">
        <v>0</v>
      </c>
      <c r="K2940">
        <v>310688</v>
      </c>
      <c r="L2940">
        <v>353762</v>
      </c>
      <c r="M2940">
        <v>1106312</v>
      </c>
      <c r="N2940">
        <v>1513491</v>
      </c>
      <c r="O2940">
        <v>7.5774330000000001</v>
      </c>
      <c r="P2940" s="27">
        <v>2383319</v>
      </c>
      <c r="Q2940" s="27">
        <v>8131884</v>
      </c>
    </row>
    <row r="2941" spans="1:17" x14ac:dyDescent="0.3">
      <c r="A2941">
        <v>6</v>
      </c>
      <c r="B2941">
        <v>15</v>
      </c>
      <c r="C2941">
        <v>33</v>
      </c>
      <c r="D2941" s="27">
        <v>2100</v>
      </c>
      <c r="E2941">
        <v>20485</v>
      </c>
      <c r="F2941">
        <v>30954</v>
      </c>
      <c r="G2941">
        <v>17764</v>
      </c>
      <c r="H2941">
        <v>9523</v>
      </c>
      <c r="I2941">
        <v>6903</v>
      </c>
      <c r="J2941">
        <v>46385</v>
      </c>
      <c r="K2941">
        <v>71615</v>
      </c>
      <c r="L2941">
        <v>339</v>
      </c>
      <c r="M2941">
        <v>0</v>
      </c>
      <c r="N2941">
        <v>18904</v>
      </c>
      <c r="O2941">
        <v>920.12360000000001</v>
      </c>
      <c r="P2941" s="27">
        <v>65320</v>
      </c>
      <c r="Q2941" s="27">
        <v>222872</v>
      </c>
    </row>
    <row r="2942" spans="1:17" x14ac:dyDescent="0.3">
      <c r="A2942">
        <v>3</v>
      </c>
      <c r="B2942">
        <v>2</v>
      </c>
      <c r="C2942">
        <v>2</v>
      </c>
      <c r="D2942" s="27">
        <v>1001</v>
      </c>
      <c r="E2942">
        <v>0</v>
      </c>
      <c r="F2942">
        <v>8871</v>
      </c>
      <c r="G2942">
        <v>8915</v>
      </c>
      <c r="H2942">
        <v>0</v>
      </c>
      <c r="I2942">
        <v>7163</v>
      </c>
      <c r="J2942">
        <v>0</v>
      </c>
      <c r="K2942">
        <v>4048</v>
      </c>
      <c r="L2942">
        <v>11143</v>
      </c>
      <c r="M2942">
        <v>15411</v>
      </c>
      <c r="N2942">
        <v>7813</v>
      </c>
      <c r="O2942">
        <v>1879.4559999999999</v>
      </c>
      <c r="P2942" s="27">
        <v>18571</v>
      </c>
      <c r="Q2942" s="27">
        <v>63364</v>
      </c>
    </row>
    <row r="2943" spans="1:17" x14ac:dyDescent="0.3">
      <c r="A2943">
        <v>5</v>
      </c>
      <c r="B2943">
        <v>2</v>
      </c>
      <c r="C2943">
        <v>6</v>
      </c>
      <c r="D2943" s="27">
        <v>10000</v>
      </c>
      <c r="E2943">
        <v>33397</v>
      </c>
      <c r="F2943">
        <v>45646</v>
      </c>
      <c r="G2943">
        <v>87889</v>
      </c>
      <c r="H2943">
        <v>623</v>
      </c>
      <c r="I2943">
        <v>68964</v>
      </c>
      <c r="J2943">
        <v>0</v>
      </c>
      <c r="K2943">
        <v>5110</v>
      </c>
      <c r="L2943">
        <v>16384</v>
      </c>
      <c r="M2943">
        <v>13426</v>
      </c>
      <c r="N2943">
        <v>55622</v>
      </c>
      <c r="O2943">
        <v>961.78279999999995</v>
      </c>
      <c r="P2943" s="27">
        <v>95856</v>
      </c>
      <c r="Q2943" s="27">
        <v>327061</v>
      </c>
    </row>
    <row r="2944" spans="1:17" x14ac:dyDescent="0.3">
      <c r="A2944">
        <v>7</v>
      </c>
      <c r="B2944">
        <v>12</v>
      </c>
      <c r="C2944">
        <v>21</v>
      </c>
      <c r="D2944" s="27">
        <v>7000</v>
      </c>
      <c r="E2944">
        <v>15246</v>
      </c>
      <c r="F2944">
        <v>58331</v>
      </c>
      <c r="G2944">
        <v>16122</v>
      </c>
      <c r="H2944">
        <v>1596</v>
      </c>
      <c r="I2944">
        <v>14116</v>
      </c>
      <c r="J2944">
        <v>13172</v>
      </c>
      <c r="K2944">
        <v>17198</v>
      </c>
      <c r="L2944">
        <v>19839</v>
      </c>
      <c r="M2944">
        <v>17177</v>
      </c>
      <c r="N2944">
        <v>93039</v>
      </c>
      <c r="O2944">
        <v>1069.328</v>
      </c>
      <c r="P2944" s="27">
        <v>77912</v>
      </c>
      <c r="Q2944" s="27">
        <v>265836</v>
      </c>
    </row>
    <row r="2945" spans="1:17" x14ac:dyDescent="0.3">
      <c r="A2945">
        <v>6</v>
      </c>
      <c r="B2945">
        <v>12</v>
      </c>
      <c r="C2945">
        <v>21</v>
      </c>
      <c r="D2945" s="27">
        <v>27000</v>
      </c>
      <c r="E2945">
        <v>8547</v>
      </c>
      <c r="F2945">
        <v>48141</v>
      </c>
      <c r="G2945">
        <v>12833</v>
      </c>
      <c r="H2945">
        <v>360</v>
      </c>
      <c r="I2945">
        <v>23141</v>
      </c>
      <c r="J2945">
        <v>0</v>
      </c>
      <c r="K2945">
        <v>33905</v>
      </c>
      <c r="L2945">
        <v>17011</v>
      </c>
      <c r="M2945">
        <v>2279</v>
      </c>
      <c r="N2945">
        <v>88651</v>
      </c>
      <c r="O2945">
        <v>857.77359999999999</v>
      </c>
      <c r="P2945" s="27">
        <v>68836</v>
      </c>
      <c r="Q2945" s="27">
        <v>234868</v>
      </c>
    </row>
    <row r="2946" spans="1:17" x14ac:dyDescent="0.3">
      <c r="A2946">
        <v>7</v>
      </c>
      <c r="B2946">
        <v>14</v>
      </c>
      <c r="C2946">
        <v>28</v>
      </c>
      <c r="D2946" s="27">
        <v>75000</v>
      </c>
      <c r="E2946">
        <v>0</v>
      </c>
      <c r="F2946">
        <v>860803</v>
      </c>
      <c r="G2946">
        <v>170939</v>
      </c>
      <c r="H2946">
        <v>13812</v>
      </c>
      <c r="I2946">
        <v>182132</v>
      </c>
      <c r="J2946">
        <v>18023</v>
      </c>
      <c r="K2946">
        <v>115376</v>
      </c>
      <c r="L2946">
        <v>98025</v>
      </c>
      <c r="M2946">
        <v>280374</v>
      </c>
      <c r="N2946">
        <v>132083</v>
      </c>
      <c r="O2946">
        <v>311.1345</v>
      </c>
      <c r="P2946" s="27">
        <v>548525</v>
      </c>
      <c r="Q2946" s="27">
        <v>1871567</v>
      </c>
    </row>
    <row r="2947" spans="1:17" x14ac:dyDescent="0.3">
      <c r="A2947">
        <v>9</v>
      </c>
      <c r="B2947">
        <v>14</v>
      </c>
      <c r="C2947">
        <v>30</v>
      </c>
      <c r="D2947" s="27">
        <v>2000</v>
      </c>
      <c r="E2947">
        <v>87</v>
      </c>
      <c r="F2947">
        <v>4765</v>
      </c>
      <c r="G2947">
        <v>1625</v>
      </c>
      <c r="H2947">
        <v>500</v>
      </c>
      <c r="I2947">
        <v>1456</v>
      </c>
      <c r="J2947">
        <v>431</v>
      </c>
      <c r="K2947">
        <v>820</v>
      </c>
      <c r="L2947">
        <v>2077</v>
      </c>
      <c r="M2947">
        <v>4305</v>
      </c>
      <c r="N2947">
        <v>2359</v>
      </c>
      <c r="O2947">
        <v>503.86329999999998</v>
      </c>
      <c r="P2947" s="27">
        <v>5400</v>
      </c>
      <c r="Q2947" s="27">
        <v>18425</v>
      </c>
    </row>
    <row r="2948" spans="1:17" x14ac:dyDescent="0.3">
      <c r="A2948">
        <v>3</v>
      </c>
      <c r="B2948">
        <v>25</v>
      </c>
      <c r="C2948">
        <v>42</v>
      </c>
      <c r="D2948" s="27">
        <v>4800</v>
      </c>
      <c r="E2948">
        <v>0</v>
      </c>
      <c r="F2948">
        <v>16688</v>
      </c>
      <c r="G2948">
        <v>4004</v>
      </c>
      <c r="H2948">
        <v>0</v>
      </c>
      <c r="I2948">
        <v>6161</v>
      </c>
      <c r="J2948">
        <v>0</v>
      </c>
      <c r="K2948">
        <v>0</v>
      </c>
      <c r="L2948">
        <v>293</v>
      </c>
      <c r="M2948">
        <v>0</v>
      </c>
      <c r="N2948">
        <v>10318</v>
      </c>
      <c r="O2948">
        <v>1791.31</v>
      </c>
      <c r="P2948" s="27">
        <v>10980</v>
      </c>
      <c r="Q2948" s="27">
        <v>37464</v>
      </c>
    </row>
    <row r="2949" spans="1:17" x14ac:dyDescent="0.3">
      <c r="A2949">
        <v>8</v>
      </c>
      <c r="B2949">
        <v>18</v>
      </c>
      <c r="C2949">
        <v>39</v>
      </c>
      <c r="D2949" s="27">
        <v>17500</v>
      </c>
      <c r="E2949">
        <v>59761</v>
      </c>
      <c r="F2949">
        <v>126893</v>
      </c>
      <c r="G2949">
        <v>132448</v>
      </c>
      <c r="H2949">
        <v>0</v>
      </c>
      <c r="I2949">
        <v>159639</v>
      </c>
      <c r="J2949">
        <v>0</v>
      </c>
      <c r="K2949">
        <v>40718</v>
      </c>
      <c r="L2949">
        <v>139763</v>
      </c>
      <c r="M2949">
        <v>0</v>
      </c>
      <c r="N2949">
        <v>338498</v>
      </c>
      <c r="O2949">
        <v>1779.412</v>
      </c>
      <c r="P2949" s="27">
        <v>292415</v>
      </c>
      <c r="Q2949" s="27">
        <v>997720</v>
      </c>
    </row>
    <row r="2950" spans="1:17" x14ac:dyDescent="0.3">
      <c r="A2950">
        <v>3</v>
      </c>
      <c r="B2950">
        <v>8</v>
      </c>
      <c r="C2950">
        <v>18</v>
      </c>
      <c r="D2950" s="27">
        <v>2600</v>
      </c>
      <c r="E2950">
        <v>5129</v>
      </c>
      <c r="F2950">
        <v>6058</v>
      </c>
      <c r="G2950">
        <v>18567</v>
      </c>
      <c r="H2950">
        <v>244</v>
      </c>
      <c r="I2950">
        <v>8435</v>
      </c>
      <c r="J2950">
        <v>0</v>
      </c>
      <c r="K2950">
        <v>1753</v>
      </c>
      <c r="L2950">
        <v>25943</v>
      </c>
      <c r="M2950">
        <v>26270</v>
      </c>
      <c r="N2950">
        <v>15826</v>
      </c>
      <c r="O2950">
        <v>1879.4559999999999</v>
      </c>
      <c r="P2950" s="27">
        <v>31719</v>
      </c>
      <c r="Q2950" s="27">
        <v>108225</v>
      </c>
    </row>
    <row r="2951" spans="1:17" x14ac:dyDescent="0.3">
      <c r="A2951">
        <v>6</v>
      </c>
      <c r="B2951">
        <v>6</v>
      </c>
      <c r="C2951">
        <v>13</v>
      </c>
      <c r="D2951" s="27">
        <v>3000</v>
      </c>
      <c r="E2951">
        <v>0</v>
      </c>
      <c r="F2951">
        <v>48266</v>
      </c>
      <c r="G2951">
        <v>34125</v>
      </c>
      <c r="H2951">
        <v>1808</v>
      </c>
      <c r="I2951">
        <v>99401</v>
      </c>
      <c r="J2951">
        <v>0</v>
      </c>
      <c r="K2951">
        <v>1099491</v>
      </c>
      <c r="L2951">
        <v>32956</v>
      </c>
      <c r="M2951">
        <v>44470</v>
      </c>
      <c r="N2951">
        <v>65040</v>
      </c>
      <c r="O2951">
        <v>738.08789999999999</v>
      </c>
      <c r="P2951" s="27">
        <v>417807</v>
      </c>
      <c r="Q2951" s="27">
        <v>1425557</v>
      </c>
    </row>
    <row r="2952" spans="1:17" x14ac:dyDescent="0.3">
      <c r="A2952">
        <v>3</v>
      </c>
      <c r="B2952">
        <v>25</v>
      </c>
      <c r="C2952">
        <v>43</v>
      </c>
      <c r="D2952" s="27">
        <v>3600</v>
      </c>
      <c r="E2952">
        <v>8972</v>
      </c>
      <c r="F2952">
        <v>8413</v>
      </c>
      <c r="G2952">
        <v>9906</v>
      </c>
      <c r="H2952">
        <v>199</v>
      </c>
      <c r="I2952">
        <v>36067</v>
      </c>
      <c r="J2952">
        <v>0</v>
      </c>
      <c r="K2952">
        <v>984</v>
      </c>
      <c r="L2952">
        <v>2068</v>
      </c>
      <c r="M2952">
        <v>2704</v>
      </c>
      <c r="N2952">
        <v>73827</v>
      </c>
      <c r="O2952">
        <v>1868.403</v>
      </c>
      <c r="P2952" s="27">
        <v>41952</v>
      </c>
      <c r="Q2952" s="27">
        <v>143140</v>
      </c>
    </row>
    <row r="2953" spans="1:17" x14ac:dyDescent="0.3">
      <c r="A2953">
        <v>4</v>
      </c>
      <c r="B2953">
        <v>12</v>
      </c>
      <c r="C2953">
        <v>21</v>
      </c>
      <c r="D2953" s="27">
        <v>13750</v>
      </c>
      <c r="E2953">
        <v>0</v>
      </c>
      <c r="F2953">
        <v>16837</v>
      </c>
      <c r="G2953">
        <v>14002</v>
      </c>
      <c r="H2953">
        <v>471</v>
      </c>
      <c r="I2953">
        <v>6181</v>
      </c>
      <c r="J2953">
        <v>5645</v>
      </c>
      <c r="K2953">
        <v>44238</v>
      </c>
      <c r="L2953">
        <v>5776</v>
      </c>
      <c r="M2953">
        <v>3623</v>
      </c>
      <c r="N2953">
        <v>42832</v>
      </c>
      <c r="O2953">
        <v>918.0299</v>
      </c>
      <c r="P2953" s="27">
        <v>40916</v>
      </c>
      <c r="Q2953" s="27">
        <v>139605</v>
      </c>
    </row>
    <row r="2954" spans="1:17" x14ac:dyDescent="0.3">
      <c r="A2954">
        <v>9</v>
      </c>
      <c r="B2954">
        <v>2</v>
      </c>
      <c r="C2954">
        <v>2</v>
      </c>
      <c r="D2954" s="27">
        <v>42500</v>
      </c>
      <c r="E2954">
        <v>0</v>
      </c>
      <c r="F2954">
        <v>86932</v>
      </c>
      <c r="G2954">
        <v>267549</v>
      </c>
      <c r="H2954">
        <v>0</v>
      </c>
      <c r="I2954">
        <v>87144</v>
      </c>
      <c r="J2954">
        <v>0</v>
      </c>
      <c r="K2954">
        <v>0</v>
      </c>
      <c r="L2954">
        <v>21125</v>
      </c>
      <c r="M2954">
        <v>65500</v>
      </c>
      <c r="N2954">
        <v>125714</v>
      </c>
      <c r="O2954">
        <v>249.4453</v>
      </c>
      <c r="P2954" s="27">
        <v>191666</v>
      </c>
      <c r="Q2954" s="27">
        <v>653964</v>
      </c>
    </row>
    <row r="2955" spans="1:17" x14ac:dyDescent="0.3">
      <c r="A2955">
        <v>8</v>
      </c>
      <c r="B2955">
        <v>1</v>
      </c>
      <c r="C2955">
        <v>1</v>
      </c>
      <c r="D2955" s="27">
        <v>13500</v>
      </c>
      <c r="E2955">
        <v>0</v>
      </c>
      <c r="F2955">
        <v>1750</v>
      </c>
      <c r="G2955">
        <v>6017</v>
      </c>
      <c r="H2955">
        <v>0</v>
      </c>
      <c r="I2955">
        <v>5477</v>
      </c>
      <c r="J2955">
        <v>0</v>
      </c>
      <c r="K2955">
        <v>0</v>
      </c>
      <c r="L2955">
        <v>1064</v>
      </c>
      <c r="M2955">
        <v>14318</v>
      </c>
      <c r="N2955">
        <v>13338</v>
      </c>
      <c r="O2955">
        <v>1130.4749999999999</v>
      </c>
      <c r="P2955" s="27">
        <v>12299</v>
      </c>
      <c r="Q2955" s="27">
        <v>41964</v>
      </c>
    </row>
    <row r="2956" spans="1:17" x14ac:dyDescent="0.3">
      <c r="A2956">
        <v>6</v>
      </c>
      <c r="B2956">
        <v>13</v>
      </c>
      <c r="C2956">
        <v>25</v>
      </c>
      <c r="D2956" s="27">
        <v>7200</v>
      </c>
      <c r="E2956">
        <v>0</v>
      </c>
      <c r="F2956">
        <v>11348</v>
      </c>
      <c r="G2956">
        <v>229</v>
      </c>
      <c r="H2956">
        <v>190</v>
      </c>
      <c r="I2956">
        <v>3615</v>
      </c>
      <c r="J2956">
        <v>3023</v>
      </c>
      <c r="K2956">
        <v>960</v>
      </c>
      <c r="L2956">
        <v>0</v>
      </c>
      <c r="M2956">
        <v>0</v>
      </c>
      <c r="N2956">
        <v>17648</v>
      </c>
      <c r="O2956">
        <v>1107.7529999999999</v>
      </c>
      <c r="P2956" s="27">
        <v>10848</v>
      </c>
      <c r="Q2956" s="27">
        <v>37013</v>
      </c>
    </row>
    <row r="2957" spans="1:17" x14ac:dyDescent="0.3">
      <c r="A2957">
        <v>9</v>
      </c>
      <c r="B2957">
        <v>15</v>
      </c>
      <c r="C2957">
        <v>32</v>
      </c>
      <c r="D2957" s="27">
        <v>3000</v>
      </c>
      <c r="E2957">
        <v>1126</v>
      </c>
      <c r="F2957">
        <v>53388</v>
      </c>
      <c r="G2957">
        <v>79130</v>
      </c>
      <c r="H2957">
        <v>13580</v>
      </c>
      <c r="I2957">
        <v>47012</v>
      </c>
      <c r="J2957">
        <v>0</v>
      </c>
      <c r="K2957">
        <v>241034</v>
      </c>
      <c r="L2957">
        <v>1612</v>
      </c>
      <c r="M2957">
        <v>0</v>
      </c>
      <c r="N2957">
        <v>39286</v>
      </c>
      <c r="O2957">
        <v>887.44190000000003</v>
      </c>
      <c r="P2957" s="27">
        <v>139557</v>
      </c>
      <c r="Q2957" s="27">
        <v>476168</v>
      </c>
    </row>
    <row r="2958" spans="1:17" x14ac:dyDescent="0.3">
      <c r="A2958">
        <v>1</v>
      </c>
      <c r="B2958">
        <v>1</v>
      </c>
      <c r="C2958">
        <v>1</v>
      </c>
      <c r="D2958" s="27">
        <v>47500</v>
      </c>
      <c r="O2958">
        <v>327.51080000000002</v>
      </c>
    </row>
    <row r="2959" spans="1:17" x14ac:dyDescent="0.3">
      <c r="A2959">
        <v>3</v>
      </c>
      <c r="B2959">
        <v>25</v>
      </c>
      <c r="C2959">
        <v>41</v>
      </c>
      <c r="D2959" s="27">
        <v>1450</v>
      </c>
      <c r="E2959">
        <v>0</v>
      </c>
      <c r="F2959">
        <v>27370</v>
      </c>
      <c r="G2959">
        <v>16208</v>
      </c>
      <c r="H2959">
        <v>0</v>
      </c>
      <c r="I2959">
        <v>19808</v>
      </c>
      <c r="J2959">
        <v>0</v>
      </c>
      <c r="K2959">
        <v>2494</v>
      </c>
      <c r="L2959">
        <v>17415</v>
      </c>
      <c r="M2959">
        <v>30880</v>
      </c>
      <c r="N2959">
        <v>17453</v>
      </c>
      <c r="O2959">
        <v>1559.829</v>
      </c>
      <c r="P2959" s="27">
        <v>38578</v>
      </c>
      <c r="Q2959" s="27">
        <v>131628</v>
      </c>
    </row>
    <row r="2960" spans="1:17" x14ac:dyDescent="0.3">
      <c r="A2960">
        <v>9</v>
      </c>
      <c r="B2960">
        <v>5</v>
      </c>
      <c r="C2960">
        <v>10</v>
      </c>
      <c r="D2960" s="27">
        <v>27500</v>
      </c>
      <c r="E2960">
        <v>0</v>
      </c>
      <c r="F2960">
        <v>20038</v>
      </c>
      <c r="G2960">
        <v>7458</v>
      </c>
      <c r="H2960">
        <v>1294</v>
      </c>
      <c r="I2960">
        <v>116327</v>
      </c>
      <c r="J2960">
        <v>0</v>
      </c>
      <c r="K2960">
        <v>0</v>
      </c>
      <c r="L2960">
        <v>15270</v>
      </c>
      <c r="M2960">
        <v>13491</v>
      </c>
      <c r="N2960">
        <v>90627</v>
      </c>
      <c r="O2960">
        <v>639.72230000000002</v>
      </c>
      <c r="P2960" s="27">
        <v>77522</v>
      </c>
      <c r="Q2960" s="27">
        <v>264505</v>
      </c>
    </row>
    <row r="2961" spans="1:17" x14ac:dyDescent="0.3">
      <c r="A2961">
        <v>8</v>
      </c>
      <c r="B2961">
        <v>15</v>
      </c>
      <c r="C2961">
        <v>32</v>
      </c>
      <c r="D2961" s="27">
        <v>5900</v>
      </c>
      <c r="E2961">
        <v>0</v>
      </c>
      <c r="F2961">
        <v>282304</v>
      </c>
      <c r="G2961">
        <v>161913</v>
      </c>
      <c r="H2961">
        <v>0</v>
      </c>
      <c r="I2961">
        <v>135828</v>
      </c>
      <c r="J2961">
        <v>782302</v>
      </c>
      <c r="K2961">
        <v>553060</v>
      </c>
      <c r="L2961">
        <v>26972</v>
      </c>
      <c r="M2961">
        <v>30346</v>
      </c>
      <c r="N2961">
        <v>112662</v>
      </c>
      <c r="O2961">
        <v>789.9366</v>
      </c>
      <c r="P2961" s="27">
        <v>611192</v>
      </c>
      <c r="Q2961" s="27">
        <v>2085387</v>
      </c>
    </row>
    <row r="2962" spans="1:17" x14ac:dyDescent="0.3">
      <c r="A2962">
        <v>3</v>
      </c>
      <c r="B2962">
        <v>14</v>
      </c>
      <c r="C2962">
        <v>28</v>
      </c>
      <c r="D2962" s="27">
        <v>74000</v>
      </c>
      <c r="E2962">
        <v>0</v>
      </c>
      <c r="F2962">
        <v>370302</v>
      </c>
      <c r="G2962">
        <v>308887</v>
      </c>
      <c r="H2962">
        <v>0</v>
      </c>
      <c r="I2962">
        <v>393603</v>
      </c>
      <c r="J2962">
        <v>41374</v>
      </c>
      <c r="K2962">
        <v>268691</v>
      </c>
      <c r="L2962">
        <v>161854</v>
      </c>
      <c r="M2962">
        <v>357126</v>
      </c>
      <c r="N2962">
        <v>242172</v>
      </c>
      <c r="O2962">
        <v>179.5959</v>
      </c>
      <c r="P2962" s="27">
        <v>628373</v>
      </c>
      <c r="Q2962" s="27">
        <v>2144009</v>
      </c>
    </row>
    <row r="2963" spans="1:17" x14ac:dyDescent="0.3">
      <c r="A2963">
        <v>1</v>
      </c>
      <c r="B2963">
        <v>6</v>
      </c>
      <c r="C2963">
        <v>14</v>
      </c>
      <c r="D2963" s="27">
        <v>34000</v>
      </c>
      <c r="E2963">
        <v>50379</v>
      </c>
      <c r="F2963">
        <v>143135</v>
      </c>
      <c r="G2963">
        <v>408161</v>
      </c>
      <c r="H2963">
        <v>2204</v>
      </c>
      <c r="I2963">
        <v>375833</v>
      </c>
      <c r="J2963">
        <v>559355</v>
      </c>
      <c r="K2963">
        <v>4321599</v>
      </c>
      <c r="L2963">
        <v>14404</v>
      </c>
      <c r="M2963">
        <v>70623</v>
      </c>
      <c r="N2963">
        <v>319602</v>
      </c>
      <c r="O2963">
        <v>1145.08</v>
      </c>
      <c r="P2963" s="27">
        <v>1836253</v>
      </c>
      <c r="Q2963" s="27">
        <v>6265295</v>
      </c>
    </row>
    <row r="2964" spans="1:17" x14ac:dyDescent="0.3">
      <c r="A2964">
        <v>3</v>
      </c>
      <c r="B2964">
        <v>17</v>
      </c>
      <c r="C2964">
        <v>36</v>
      </c>
      <c r="D2964" s="27">
        <v>54000</v>
      </c>
      <c r="E2964">
        <v>0</v>
      </c>
      <c r="F2964">
        <v>295267</v>
      </c>
      <c r="G2964">
        <v>618772</v>
      </c>
      <c r="H2964">
        <v>45548</v>
      </c>
      <c r="I2964">
        <v>374971</v>
      </c>
      <c r="J2964">
        <v>143328</v>
      </c>
      <c r="K2964">
        <v>270104</v>
      </c>
      <c r="L2964">
        <v>229138</v>
      </c>
      <c r="M2964">
        <v>60930</v>
      </c>
      <c r="N2964">
        <v>616174</v>
      </c>
      <c r="O2964">
        <v>321.29430000000002</v>
      </c>
      <c r="P2964" s="27">
        <v>777911</v>
      </c>
      <c r="Q2964" s="27">
        <v>2654232</v>
      </c>
    </row>
    <row r="2965" spans="1:17" x14ac:dyDescent="0.3">
      <c r="A2965">
        <v>5</v>
      </c>
      <c r="B2965">
        <v>2</v>
      </c>
      <c r="C2965">
        <v>2</v>
      </c>
      <c r="D2965" s="27">
        <v>360000</v>
      </c>
      <c r="E2965">
        <v>614754</v>
      </c>
      <c r="F2965">
        <v>2824841</v>
      </c>
      <c r="G2965">
        <v>1378757</v>
      </c>
      <c r="H2965">
        <v>47709</v>
      </c>
      <c r="I2965">
        <v>941974</v>
      </c>
      <c r="J2965">
        <v>80015</v>
      </c>
      <c r="K2965">
        <v>209316</v>
      </c>
      <c r="L2965">
        <v>113790</v>
      </c>
      <c r="M2965">
        <v>1406277</v>
      </c>
      <c r="N2965">
        <v>1364087</v>
      </c>
      <c r="O2965">
        <v>23.717549999999999</v>
      </c>
      <c r="P2965" s="27">
        <v>2632333</v>
      </c>
      <c r="Q2965" s="27">
        <v>8981520</v>
      </c>
    </row>
    <row r="2966" spans="1:17" x14ac:dyDescent="0.3">
      <c r="A2966">
        <v>4</v>
      </c>
      <c r="B2966">
        <v>26</v>
      </c>
      <c r="C2966">
        <v>46</v>
      </c>
      <c r="D2966" s="27">
        <v>5800</v>
      </c>
      <c r="E2966">
        <v>0</v>
      </c>
      <c r="F2966">
        <v>4052</v>
      </c>
      <c r="G2966">
        <v>11100</v>
      </c>
      <c r="H2966">
        <v>320</v>
      </c>
      <c r="I2966">
        <v>36744</v>
      </c>
      <c r="J2966">
        <v>0</v>
      </c>
      <c r="K2966">
        <v>7725</v>
      </c>
      <c r="L2966">
        <v>817</v>
      </c>
      <c r="M2966">
        <v>9695</v>
      </c>
      <c r="N2966">
        <v>29757</v>
      </c>
      <c r="O2966">
        <v>1387.077</v>
      </c>
      <c r="P2966" s="27">
        <v>29370</v>
      </c>
      <c r="Q2966" s="27">
        <v>100210</v>
      </c>
    </row>
    <row r="2967" spans="1:17" x14ac:dyDescent="0.3">
      <c r="A2967">
        <v>1</v>
      </c>
      <c r="B2967">
        <v>2</v>
      </c>
      <c r="C2967">
        <v>2</v>
      </c>
      <c r="D2967" s="27">
        <v>60000</v>
      </c>
      <c r="E2967">
        <v>276744</v>
      </c>
      <c r="F2967">
        <v>290135</v>
      </c>
      <c r="G2967">
        <v>937143</v>
      </c>
      <c r="H2967">
        <v>17157</v>
      </c>
      <c r="I2967">
        <v>571134</v>
      </c>
      <c r="J2967">
        <v>31740</v>
      </c>
      <c r="K2967">
        <v>294621</v>
      </c>
      <c r="L2967">
        <v>102961</v>
      </c>
      <c r="M2967">
        <v>719614</v>
      </c>
      <c r="N2967">
        <v>624520</v>
      </c>
      <c r="O2967">
        <v>276.95330000000001</v>
      </c>
      <c r="P2967" s="27">
        <v>1132992</v>
      </c>
      <c r="Q2967" s="27">
        <v>3865769</v>
      </c>
    </row>
    <row r="2968" spans="1:17" x14ac:dyDescent="0.3">
      <c r="A2968">
        <v>2</v>
      </c>
      <c r="B2968">
        <v>18</v>
      </c>
      <c r="C2968">
        <v>37</v>
      </c>
      <c r="D2968" s="27">
        <v>124000</v>
      </c>
      <c r="E2968">
        <v>0</v>
      </c>
      <c r="F2968">
        <v>45651</v>
      </c>
      <c r="G2968">
        <v>672155</v>
      </c>
      <c r="H2968">
        <v>79968</v>
      </c>
      <c r="I2968">
        <v>428415</v>
      </c>
      <c r="J2968">
        <v>0</v>
      </c>
      <c r="K2968">
        <v>23066</v>
      </c>
      <c r="L2968">
        <v>473890</v>
      </c>
      <c r="M2968">
        <v>61568</v>
      </c>
      <c r="N2968">
        <v>1069766</v>
      </c>
      <c r="O2968">
        <v>125.6504</v>
      </c>
      <c r="P2968" s="27">
        <v>836600</v>
      </c>
      <c r="Q2968" s="27">
        <v>2854479</v>
      </c>
    </row>
    <row r="2969" spans="1:17" x14ac:dyDescent="0.3">
      <c r="A2969">
        <v>2</v>
      </c>
      <c r="B2969">
        <v>13</v>
      </c>
      <c r="C2969">
        <v>26</v>
      </c>
      <c r="D2969" s="27">
        <v>5000</v>
      </c>
      <c r="E2969">
        <v>0</v>
      </c>
      <c r="F2969">
        <v>23856</v>
      </c>
      <c r="G2969">
        <v>7473</v>
      </c>
      <c r="H2969">
        <v>0</v>
      </c>
      <c r="I2969">
        <v>28702</v>
      </c>
      <c r="J2969">
        <v>0</v>
      </c>
      <c r="K2969">
        <v>0</v>
      </c>
      <c r="L2969">
        <v>84</v>
      </c>
      <c r="M2969">
        <v>1044</v>
      </c>
      <c r="N2969">
        <v>22026</v>
      </c>
      <c r="O2969">
        <v>653.84310000000005</v>
      </c>
      <c r="P2969" s="27">
        <v>24380</v>
      </c>
      <c r="Q2969" s="27">
        <v>83185</v>
      </c>
    </row>
    <row r="2970" spans="1:17" x14ac:dyDescent="0.3">
      <c r="A2970">
        <v>5</v>
      </c>
      <c r="B2970">
        <v>18</v>
      </c>
      <c r="C2970">
        <v>38</v>
      </c>
      <c r="D2970" s="27">
        <v>176000</v>
      </c>
      <c r="E2970">
        <v>1874</v>
      </c>
      <c r="F2970">
        <v>2027230</v>
      </c>
      <c r="G2970">
        <v>2012248</v>
      </c>
      <c r="H2970">
        <v>209807</v>
      </c>
      <c r="I2970">
        <v>1552005</v>
      </c>
      <c r="J2970">
        <v>1770948</v>
      </c>
      <c r="K2970">
        <v>2301488</v>
      </c>
      <c r="L2970">
        <v>1873643</v>
      </c>
      <c r="M2970">
        <v>146068</v>
      </c>
      <c r="N2970">
        <v>3653603</v>
      </c>
      <c r="O2970">
        <v>17.19126</v>
      </c>
      <c r="P2970" s="27">
        <v>4557126</v>
      </c>
      <c r="Q2970" s="27">
        <v>15548914</v>
      </c>
    </row>
    <row r="2971" spans="1:17" x14ac:dyDescent="0.3">
      <c r="A2971">
        <v>9</v>
      </c>
      <c r="B2971">
        <v>1</v>
      </c>
      <c r="C2971">
        <v>1</v>
      </c>
      <c r="D2971" s="27">
        <v>5200</v>
      </c>
      <c r="E2971">
        <v>0</v>
      </c>
      <c r="F2971">
        <v>0</v>
      </c>
      <c r="G2971">
        <v>0</v>
      </c>
      <c r="H2971">
        <v>0</v>
      </c>
      <c r="I2971">
        <v>0</v>
      </c>
      <c r="J2971">
        <v>0</v>
      </c>
      <c r="K2971">
        <v>0</v>
      </c>
      <c r="L2971">
        <v>0</v>
      </c>
      <c r="M2971">
        <v>0</v>
      </c>
      <c r="N2971">
        <v>14078</v>
      </c>
      <c r="O2971">
        <v>1867.057</v>
      </c>
      <c r="P2971" s="27">
        <v>4126</v>
      </c>
      <c r="Q2971" s="27">
        <v>14078</v>
      </c>
    </row>
    <row r="2972" spans="1:17" x14ac:dyDescent="0.3">
      <c r="A2972">
        <v>7</v>
      </c>
      <c r="B2972">
        <v>2</v>
      </c>
      <c r="C2972">
        <v>2</v>
      </c>
      <c r="D2972" s="27">
        <v>14000</v>
      </c>
      <c r="E2972">
        <v>5082</v>
      </c>
      <c r="F2972">
        <v>149041</v>
      </c>
      <c r="G2972">
        <v>115046</v>
      </c>
      <c r="H2972">
        <v>0</v>
      </c>
      <c r="I2972">
        <v>154904</v>
      </c>
      <c r="J2972">
        <v>0</v>
      </c>
      <c r="K2972">
        <v>13080</v>
      </c>
      <c r="L2972">
        <v>21264</v>
      </c>
      <c r="M2972">
        <v>56769</v>
      </c>
      <c r="N2972">
        <v>134950</v>
      </c>
      <c r="O2972">
        <v>270.64150000000001</v>
      </c>
      <c r="P2972" s="27">
        <v>190544</v>
      </c>
      <c r="Q2972" s="27">
        <v>650136</v>
      </c>
    </row>
    <row r="2973" spans="1:17" x14ac:dyDescent="0.3">
      <c r="A2973">
        <v>9</v>
      </c>
      <c r="B2973">
        <v>16</v>
      </c>
      <c r="C2973">
        <v>35</v>
      </c>
      <c r="D2973" s="27">
        <v>300000</v>
      </c>
      <c r="E2973">
        <v>15800</v>
      </c>
      <c r="F2973">
        <v>2894116</v>
      </c>
      <c r="G2973">
        <v>2982156</v>
      </c>
      <c r="H2973">
        <v>156474</v>
      </c>
      <c r="I2973">
        <v>2839668</v>
      </c>
      <c r="J2973">
        <v>911576</v>
      </c>
      <c r="K2973">
        <v>1262916</v>
      </c>
      <c r="L2973">
        <v>797273</v>
      </c>
      <c r="M2973">
        <v>1637524</v>
      </c>
      <c r="N2973">
        <v>4101491</v>
      </c>
      <c r="O2973">
        <v>9.2846069999999994</v>
      </c>
      <c r="P2973" s="27">
        <v>5157970</v>
      </c>
      <c r="Q2973" s="27">
        <v>17598994</v>
      </c>
    </row>
    <row r="2974" spans="1:17" x14ac:dyDescent="0.3">
      <c r="A2974">
        <v>3</v>
      </c>
      <c r="B2974">
        <v>15</v>
      </c>
      <c r="C2974">
        <v>32</v>
      </c>
      <c r="D2974" s="27">
        <v>3400</v>
      </c>
      <c r="E2974">
        <v>17411</v>
      </c>
      <c r="F2974">
        <v>36671</v>
      </c>
      <c r="G2974">
        <v>101051</v>
      </c>
      <c r="H2974">
        <v>26792</v>
      </c>
      <c r="I2974">
        <v>29113</v>
      </c>
      <c r="J2974">
        <v>152295</v>
      </c>
      <c r="K2974">
        <v>235131</v>
      </c>
      <c r="L2974">
        <v>8590</v>
      </c>
      <c r="M2974">
        <v>3731</v>
      </c>
      <c r="N2974">
        <v>42535</v>
      </c>
      <c r="O2974">
        <v>114.3563</v>
      </c>
      <c r="P2974" s="27">
        <v>191477</v>
      </c>
      <c r="Q2974" s="27">
        <v>653320</v>
      </c>
    </row>
    <row r="2975" spans="1:17" x14ac:dyDescent="0.3">
      <c r="A2975">
        <v>4</v>
      </c>
      <c r="B2975">
        <v>26</v>
      </c>
      <c r="C2975">
        <v>46</v>
      </c>
      <c r="D2975" s="27">
        <v>10001</v>
      </c>
      <c r="E2975">
        <v>10173</v>
      </c>
      <c r="F2975">
        <v>3107</v>
      </c>
      <c r="G2975">
        <v>41349</v>
      </c>
      <c r="H2975">
        <v>274</v>
      </c>
      <c r="I2975">
        <v>112203</v>
      </c>
      <c r="J2975">
        <v>0</v>
      </c>
      <c r="K2975">
        <v>3243</v>
      </c>
      <c r="L2975">
        <v>2786</v>
      </c>
      <c r="M2975">
        <v>4406</v>
      </c>
      <c r="N2975">
        <v>180364</v>
      </c>
      <c r="O2975">
        <v>1729.173</v>
      </c>
      <c r="P2975" s="27">
        <v>104896</v>
      </c>
      <c r="Q2975" s="27">
        <v>357905</v>
      </c>
    </row>
    <row r="2976" spans="1:17" x14ac:dyDescent="0.3">
      <c r="A2976">
        <v>5</v>
      </c>
      <c r="B2976">
        <v>5</v>
      </c>
      <c r="C2976">
        <v>10</v>
      </c>
      <c r="D2976" s="27">
        <v>2150</v>
      </c>
      <c r="E2976">
        <v>0</v>
      </c>
      <c r="F2976">
        <v>0</v>
      </c>
      <c r="G2976">
        <v>0</v>
      </c>
      <c r="H2976">
        <v>0</v>
      </c>
      <c r="I2976">
        <v>0</v>
      </c>
      <c r="J2976">
        <v>0</v>
      </c>
      <c r="K2976">
        <v>0</v>
      </c>
      <c r="L2976">
        <v>0</v>
      </c>
      <c r="M2976">
        <v>0</v>
      </c>
      <c r="N2976">
        <v>41</v>
      </c>
      <c r="O2976">
        <v>4637.8509999999997</v>
      </c>
      <c r="P2976" s="27">
        <v>12</v>
      </c>
      <c r="Q2976" s="27">
        <v>41</v>
      </c>
    </row>
    <row r="2977" spans="1:17" x14ac:dyDescent="0.3">
      <c r="A2977">
        <v>5</v>
      </c>
      <c r="B2977">
        <v>23</v>
      </c>
      <c r="C2977">
        <v>50</v>
      </c>
      <c r="D2977" s="27">
        <v>8100</v>
      </c>
      <c r="E2977">
        <v>11148</v>
      </c>
      <c r="F2977">
        <v>32992</v>
      </c>
      <c r="G2977">
        <v>74737</v>
      </c>
      <c r="H2977">
        <v>9383</v>
      </c>
      <c r="I2977">
        <v>46935</v>
      </c>
      <c r="J2977">
        <v>0</v>
      </c>
      <c r="K2977">
        <v>541346</v>
      </c>
      <c r="L2977">
        <v>21207</v>
      </c>
      <c r="M2977">
        <v>13942</v>
      </c>
      <c r="N2977">
        <v>32777</v>
      </c>
      <c r="O2977">
        <v>961.78279999999995</v>
      </c>
      <c r="P2977" s="27">
        <v>229914</v>
      </c>
      <c r="Q2977" s="27">
        <v>784467</v>
      </c>
    </row>
    <row r="2978" spans="1:17" x14ac:dyDescent="0.3">
      <c r="A2978">
        <v>3</v>
      </c>
      <c r="B2978">
        <v>7</v>
      </c>
      <c r="C2978">
        <v>16</v>
      </c>
      <c r="D2978" s="27">
        <v>23250</v>
      </c>
      <c r="E2978">
        <v>33799</v>
      </c>
      <c r="F2978">
        <v>37575</v>
      </c>
      <c r="G2978">
        <v>35083</v>
      </c>
      <c r="H2978">
        <v>25731</v>
      </c>
      <c r="I2978">
        <v>41758</v>
      </c>
      <c r="J2978">
        <v>0</v>
      </c>
      <c r="K2978">
        <v>11966</v>
      </c>
      <c r="L2978">
        <v>6445</v>
      </c>
      <c r="M2978">
        <v>3776</v>
      </c>
      <c r="N2978">
        <v>115089</v>
      </c>
      <c r="O2978">
        <v>2396.7339999999999</v>
      </c>
      <c r="P2978" s="27">
        <v>91214</v>
      </c>
      <c r="Q2978" s="27">
        <v>311222</v>
      </c>
    </row>
    <row r="2979" spans="1:17" x14ac:dyDescent="0.3">
      <c r="A2979">
        <v>3</v>
      </c>
      <c r="B2979">
        <v>2</v>
      </c>
      <c r="C2979">
        <v>6</v>
      </c>
      <c r="D2979" s="27">
        <v>2000</v>
      </c>
      <c r="E2979">
        <v>45062</v>
      </c>
      <c r="F2979">
        <v>16979</v>
      </c>
      <c r="G2979">
        <v>66406</v>
      </c>
      <c r="H2979">
        <v>1326</v>
      </c>
      <c r="I2979">
        <v>64003</v>
      </c>
      <c r="J2979">
        <v>0</v>
      </c>
      <c r="K2979">
        <v>0</v>
      </c>
      <c r="L2979">
        <v>27924</v>
      </c>
      <c r="M2979">
        <v>83054</v>
      </c>
      <c r="N2979">
        <v>39244</v>
      </c>
      <c r="O2979">
        <v>1729.173</v>
      </c>
      <c r="P2979" s="27">
        <v>100820</v>
      </c>
      <c r="Q2979" s="27">
        <v>343998</v>
      </c>
    </row>
    <row r="2980" spans="1:17" x14ac:dyDescent="0.3">
      <c r="A2980">
        <v>7</v>
      </c>
      <c r="B2980">
        <v>2</v>
      </c>
      <c r="C2980">
        <v>6</v>
      </c>
      <c r="D2980" s="27">
        <v>29500</v>
      </c>
      <c r="E2980">
        <v>0</v>
      </c>
      <c r="F2980">
        <v>135750</v>
      </c>
      <c r="G2980">
        <v>227693</v>
      </c>
      <c r="H2980">
        <v>2816</v>
      </c>
      <c r="I2980">
        <v>171552</v>
      </c>
      <c r="J2980">
        <v>7046</v>
      </c>
      <c r="K2980">
        <v>121976</v>
      </c>
      <c r="L2980">
        <v>20205</v>
      </c>
      <c r="M2980">
        <v>377212</v>
      </c>
      <c r="N2980">
        <v>96864</v>
      </c>
      <c r="O2980">
        <v>48.84104</v>
      </c>
      <c r="P2980" s="27">
        <v>340303</v>
      </c>
      <c r="Q2980" s="27">
        <v>1161114</v>
      </c>
    </row>
    <row r="2981" spans="1:17" x14ac:dyDescent="0.3">
      <c r="A2981">
        <v>3</v>
      </c>
      <c r="B2981">
        <v>25</v>
      </c>
      <c r="C2981">
        <v>42</v>
      </c>
      <c r="D2981" s="27">
        <v>3000</v>
      </c>
      <c r="E2981">
        <v>41814</v>
      </c>
      <c r="F2981">
        <v>16633</v>
      </c>
      <c r="G2981">
        <v>25156</v>
      </c>
      <c r="H2981">
        <v>1447</v>
      </c>
      <c r="I2981">
        <v>55134</v>
      </c>
      <c r="J2981">
        <v>9195</v>
      </c>
      <c r="K2981">
        <v>8081</v>
      </c>
      <c r="L2981">
        <v>12233</v>
      </c>
      <c r="M2981">
        <v>53402</v>
      </c>
      <c r="N2981">
        <v>53229</v>
      </c>
      <c r="O2981">
        <v>1729.173</v>
      </c>
      <c r="P2981" s="27">
        <v>80986</v>
      </c>
      <c r="Q2981" s="27">
        <v>276324</v>
      </c>
    </row>
    <row r="2982" spans="1:17" x14ac:dyDescent="0.3">
      <c r="A2982">
        <v>1</v>
      </c>
      <c r="B2982">
        <v>23</v>
      </c>
      <c r="C2982">
        <v>50</v>
      </c>
      <c r="D2982" s="27">
        <v>12000</v>
      </c>
      <c r="E2982">
        <v>0</v>
      </c>
      <c r="F2982">
        <v>23875</v>
      </c>
      <c r="G2982">
        <v>67698</v>
      </c>
      <c r="H2982">
        <v>11201</v>
      </c>
      <c r="I2982">
        <v>129899</v>
      </c>
      <c r="J2982">
        <v>5799</v>
      </c>
      <c r="K2982">
        <v>242795</v>
      </c>
      <c r="L2982">
        <v>11934</v>
      </c>
      <c r="M2982">
        <v>18697</v>
      </c>
      <c r="N2982">
        <v>40887</v>
      </c>
      <c r="O2982">
        <v>1155.4280000000001</v>
      </c>
      <c r="P2982" s="27">
        <v>162012</v>
      </c>
      <c r="Q2982" s="27">
        <v>552785</v>
      </c>
    </row>
    <row r="2983" spans="1:17" x14ac:dyDescent="0.3">
      <c r="A2983">
        <v>7</v>
      </c>
      <c r="B2983">
        <v>2</v>
      </c>
      <c r="C2983">
        <v>6</v>
      </c>
      <c r="D2983" s="27">
        <v>2600</v>
      </c>
      <c r="E2983">
        <v>0</v>
      </c>
      <c r="F2983">
        <v>51882</v>
      </c>
      <c r="G2983">
        <v>30093</v>
      </c>
      <c r="H2983">
        <v>174</v>
      </c>
      <c r="I2983">
        <v>27488</v>
      </c>
      <c r="J2983">
        <v>0</v>
      </c>
      <c r="K2983">
        <v>0</v>
      </c>
      <c r="L2983">
        <v>20806</v>
      </c>
      <c r="M2983">
        <v>6872</v>
      </c>
      <c r="N2983">
        <v>28256</v>
      </c>
      <c r="O2983">
        <v>23.717549999999999</v>
      </c>
      <c r="P2983" s="27">
        <v>48526</v>
      </c>
      <c r="Q2983" s="27">
        <v>165571</v>
      </c>
    </row>
    <row r="2984" spans="1:17" x14ac:dyDescent="0.3">
      <c r="A2984">
        <v>2</v>
      </c>
      <c r="B2984">
        <v>2</v>
      </c>
      <c r="C2984">
        <v>3</v>
      </c>
      <c r="D2984" s="27">
        <v>600000</v>
      </c>
      <c r="E2984">
        <v>96180</v>
      </c>
      <c r="F2984">
        <v>7994340</v>
      </c>
      <c r="G2984">
        <v>3818187</v>
      </c>
      <c r="H2984">
        <v>0</v>
      </c>
      <c r="I2984">
        <v>3126938</v>
      </c>
      <c r="J2984">
        <v>0</v>
      </c>
      <c r="K2984">
        <v>257873</v>
      </c>
      <c r="L2984">
        <v>971475</v>
      </c>
      <c r="M2984">
        <v>6354718</v>
      </c>
      <c r="N2984">
        <v>3978262</v>
      </c>
      <c r="O2984">
        <v>25.322579999999999</v>
      </c>
      <c r="P2984" s="27">
        <v>7795420</v>
      </c>
      <c r="Q2984" s="27">
        <v>26597973</v>
      </c>
    </row>
    <row r="2985" spans="1:17" x14ac:dyDescent="0.3">
      <c r="A2985">
        <v>6</v>
      </c>
      <c r="B2985">
        <v>5</v>
      </c>
      <c r="C2985">
        <v>10</v>
      </c>
      <c r="D2985" s="27">
        <v>4000</v>
      </c>
      <c r="E2985">
        <v>5038</v>
      </c>
      <c r="F2985">
        <v>60977</v>
      </c>
      <c r="G2985">
        <v>5613</v>
      </c>
      <c r="H2985">
        <v>1009</v>
      </c>
      <c r="I2985">
        <v>64094</v>
      </c>
      <c r="J2985">
        <v>0</v>
      </c>
      <c r="K2985">
        <v>28099</v>
      </c>
      <c r="L2985">
        <v>1369</v>
      </c>
      <c r="M2985">
        <v>18239</v>
      </c>
      <c r="N2985">
        <v>46745</v>
      </c>
      <c r="O2985">
        <v>1107.7529999999999</v>
      </c>
      <c r="P2985" s="27">
        <v>67756</v>
      </c>
      <c r="Q2985" s="27">
        <v>231183</v>
      </c>
    </row>
    <row r="2986" spans="1:17" x14ac:dyDescent="0.3">
      <c r="A2986">
        <v>1</v>
      </c>
      <c r="B2986">
        <v>13</v>
      </c>
      <c r="C2986">
        <v>25</v>
      </c>
      <c r="D2986" s="27">
        <v>4500</v>
      </c>
      <c r="E2986">
        <v>0</v>
      </c>
      <c r="F2986">
        <v>0</v>
      </c>
      <c r="G2986">
        <v>7289</v>
      </c>
      <c r="H2986">
        <v>0</v>
      </c>
      <c r="I2986">
        <v>25738</v>
      </c>
      <c r="J2986">
        <v>0</v>
      </c>
      <c r="K2986">
        <v>312869</v>
      </c>
      <c r="L2986">
        <v>0</v>
      </c>
      <c r="M2986">
        <v>4566</v>
      </c>
      <c r="N2986">
        <v>87028</v>
      </c>
      <c r="O2986">
        <v>1851.67</v>
      </c>
      <c r="P2986" s="27">
        <v>128221</v>
      </c>
      <c r="Q2986" s="27">
        <v>437490</v>
      </c>
    </row>
    <row r="2987" spans="1:17" x14ac:dyDescent="0.3">
      <c r="A2987">
        <v>5</v>
      </c>
      <c r="B2987">
        <v>12</v>
      </c>
      <c r="C2987">
        <v>21</v>
      </c>
      <c r="D2987" s="27">
        <v>2000</v>
      </c>
      <c r="E2987">
        <v>1805</v>
      </c>
      <c r="F2987">
        <v>6862</v>
      </c>
      <c r="G2987">
        <v>583</v>
      </c>
      <c r="H2987">
        <v>777</v>
      </c>
      <c r="I2987">
        <v>2096</v>
      </c>
      <c r="J2987">
        <v>1629</v>
      </c>
      <c r="K2987">
        <v>17092</v>
      </c>
      <c r="L2987">
        <v>3274</v>
      </c>
      <c r="M2987">
        <v>0</v>
      </c>
      <c r="N2987">
        <v>9726</v>
      </c>
      <c r="O2987">
        <v>1807.463</v>
      </c>
      <c r="P2987" s="27">
        <v>12850</v>
      </c>
      <c r="Q2987" s="27">
        <v>43844</v>
      </c>
    </row>
    <row r="2988" spans="1:17" x14ac:dyDescent="0.3">
      <c r="A2988">
        <v>8</v>
      </c>
      <c r="B2988">
        <v>16</v>
      </c>
      <c r="C2988">
        <v>35</v>
      </c>
      <c r="D2988" s="27">
        <v>1500000</v>
      </c>
      <c r="E2988">
        <v>0</v>
      </c>
      <c r="F2988">
        <v>0</v>
      </c>
      <c r="G2988">
        <v>51419272</v>
      </c>
      <c r="H2988">
        <v>0</v>
      </c>
      <c r="I2988">
        <v>40133499</v>
      </c>
      <c r="J2988">
        <v>13831562</v>
      </c>
      <c r="K2988">
        <v>11896079</v>
      </c>
      <c r="L2988">
        <v>11724157</v>
      </c>
      <c r="M2988">
        <v>4302132</v>
      </c>
      <c r="N2988">
        <v>63636133</v>
      </c>
      <c r="O2988">
        <v>2.860252</v>
      </c>
      <c r="P2988" s="27">
        <v>57720643</v>
      </c>
      <c r="Q2988" s="8">
        <v>197000000</v>
      </c>
    </row>
    <row r="2989" spans="1:17" x14ac:dyDescent="0.3">
      <c r="A2989">
        <v>3</v>
      </c>
      <c r="B2989">
        <v>2</v>
      </c>
      <c r="C2989">
        <v>2</v>
      </c>
      <c r="D2989" s="27">
        <v>6900</v>
      </c>
      <c r="E2989">
        <v>4662</v>
      </c>
      <c r="F2989">
        <v>32895</v>
      </c>
      <c r="G2989">
        <v>91806</v>
      </c>
      <c r="H2989">
        <v>0</v>
      </c>
      <c r="I2989">
        <v>129057</v>
      </c>
      <c r="J2989">
        <v>0</v>
      </c>
      <c r="K2989">
        <v>0</v>
      </c>
      <c r="L2989">
        <v>103504</v>
      </c>
      <c r="M2989">
        <v>245366</v>
      </c>
      <c r="N2989">
        <v>72114</v>
      </c>
      <c r="O2989">
        <v>1197.386</v>
      </c>
      <c r="P2989" s="27">
        <v>199122</v>
      </c>
      <c r="Q2989" s="27">
        <v>679404</v>
      </c>
    </row>
    <row r="2990" spans="1:17" x14ac:dyDescent="0.3">
      <c r="A2990">
        <v>9</v>
      </c>
      <c r="B2990">
        <v>5</v>
      </c>
      <c r="C2990">
        <v>10</v>
      </c>
      <c r="D2990" s="27">
        <v>6000</v>
      </c>
      <c r="E2990">
        <v>0</v>
      </c>
      <c r="F2990">
        <v>0</v>
      </c>
      <c r="G2990">
        <v>0</v>
      </c>
      <c r="H2990">
        <v>0</v>
      </c>
      <c r="I2990">
        <v>175</v>
      </c>
      <c r="J2990">
        <v>0</v>
      </c>
      <c r="K2990">
        <v>0</v>
      </c>
      <c r="L2990">
        <v>0</v>
      </c>
      <c r="M2990">
        <v>0</v>
      </c>
      <c r="N2990">
        <v>255</v>
      </c>
      <c r="O2990">
        <v>1522.982</v>
      </c>
      <c r="P2990" s="27">
        <v>126</v>
      </c>
      <c r="Q2990" s="27">
        <v>430</v>
      </c>
    </row>
    <row r="2991" spans="1:17" x14ac:dyDescent="0.3">
      <c r="A2991">
        <v>4</v>
      </c>
      <c r="B2991">
        <v>14</v>
      </c>
      <c r="C2991">
        <v>29</v>
      </c>
      <c r="D2991" s="27">
        <v>65000</v>
      </c>
      <c r="E2991">
        <v>0</v>
      </c>
      <c r="F2991">
        <v>406693</v>
      </c>
      <c r="G2991">
        <v>183752</v>
      </c>
      <c r="H2991">
        <v>0</v>
      </c>
      <c r="I2991">
        <v>681300</v>
      </c>
      <c r="J2991">
        <v>0</v>
      </c>
      <c r="K2991">
        <v>24421</v>
      </c>
      <c r="L2991">
        <v>17538</v>
      </c>
      <c r="M2991">
        <v>452530</v>
      </c>
      <c r="N2991">
        <v>192141</v>
      </c>
      <c r="O2991">
        <v>201.21029999999999</v>
      </c>
      <c r="P2991" s="27">
        <v>573967</v>
      </c>
      <c r="Q2991" s="27">
        <v>1958375</v>
      </c>
    </row>
    <row r="2992" spans="1:17" x14ac:dyDescent="0.3">
      <c r="A2992">
        <v>8</v>
      </c>
      <c r="B2992">
        <v>16</v>
      </c>
      <c r="C2992">
        <v>35</v>
      </c>
      <c r="D2992" s="27">
        <v>1500000</v>
      </c>
      <c r="E2992">
        <v>0</v>
      </c>
      <c r="F2992">
        <v>39684423</v>
      </c>
      <c r="G2992">
        <v>27769584</v>
      </c>
      <c r="H2992">
        <v>0</v>
      </c>
      <c r="I2992">
        <v>19002874</v>
      </c>
      <c r="J2992">
        <v>5849564</v>
      </c>
      <c r="K2992">
        <v>6245590</v>
      </c>
      <c r="L2992">
        <v>8996027</v>
      </c>
      <c r="M2992">
        <v>11137712</v>
      </c>
      <c r="N2992">
        <v>29930215</v>
      </c>
      <c r="O2992">
        <v>4.2903779999999996</v>
      </c>
      <c r="P2992" s="27">
        <v>43556855</v>
      </c>
      <c r="Q2992" s="8">
        <v>149000000</v>
      </c>
    </row>
    <row r="2993" spans="1:17" x14ac:dyDescent="0.3">
      <c r="A2993">
        <v>1</v>
      </c>
      <c r="B2993">
        <v>26</v>
      </c>
      <c r="C2993">
        <v>47</v>
      </c>
      <c r="D2993" s="27">
        <v>2100</v>
      </c>
      <c r="E2993">
        <v>0</v>
      </c>
      <c r="F2993">
        <v>0</v>
      </c>
      <c r="G2993">
        <v>175</v>
      </c>
      <c r="H2993">
        <v>0</v>
      </c>
      <c r="I2993">
        <v>4609</v>
      </c>
      <c r="J2993">
        <v>0</v>
      </c>
      <c r="K2993">
        <v>0</v>
      </c>
      <c r="L2993">
        <v>0</v>
      </c>
      <c r="M2993">
        <v>0</v>
      </c>
      <c r="N2993">
        <v>1231</v>
      </c>
      <c r="O2993">
        <v>3782.18</v>
      </c>
      <c r="P2993" s="27">
        <v>1763</v>
      </c>
      <c r="Q2993" s="27">
        <v>6015</v>
      </c>
    </row>
    <row r="2994" spans="1:17" x14ac:dyDescent="0.3">
      <c r="A2994">
        <v>5</v>
      </c>
      <c r="B2994">
        <v>8</v>
      </c>
      <c r="C2994">
        <v>18</v>
      </c>
      <c r="D2994" s="27">
        <v>2100</v>
      </c>
      <c r="E2994">
        <v>3322</v>
      </c>
      <c r="F2994">
        <v>18893</v>
      </c>
      <c r="G2994">
        <v>16628</v>
      </c>
      <c r="H2994">
        <v>175</v>
      </c>
      <c r="I2994">
        <v>10289</v>
      </c>
      <c r="J2994">
        <v>0</v>
      </c>
      <c r="K2994">
        <v>2174</v>
      </c>
      <c r="L2994">
        <v>16712</v>
      </c>
      <c r="M2994">
        <v>5515</v>
      </c>
      <c r="N2994">
        <v>17560</v>
      </c>
      <c r="O2994">
        <v>941.81790000000001</v>
      </c>
      <c r="P2994" s="27">
        <v>26749</v>
      </c>
      <c r="Q2994" s="27">
        <v>91268</v>
      </c>
    </row>
    <row r="2995" spans="1:17" x14ac:dyDescent="0.3">
      <c r="A2995">
        <v>5</v>
      </c>
      <c r="B2995">
        <v>2</v>
      </c>
      <c r="C2995">
        <v>6</v>
      </c>
      <c r="D2995" s="27">
        <v>198000</v>
      </c>
      <c r="E2995">
        <v>1238612</v>
      </c>
      <c r="F2995">
        <v>1720998</v>
      </c>
      <c r="G2995">
        <v>2284170</v>
      </c>
      <c r="H2995">
        <v>23978</v>
      </c>
      <c r="I2995">
        <v>1046021</v>
      </c>
      <c r="J2995">
        <v>0</v>
      </c>
      <c r="K2995">
        <v>59675</v>
      </c>
      <c r="L2995">
        <v>798819</v>
      </c>
      <c r="M2995">
        <v>1442897</v>
      </c>
      <c r="N2995">
        <v>1200598</v>
      </c>
      <c r="O2995">
        <v>50.319159999999997</v>
      </c>
      <c r="P2995" s="27">
        <v>2876837</v>
      </c>
      <c r="Q2995" s="27">
        <v>9815768</v>
      </c>
    </row>
    <row r="2996" spans="1:17" x14ac:dyDescent="0.3">
      <c r="A2996">
        <v>3</v>
      </c>
      <c r="B2996">
        <v>16</v>
      </c>
      <c r="C2996">
        <v>35</v>
      </c>
      <c r="D2996" s="27">
        <v>480000</v>
      </c>
      <c r="E2996">
        <v>5429174</v>
      </c>
      <c r="F2996">
        <v>7645232</v>
      </c>
      <c r="G2996">
        <v>32335395</v>
      </c>
      <c r="H2996">
        <v>0</v>
      </c>
      <c r="I2996">
        <v>14321955</v>
      </c>
      <c r="J2996">
        <v>4721516</v>
      </c>
      <c r="K2996">
        <v>5244594</v>
      </c>
      <c r="L2996">
        <v>6390780</v>
      </c>
      <c r="M2996">
        <v>7699144</v>
      </c>
      <c r="N2996">
        <v>21313680</v>
      </c>
      <c r="O2996">
        <v>12.123889999999999</v>
      </c>
      <c r="P2996" s="27">
        <v>30803479</v>
      </c>
      <c r="Q2996" s="8">
        <v>105000000</v>
      </c>
    </row>
    <row r="2997" spans="1:17" x14ac:dyDescent="0.3">
      <c r="A2997">
        <v>6</v>
      </c>
      <c r="B2997">
        <v>5</v>
      </c>
      <c r="C2997">
        <v>9</v>
      </c>
      <c r="D2997" s="27">
        <v>200001</v>
      </c>
      <c r="E2997">
        <v>0</v>
      </c>
      <c r="F2997">
        <v>75596</v>
      </c>
      <c r="G2997">
        <v>139421</v>
      </c>
      <c r="H2997">
        <v>0</v>
      </c>
      <c r="I2997">
        <v>1410210</v>
      </c>
      <c r="J2997">
        <v>0</v>
      </c>
      <c r="K2997">
        <v>15332</v>
      </c>
      <c r="L2997">
        <v>35334</v>
      </c>
      <c r="M2997">
        <v>99979</v>
      </c>
      <c r="N2997">
        <v>870741</v>
      </c>
      <c r="O2997">
        <v>74.84496</v>
      </c>
      <c r="P2997" s="27">
        <v>775678</v>
      </c>
      <c r="Q2997" s="27">
        <v>2646613</v>
      </c>
    </row>
    <row r="2998" spans="1:17" x14ac:dyDescent="0.3">
      <c r="A2998">
        <v>3</v>
      </c>
      <c r="B2998">
        <v>15</v>
      </c>
      <c r="C2998">
        <v>53</v>
      </c>
      <c r="D2998" s="27">
        <v>7100</v>
      </c>
      <c r="E2998">
        <v>978</v>
      </c>
      <c r="F2998">
        <v>10147</v>
      </c>
      <c r="G2998">
        <v>10983</v>
      </c>
      <c r="H2998">
        <v>0</v>
      </c>
      <c r="I2998">
        <v>19642</v>
      </c>
      <c r="J2998">
        <v>0</v>
      </c>
      <c r="K2998">
        <v>145070</v>
      </c>
      <c r="L2998">
        <v>2801</v>
      </c>
      <c r="M2998">
        <v>7835</v>
      </c>
      <c r="N2998">
        <v>19336</v>
      </c>
      <c r="O2998">
        <v>1197.386</v>
      </c>
      <c r="P2998" s="27">
        <v>63538</v>
      </c>
      <c r="Q2998" s="27">
        <v>216792</v>
      </c>
    </row>
    <row r="2999" spans="1:17" x14ac:dyDescent="0.3">
      <c r="A2999">
        <v>9</v>
      </c>
      <c r="B2999">
        <v>7</v>
      </c>
      <c r="C2999">
        <v>17</v>
      </c>
      <c r="D2999" s="27">
        <v>69000</v>
      </c>
      <c r="E2999">
        <v>41672</v>
      </c>
      <c r="F2999">
        <v>184357</v>
      </c>
      <c r="G2999">
        <v>293610</v>
      </c>
      <c r="H2999">
        <v>0</v>
      </c>
      <c r="I2999">
        <v>786029</v>
      </c>
      <c r="J2999">
        <v>0</v>
      </c>
      <c r="K2999">
        <v>0</v>
      </c>
      <c r="L2999">
        <v>80779</v>
      </c>
      <c r="M2999">
        <v>64002</v>
      </c>
      <c r="N2999">
        <v>973473</v>
      </c>
      <c r="O2999">
        <v>209.1</v>
      </c>
      <c r="P2999" s="27">
        <v>710411</v>
      </c>
      <c r="Q2999" s="27">
        <v>2423922</v>
      </c>
    </row>
    <row r="3000" spans="1:17" x14ac:dyDescent="0.3">
      <c r="A3000">
        <v>7</v>
      </c>
      <c r="B3000">
        <v>2</v>
      </c>
      <c r="C3000">
        <v>6</v>
      </c>
      <c r="D3000" s="27">
        <v>188000</v>
      </c>
      <c r="E3000">
        <v>560309</v>
      </c>
      <c r="F3000">
        <v>4936850</v>
      </c>
      <c r="G3000">
        <v>3892476</v>
      </c>
      <c r="H3000">
        <v>54962</v>
      </c>
      <c r="I3000">
        <v>2277710</v>
      </c>
      <c r="J3000">
        <v>0</v>
      </c>
      <c r="K3000">
        <v>147706</v>
      </c>
      <c r="L3000">
        <v>395620</v>
      </c>
      <c r="M3000">
        <v>3385915</v>
      </c>
      <c r="N3000">
        <v>1778995</v>
      </c>
      <c r="O3000">
        <v>20.286159999999999</v>
      </c>
      <c r="P3000" s="27">
        <v>5108600</v>
      </c>
      <c r="Q3000" s="27">
        <v>17430543</v>
      </c>
    </row>
    <row r="3001" spans="1:17" x14ac:dyDescent="0.3">
      <c r="A3001">
        <v>7</v>
      </c>
      <c r="B3001">
        <v>26</v>
      </c>
      <c r="C3001">
        <v>48</v>
      </c>
      <c r="D3001" s="27">
        <v>16000</v>
      </c>
      <c r="E3001">
        <v>478</v>
      </c>
      <c r="F3001">
        <v>28336</v>
      </c>
      <c r="G3001">
        <v>7753</v>
      </c>
      <c r="H3001">
        <v>39</v>
      </c>
      <c r="I3001">
        <v>9790</v>
      </c>
      <c r="J3001">
        <v>0</v>
      </c>
      <c r="K3001">
        <v>341</v>
      </c>
      <c r="L3001">
        <v>680</v>
      </c>
      <c r="M3001">
        <v>0</v>
      </c>
      <c r="N3001">
        <v>18783</v>
      </c>
      <c r="O3001">
        <v>1879.4559999999999</v>
      </c>
      <c r="P3001" s="27">
        <v>19402</v>
      </c>
      <c r="Q3001" s="27">
        <v>66200</v>
      </c>
    </row>
    <row r="3002" spans="1:17" x14ac:dyDescent="0.3">
      <c r="A3002">
        <v>4</v>
      </c>
      <c r="B3002">
        <v>14</v>
      </c>
      <c r="C3002">
        <v>29</v>
      </c>
      <c r="D3002" s="27">
        <v>136000</v>
      </c>
      <c r="E3002">
        <v>87743</v>
      </c>
      <c r="F3002">
        <v>672361</v>
      </c>
      <c r="G3002">
        <v>368233</v>
      </c>
      <c r="H3002">
        <v>0</v>
      </c>
      <c r="I3002">
        <v>813970</v>
      </c>
      <c r="J3002">
        <v>88416</v>
      </c>
      <c r="K3002">
        <v>510737</v>
      </c>
      <c r="L3002">
        <v>79669</v>
      </c>
      <c r="M3002">
        <v>664133</v>
      </c>
      <c r="N3002">
        <v>387865</v>
      </c>
      <c r="O3002">
        <v>139.16999999999999</v>
      </c>
      <c r="P3002" s="27">
        <v>1076532</v>
      </c>
      <c r="Q3002" s="27">
        <v>3673127</v>
      </c>
    </row>
    <row r="3003" spans="1:17" x14ac:dyDescent="0.3">
      <c r="A3003">
        <v>4</v>
      </c>
      <c r="B3003">
        <v>1</v>
      </c>
      <c r="C3003">
        <v>1</v>
      </c>
      <c r="D3003" s="27">
        <v>2450</v>
      </c>
      <c r="E3003">
        <v>0</v>
      </c>
      <c r="F3003">
        <v>0</v>
      </c>
      <c r="G3003">
        <v>13</v>
      </c>
      <c r="H3003">
        <v>1</v>
      </c>
      <c r="I3003">
        <v>0</v>
      </c>
      <c r="J3003">
        <v>0</v>
      </c>
      <c r="K3003">
        <v>0</v>
      </c>
      <c r="L3003">
        <v>0</v>
      </c>
      <c r="M3003">
        <v>0</v>
      </c>
      <c r="N3003">
        <v>2784</v>
      </c>
      <c r="O3003">
        <v>1559.829</v>
      </c>
      <c r="P3003" s="27">
        <v>820</v>
      </c>
      <c r="Q3003" s="27">
        <v>2798</v>
      </c>
    </row>
    <row r="3004" spans="1:17" x14ac:dyDescent="0.3">
      <c r="A3004">
        <v>5</v>
      </c>
      <c r="B3004">
        <v>2</v>
      </c>
      <c r="C3004">
        <v>6</v>
      </c>
      <c r="D3004" s="27">
        <v>9300</v>
      </c>
      <c r="E3004">
        <v>8179</v>
      </c>
      <c r="F3004">
        <v>41023</v>
      </c>
      <c r="G3004">
        <v>39828</v>
      </c>
      <c r="H3004">
        <v>2137</v>
      </c>
      <c r="I3004">
        <v>51386</v>
      </c>
      <c r="J3004">
        <v>0</v>
      </c>
      <c r="K3004">
        <v>8254</v>
      </c>
      <c r="L3004">
        <v>28932</v>
      </c>
      <c r="M3004">
        <v>91798</v>
      </c>
      <c r="N3004">
        <v>46420</v>
      </c>
      <c r="O3004">
        <v>941.81790000000001</v>
      </c>
      <c r="P3004" s="27">
        <v>93188</v>
      </c>
      <c r="Q3004" s="27">
        <v>317957</v>
      </c>
    </row>
    <row r="3005" spans="1:17" x14ac:dyDescent="0.3">
      <c r="A3005">
        <v>5</v>
      </c>
      <c r="B3005">
        <v>8</v>
      </c>
      <c r="C3005">
        <v>18</v>
      </c>
      <c r="D3005" s="27">
        <v>57000</v>
      </c>
      <c r="E3005">
        <v>105032</v>
      </c>
      <c r="F3005">
        <v>471879</v>
      </c>
      <c r="G3005">
        <v>1507442</v>
      </c>
      <c r="H3005">
        <v>13053</v>
      </c>
      <c r="I3005">
        <v>924527</v>
      </c>
      <c r="J3005">
        <v>0</v>
      </c>
      <c r="K3005">
        <v>50094</v>
      </c>
      <c r="L3005">
        <v>90237</v>
      </c>
      <c r="M3005">
        <v>134170</v>
      </c>
      <c r="N3005">
        <v>843427</v>
      </c>
      <c r="O3005">
        <v>532.96370000000002</v>
      </c>
      <c r="P3005" s="27">
        <v>1213324</v>
      </c>
      <c r="Q3005" s="27">
        <v>4139861</v>
      </c>
    </row>
    <row r="3006" spans="1:17" x14ac:dyDescent="0.3">
      <c r="A3006">
        <v>4</v>
      </c>
      <c r="B3006">
        <v>26</v>
      </c>
      <c r="C3006">
        <v>48</v>
      </c>
      <c r="D3006" s="27">
        <v>2000</v>
      </c>
      <c r="E3006">
        <v>27990</v>
      </c>
      <c r="F3006">
        <v>54777</v>
      </c>
      <c r="G3006">
        <v>45530</v>
      </c>
      <c r="H3006">
        <v>257</v>
      </c>
      <c r="I3006">
        <v>75178</v>
      </c>
      <c r="J3006">
        <v>0</v>
      </c>
      <c r="K3006">
        <v>3896</v>
      </c>
      <c r="L3006">
        <v>2490</v>
      </c>
      <c r="M3006">
        <v>9647</v>
      </c>
      <c r="N3006">
        <v>60705</v>
      </c>
      <c r="O3006">
        <v>1807.463</v>
      </c>
      <c r="P3006" s="27">
        <v>82201</v>
      </c>
      <c r="Q3006" s="27">
        <v>280470</v>
      </c>
    </row>
    <row r="3007" spans="1:17" x14ac:dyDescent="0.3">
      <c r="A3007">
        <v>8</v>
      </c>
      <c r="B3007">
        <v>2</v>
      </c>
      <c r="C3007">
        <v>4</v>
      </c>
      <c r="D3007" s="27">
        <v>17000</v>
      </c>
      <c r="E3007">
        <v>0</v>
      </c>
      <c r="F3007">
        <v>27721</v>
      </c>
      <c r="G3007">
        <v>168485</v>
      </c>
      <c r="H3007">
        <v>0</v>
      </c>
      <c r="I3007">
        <v>77732</v>
      </c>
      <c r="J3007">
        <v>0</v>
      </c>
      <c r="K3007">
        <v>56197</v>
      </c>
      <c r="L3007">
        <v>26277</v>
      </c>
      <c r="M3007">
        <v>64562</v>
      </c>
      <c r="N3007">
        <v>83268</v>
      </c>
      <c r="O3007">
        <v>1667.7550000000001</v>
      </c>
      <c r="P3007" s="27">
        <v>147785</v>
      </c>
      <c r="Q3007" s="27">
        <v>504242</v>
      </c>
    </row>
    <row r="3008" spans="1:17" x14ac:dyDescent="0.3">
      <c r="A3008">
        <v>3</v>
      </c>
      <c r="B3008">
        <v>14</v>
      </c>
      <c r="C3008">
        <v>28</v>
      </c>
      <c r="D3008" s="27">
        <v>12000</v>
      </c>
      <c r="E3008">
        <v>57934</v>
      </c>
      <c r="F3008">
        <v>77737</v>
      </c>
      <c r="G3008">
        <v>80947</v>
      </c>
      <c r="H3008">
        <v>12794</v>
      </c>
      <c r="I3008">
        <v>105627</v>
      </c>
      <c r="J3008">
        <v>0</v>
      </c>
      <c r="K3008">
        <v>13987</v>
      </c>
      <c r="L3008">
        <v>24429</v>
      </c>
      <c r="M3008">
        <v>33670</v>
      </c>
      <c r="N3008">
        <v>58292</v>
      </c>
      <c r="O3008">
        <v>403.26229999999998</v>
      </c>
      <c r="P3008" s="27">
        <v>136406</v>
      </c>
      <c r="Q3008" s="27">
        <v>465417</v>
      </c>
    </row>
    <row r="3009" spans="1:17" x14ac:dyDescent="0.3">
      <c r="A3009">
        <v>5</v>
      </c>
      <c r="B3009">
        <v>2</v>
      </c>
      <c r="C3009">
        <v>2</v>
      </c>
      <c r="D3009" s="27">
        <v>178000</v>
      </c>
      <c r="E3009">
        <v>45497</v>
      </c>
      <c r="F3009">
        <v>257090</v>
      </c>
      <c r="G3009">
        <v>1990485</v>
      </c>
      <c r="H3009">
        <v>3990</v>
      </c>
      <c r="I3009">
        <v>630005</v>
      </c>
      <c r="J3009">
        <v>0</v>
      </c>
      <c r="K3009">
        <v>56824</v>
      </c>
      <c r="L3009">
        <v>64782</v>
      </c>
      <c r="M3009">
        <v>269916</v>
      </c>
      <c r="N3009">
        <v>1142308</v>
      </c>
      <c r="O3009">
        <v>24.43533</v>
      </c>
      <c r="P3009" s="27">
        <v>1307414</v>
      </c>
      <c r="Q3009" s="27">
        <v>4460897</v>
      </c>
    </row>
    <row r="3010" spans="1:17" x14ac:dyDescent="0.3">
      <c r="A3010">
        <v>5</v>
      </c>
      <c r="B3010">
        <v>6</v>
      </c>
      <c r="C3010">
        <v>13</v>
      </c>
      <c r="D3010" s="27">
        <v>5000</v>
      </c>
      <c r="E3010">
        <v>14540</v>
      </c>
      <c r="F3010">
        <v>33265</v>
      </c>
      <c r="G3010">
        <v>30608</v>
      </c>
      <c r="H3010">
        <v>442</v>
      </c>
      <c r="I3010">
        <v>30647</v>
      </c>
      <c r="J3010">
        <v>79309</v>
      </c>
      <c r="K3010">
        <v>399363</v>
      </c>
      <c r="L3010">
        <v>1502</v>
      </c>
      <c r="M3010">
        <v>5822</v>
      </c>
      <c r="N3010">
        <v>42239</v>
      </c>
      <c r="O3010">
        <v>1117.742</v>
      </c>
      <c r="P3010" s="27">
        <v>186910</v>
      </c>
      <c r="Q3010" s="27">
        <v>637737</v>
      </c>
    </row>
    <row r="3011" spans="1:17" x14ac:dyDescent="0.3">
      <c r="A3011">
        <v>1</v>
      </c>
      <c r="B3011">
        <v>7</v>
      </c>
      <c r="C3011">
        <v>16</v>
      </c>
      <c r="D3011" s="27">
        <v>9600</v>
      </c>
      <c r="E3011">
        <v>20015</v>
      </c>
      <c r="F3011">
        <v>34500</v>
      </c>
      <c r="G3011">
        <v>25637</v>
      </c>
      <c r="H3011">
        <v>24055</v>
      </c>
      <c r="I3011">
        <v>124875</v>
      </c>
      <c r="J3011">
        <v>0</v>
      </c>
      <c r="K3011">
        <v>16182</v>
      </c>
      <c r="L3011">
        <v>20140</v>
      </c>
      <c r="M3011">
        <v>79278</v>
      </c>
      <c r="N3011">
        <v>106401</v>
      </c>
      <c r="O3011">
        <v>2140.9059999999999</v>
      </c>
      <c r="P3011" s="27">
        <v>132205</v>
      </c>
      <c r="Q3011" s="27">
        <v>451083</v>
      </c>
    </row>
    <row r="3012" spans="1:17" x14ac:dyDescent="0.3">
      <c r="A3012">
        <v>7</v>
      </c>
      <c r="B3012">
        <v>5</v>
      </c>
      <c r="C3012">
        <v>10</v>
      </c>
      <c r="D3012" s="27">
        <v>225000</v>
      </c>
      <c r="E3012">
        <v>143296</v>
      </c>
      <c r="F3012">
        <v>5194944</v>
      </c>
      <c r="G3012">
        <v>739151</v>
      </c>
      <c r="H3012">
        <v>0</v>
      </c>
      <c r="I3012">
        <v>3300985</v>
      </c>
      <c r="J3012">
        <v>0</v>
      </c>
      <c r="K3012">
        <v>273446</v>
      </c>
      <c r="L3012">
        <v>142970</v>
      </c>
      <c r="M3012">
        <v>1035568</v>
      </c>
      <c r="N3012">
        <v>3315522</v>
      </c>
      <c r="O3012">
        <v>23.717549999999999</v>
      </c>
      <c r="P3012" s="27">
        <v>4145921</v>
      </c>
      <c r="Q3012" s="27">
        <v>14145882</v>
      </c>
    </row>
    <row r="3013" spans="1:17" x14ac:dyDescent="0.3">
      <c r="A3013">
        <v>5</v>
      </c>
      <c r="B3013">
        <v>6</v>
      </c>
      <c r="C3013">
        <v>12</v>
      </c>
      <c r="D3013" s="27">
        <v>3100</v>
      </c>
      <c r="E3013">
        <v>20728</v>
      </c>
      <c r="F3013">
        <v>35692</v>
      </c>
      <c r="G3013">
        <v>50783</v>
      </c>
      <c r="H3013">
        <v>638</v>
      </c>
      <c r="I3013">
        <v>48913</v>
      </c>
      <c r="J3013">
        <v>71013</v>
      </c>
      <c r="K3013">
        <v>548640</v>
      </c>
      <c r="L3013">
        <v>7744</v>
      </c>
      <c r="M3013">
        <v>17569</v>
      </c>
      <c r="N3013">
        <v>39198</v>
      </c>
      <c r="O3013">
        <v>1807.463</v>
      </c>
      <c r="P3013" s="27">
        <v>246459</v>
      </c>
      <c r="Q3013" s="27">
        <v>840918</v>
      </c>
    </row>
    <row r="3014" spans="1:17" x14ac:dyDescent="0.3">
      <c r="A3014">
        <v>9</v>
      </c>
      <c r="B3014">
        <v>14</v>
      </c>
      <c r="C3014">
        <v>31</v>
      </c>
      <c r="D3014" s="27">
        <v>2250</v>
      </c>
      <c r="E3014">
        <v>0</v>
      </c>
      <c r="F3014">
        <v>2843</v>
      </c>
      <c r="G3014">
        <v>126</v>
      </c>
      <c r="H3014">
        <v>890</v>
      </c>
      <c r="I3014">
        <v>783</v>
      </c>
      <c r="J3014">
        <v>0</v>
      </c>
      <c r="K3014">
        <v>304</v>
      </c>
      <c r="L3014">
        <v>1043</v>
      </c>
      <c r="M3014">
        <v>0</v>
      </c>
      <c r="N3014">
        <v>617</v>
      </c>
      <c r="O3014">
        <v>1878.6010000000001</v>
      </c>
      <c r="P3014" s="27">
        <v>1936</v>
      </c>
      <c r="Q3014" s="27">
        <v>6606</v>
      </c>
    </row>
    <row r="3015" spans="1:17" x14ac:dyDescent="0.3">
      <c r="A3015">
        <v>3</v>
      </c>
      <c r="B3015">
        <v>11</v>
      </c>
      <c r="C3015">
        <v>20</v>
      </c>
      <c r="D3015" s="27">
        <v>300000</v>
      </c>
      <c r="E3015">
        <v>0</v>
      </c>
      <c r="F3015">
        <v>120477</v>
      </c>
      <c r="G3015">
        <v>194439</v>
      </c>
      <c r="H3015">
        <v>0</v>
      </c>
      <c r="I3015">
        <v>5634365</v>
      </c>
      <c r="J3015">
        <v>0</v>
      </c>
      <c r="K3015">
        <v>17065752</v>
      </c>
      <c r="L3015">
        <v>8642</v>
      </c>
      <c r="M3015">
        <v>35379</v>
      </c>
      <c r="N3015">
        <v>2415150</v>
      </c>
      <c r="O3015">
        <v>146.0213</v>
      </c>
      <c r="P3015" s="27">
        <v>7466062</v>
      </c>
      <c r="Q3015" s="27">
        <v>25474204</v>
      </c>
    </row>
    <row r="3016" spans="1:17" x14ac:dyDescent="0.3">
      <c r="A3016">
        <v>9</v>
      </c>
      <c r="B3016">
        <v>25</v>
      </c>
      <c r="C3016">
        <v>42</v>
      </c>
      <c r="D3016" s="27">
        <v>5000</v>
      </c>
      <c r="E3016">
        <v>0</v>
      </c>
      <c r="F3016">
        <v>0</v>
      </c>
      <c r="G3016">
        <v>0</v>
      </c>
      <c r="H3016">
        <v>0</v>
      </c>
      <c r="I3016">
        <v>53980</v>
      </c>
      <c r="J3016">
        <v>0</v>
      </c>
      <c r="K3016">
        <v>8638</v>
      </c>
      <c r="L3016">
        <v>2375</v>
      </c>
      <c r="M3016">
        <v>6178</v>
      </c>
      <c r="N3016">
        <v>31888</v>
      </c>
      <c r="O3016">
        <v>1667.7550000000001</v>
      </c>
      <c r="P3016" s="27">
        <v>30205</v>
      </c>
      <c r="Q3016" s="27">
        <v>103059</v>
      </c>
    </row>
    <row r="3017" spans="1:17" x14ac:dyDescent="0.3">
      <c r="A3017">
        <v>9</v>
      </c>
      <c r="B3017">
        <v>2</v>
      </c>
      <c r="C3017">
        <v>2</v>
      </c>
      <c r="D3017" s="27">
        <v>1000000</v>
      </c>
      <c r="E3017">
        <v>1353</v>
      </c>
      <c r="F3017">
        <v>3681215</v>
      </c>
      <c r="G3017">
        <v>5974707</v>
      </c>
      <c r="H3017">
        <v>33123</v>
      </c>
      <c r="I3017">
        <v>3249012</v>
      </c>
      <c r="J3017">
        <v>170030</v>
      </c>
      <c r="K3017">
        <v>323531</v>
      </c>
      <c r="L3017">
        <v>576528</v>
      </c>
      <c r="M3017">
        <v>1618107</v>
      </c>
      <c r="N3017">
        <v>2645404</v>
      </c>
      <c r="O3017">
        <v>19.690259999999999</v>
      </c>
      <c r="P3017" s="27">
        <v>5355513</v>
      </c>
      <c r="Q3017" s="27">
        <v>18273010</v>
      </c>
    </row>
    <row r="3018" spans="1:17" x14ac:dyDescent="0.3">
      <c r="A3018">
        <v>9</v>
      </c>
      <c r="B3018">
        <v>5</v>
      </c>
      <c r="C3018">
        <v>9</v>
      </c>
      <c r="D3018" s="27">
        <v>48000</v>
      </c>
      <c r="E3018">
        <v>12672</v>
      </c>
      <c r="F3018">
        <v>67734</v>
      </c>
      <c r="G3018">
        <v>47890</v>
      </c>
      <c r="H3018">
        <v>2900</v>
      </c>
      <c r="I3018">
        <v>400150</v>
      </c>
      <c r="J3018">
        <v>0</v>
      </c>
      <c r="K3018">
        <v>21952</v>
      </c>
      <c r="L3018">
        <v>14281</v>
      </c>
      <c r="M3018">
        <v>55979</v>
      </c>
      <c r="N3018">
        <v>214491</v>
      </c>
      <c r="O3018">
        <v>324.95339999999999</v>
      </c>
      <c r="P3018" s="27">
        <v>245618</v>
      </c>
      <c r="Q3018" s="27">
        <v>838049</v>
      </c>
    </row>
    <row r="3019" spans="1:17" x14ac:dyDescent="0.3">
      <c r="A3019">
        <v>1</v>
      </c>
      <c r="B3019">
        <v>25</v>
      </c>
      <c r="C3019">
        <v>43</v>
      </c>
      <c r="D3019" s="27">
        <v>7200</v>
      </c>
      <c r="E3019">
        <v>0</v>
      </c>
      <c r="F3019">
        <v>9137</v>
      </c>
      <c r="G3019">
        <v>29420</v>
      </c>
      <c r="H3019">
        <v>563</v>
      </c>
      <c r="I3019">
        <v>25589</v>
      </c>
      <c r="J3019">
        <v>0</v>
      </c>
      <c r="K3019">
        <v>303203</v>
      </c>
      <c r="L3019">
        <v>7976</v>
      </c>
      <c r="M3019">
        <v>11023</v>
      </c>
      <c r="N3019">
        <v>19704</v>
      </c>
      <c r="O3019">
        <v>1868.403</v>
      </c>
      <c r="P3019" s="27">
        <v>119172</v>
      </c>
      <c r="Q3019" s="27">
        <v>406615</v>
      </c>
    </row>
    <row r="3020" spans="1:17" x14ac:dyDescent="0.3">
      <c r="A3020">
        <v>6</v>
      </c>
      <c r="B3020">
        <v>16</v>
      </c>
      <c r="C3020">
        <v>35</v>
      </c>
      <c r="D3020" s="27">
        <v>800000</v>
      </c>
      <c r="E3020">
        <v>0</v>
      </c>
      <c r="F3020">
        <v>28228224</v>
      </c>
      <c r="G3020">
        <v>27686297</v>
      </c>
      <c r="H3020">
        <v>0</v>
      </c>
      <c r="I3020">
        <v>17152399</v>
      </c>
      <c r="J3020">
        <v>5605220</v>
      </c>
      <c r="K3020">
        <v>4239042</v>
      </c>
      <c r="L3020">
        <v>6880134</v>
      </c>
      <c r="M3020">
        <v>6648203</v>
      </c>
      <c r="N3020">
        <v>28185815</v>
      </c>
      <c r="O3020">
        <v>9.2846069999999994</v>
      </c>
      <c r="P3020" s="27">
        <v>36525596</v>
      </c>
      <c r="Q3020" s="8">
        <v>125000000</v>
      </c>
    </row>
    <row r="3021" spans="1:17" x14ac:dyDescent="0.3">
      <c r="A3021">
        <v>7</v>
      </c>
      <c r="B3021">
        <v>13</v>
      </c>
      <c r="C3021">
        <v>26</v>
      </c>
      <c r="D3021" s="27">
        <v>6500</v>
      </c>
      <c r="E3021">
        <v>8061</v>
      </c>
      <c r="F3021">
        <v>22319</v>
      </c>
      <c r="G3021">
        <v>7515</v>
      </c>
      <c r="H3021">
        <v>265</v>
      </c>
      <c r="I3021">
        <v>11753</v>
      </c>
      <c r="J3021">
        <v>0</v>
      </c>
      <c r="K3021">
        <v>0</v>
      </c>
      <c r="L3021">
        <v>797</v>
      </c>
      <c r="M3021">
        <v>1436</v>
      </c>
      <c r="N3021">
        <v>24528</v>
      </c>
      <c r="O3021">
        <v>1451.617</v>
      </c>
      <c r="P3021" s="27">
        <v>22472</v>
      </c>
      <c r="Q3021" s="27">
        <v>76674</v>
      </c>
    </row>
    <row r="3022" spans="1:17" x14ac:dyDescent="0.3">
      <c r="A3022">
        <v>9</v>
      </c>
      <c r="B3022">
        <v>2</v>
      </c>
      <c r="C3022">
        <v>2</v>
      </c>
      <c r="D3022" s="27">
        <v>1500000</v>
      </c>
      <c r="E3022">
        <v>0</v>
      </c>
      <c r="F3022">
        <v>15222370</v>
      </c>
      <c r="G3022">
        <v>15889831</v>
      </c>
      <c r="H3022">
        <v>0</v>
      </c>
      <c r="I3022">
        <v>5199687</v>
      </c>
      <c r="J3022">
        <v>0</v>
      </c>
      <c r="K3022">
        <v>2096714</v>
      </c>
      <c r="L3022">
        <v>4951294</v>
      </c>
      <c r="M3022">
        <v>13242671</v>
      </c>
      <c r="N3022">
        <v>7635450</v>
      </c>
      <c r="O3022">
        <v>23.717549999999999</v>
      </c>
      <c r="P3022" s="27">
        <v>18827086</v>
      </c>
      <c r="Q3022" s="27">
        <v>64238017</v>
      </c>
    </row>
    <row r="3023" spans="1:17" x14ac:dyDescent="0.3">
      <c r="A3023">
        <v>8</v>
      </c>
      <c r="B3023">
        <v>5</v>
      </c>
      <c r="C3023">
        <v>9</v>
      </c>
      <c r="D3023" s="27">
        <v>410000</v>
      </c>
      <c r="E3023">
        <v>0</v>
      </c>
      <c r="F3023">
        <v>102483</v>
      </c>
      <c r="G3023">
        <v>636185</v>
      </c>
      <c r="H3023">
        <v>0</v>
      </c>
      <c r="I3023">
        <v>1925374</v>
      </c>
      <c r="J3023">
        <v>0</v>
      </c>
      <c r="K3023">
        <v>22161</v>
      </c>
      <c r="L3023">
        <v>36749</v>
      </c>
      <c r="M3023">
        <v>195958</v>
      </c>
      <c r="N3023">
        <v>1770362</v>
      </c>
      <c r="O3023">
        <v>62.963329999999999</v>
      </c>
      <c r="P3023" s="27">
        <v>1374347</v>
      </c>
      <c r="Q3023" s="27">
        <v>4689272</v>
      </c>
    </row>
    <row r="3024" spans="1:17" x14ac:dyDescent="0.3">
      <c r="A3024">
        <v>9</v>
      </c>
      <c r="B3024">
        <v>14</v>
      </c>
      <c r="C3024">
        <v>31</v>
      </c>
      <c r="D3024" s="27">
        <v>19750</v>
      </c>
      <c r="E3024">
        <v>1389</v>
      </c>
      <c r="F3024">
        <v>1134</v>
      </c>
      <c r="G3024">
        <v>26225</v>
      </c>
      <c r="H3024">
        <v>2574</v>
      </c>
      <c r="I3024">
        <v>57060</v>
      </c>
      <c r="J3024">
        <v>0</v>
      </c>
      <c r="K3024">
        <v>167253</v>
      </c>
      <c r="L3024">
        <v>12151</v>
      </c>
      <c r="M3024">
        <v>90494</v>
      </c>
      <c r="N3024">
        <v>42480</v>
      </c>
      <c r="O3024">
        <v>48.84104</v>
      </c>
      <c r="P3024" s="27">
        <v>117456</v>
      </c>
      <c r="Q3024" s="27">
        <v>400760</v>
      </c>
    </row>
    <row r="3025" spans="1:17" x14ac:dyDescent="0.3">
      <c r="A3025">
        <v>2</v>
      </c>
      <c r="B3025">
        <v>25</v>
      </c>
      <c r="C3025">
        <v>42</v>
      </c>
      <c r="D3025" s="27">
        <v>10750</v>
      </c>
      <c r="E3025">
        <v>0</v>
      </c>
      <c r="F3025">
        <v>4707</v>
      </c>
      <c r="G3025">
        <v>39844</v>
      </c>
      <c r="H3025">
        <v>0</v>
      </c>
      <c r="I3025">
        <v>20369</v>
      </c>
      <c r="J3025">
        <v>0</v>
      </c>
      <c r="K3025">
        <v>781</v>
      </c>
      <c r="L3025">
        <v>5106</v>
      </c>
      <c r="M3025">
        <v>0</v>
      </c>
      <c r="N3025">
        <v>36132</v>
      </c>
      <c r="O3025">
        <v>653.84310000000005</v>
      </c>
      <c r="P3025" s="27">
        <v>31342</v>
      </c>
      <c r="Q3025" s="27">
        <v>106939</v>
      </c>
    </row>
    <row r="3026" spans="1:17" x14ac:dyDescent="0.3">
      <c r="A3026">
        <v>5</v>
      </c>
      <c r="B3026">
        <v>18</v>
      </c>
      <c r="C3026">
        <v>38</v>
      </c>
      <c r="D3026" s="27">
        <v>14000</v>
      </c>
      <c r="E3026">
        <v>12311</v>
      </c>
      <c r="F3026">
        <v>541103</v>
      </c>
      <c r="G3026">
        <v>313018</v>
      </c>
      <c r="H3026">
        <v>294262</v>
      </c>
      <c r="I3026">
        <v>429969</v>
      </c>
      <c r="J3026">
        <v>0</v>
      </c>
      <c r="K3026">
        <v>73466</v>
      </c>
      <c r="L3026">
        <v>0</v>
      </c>
      <c r="M3026">
        <v>49900</v>
      </c>
      <c r="N3026">
        <v>799974</v>
      </c>
      <c r="O3026">
        <v>385.90780000000001</v>
      </c>
      <c r="P3026" s="27">
        <v>736812</v>
      </c>
      <c r="Q3026" s="27">
        <v>2514003</v>
      </c>
    </row>
    <row r="3027" spans="1:17" x14ac:dyDescent="0.3">
      <c r="A3027">
        <v>5</v>
      </c>
      <c r="B3027">
        <v>2</v>
      </c>
      <c r="C3027">
        <v>5</v>
      </c>
      <c r="D3027" s="27">
        <v>118000</v>
      </c>
      <c r="E3027">
        <v>0</v>
      </c>
      <c r="F3027">
        <v>0</v>
      </c>
      <c r="G3027">
        <v>3461652</v>
      </c>
      <c r="H3027">
        <v>23156</v>
      </c>
      <c r="I3027">
        <v>1029530</v>
      </c>
      <c r="J3027">
        <v>0</v>
      </c>
      <c r="K3027">
        <v>61829</v>
      </c>
      <c r="L3027">
        <v>212104</v>
      </c>
      <c r="M3027">
        <v>834863</v>
      </c>
      <c r="N3027">
        <v>1116886</v>
      </c>
      <c r="O3027">
        <v>20.286159999999999</v>
      </c>
      <c r="P3027" s="27">
        <v>1975387</v>
      </c>
      <c r="Q3027" s="27">
        <v>6740020</v>
      </c>
    </row>
    <row r="3028" spans="1:17" x14ac:dyDescent="0.3">
      <c r="A3028">
        <v>8</v>
      </c>
      <c r="B3028">
        <v>2</v>
      </c>
      <c r="C3028">
        <v>2</v>
      </c>
      <c r="D3028" s="27">
        <v>335000</v>
      </c>
      <c r="E3028">
        <v>0</v>
      </c>
      <c r="F3028">
        <v>668932</v>
      </c>
      <c r="G3028">
        <v>3764165</v>
      </c>
      <c r="H3028">
        <v>0</v>
      </c>
      <c r="I3028">
        <v>5331685</v>
      </c>
      <c r="J3028">
        <v>180055</v>
      </c>
      <c r="K3028">
        <v>861301</v>
      </c>
      <c r="L3028">
        <v>66720</v>
      </c>
      <c r="M3028">
        <v>2088134</v>
      </c>
      <c r="N3028">
        <v>2478864</v>
      </c>
      <c r="O3028">
        <v>48.84104</v>
      </c>
      <c r="P3028" s="27">
        <v>4525163</v>
      </c>
      <c r="Q3028" s="27">
        <v>15439856</v>
      </c>
    </row>
    <row r="3029" spans="1:17" x14ac:dyDescent="0.3">
      <c r="A3029">
        <v>4</v>
      </c>
      <c r="B3029">
        <v>18</v>
      </c>
      <c r="C3029">
        <v>37</v>
      </c>
      <c r="D3029" s="27">
        <v>120000</v>
      </c>
      <c r="E3029">
        <v>0</v>
      </c>
      <c r="F3029">
        <v>267978</v>
      </c>
      <c r="G3029">
        <v>245655</v>
      </c>
      <c r="H3029">
        <v>0</v>
      </c>
      <c r="I3029">
        <v>482808</v>
      </c>
      <c r="J3029">
        <v>0</v>
      </c>
      <c r="K3029">
        <v>45925</v>
      </c>
      <c r="L3029">
        <v>70154</v>
      </c>
      <c r="M3029">
        <v>172068</v>
      </c>
      <c r="N3029">
        <v>1195011</v>
      </c>
      <c r="O3029">
        <v>127.3141</v>
      </c>
      <c r="P3029" s="27">
        <v>726729</v>
      </c>
      <c r="Q3029" s="27">
        <v>2479599</v>
      </c>
    </row>
    <row r="3030" spans="1:17" x14ac:dyDescent="0.3">
      <c r="A3030">
        <v>5</v>
      </c>
      <c r="B3030">
        <v>18</v>
      </c>
      <c r="C3030">
        <v>37</v>
      </c>
      <c r="D3030" s="27">
        <v>230000</v>
      </c>
      <c r="E3030">
        <v>71916</v>
      </c>
      <c r="F3030">
        <v>1032456</v>
      </c>
      <c r="G3030">
        <v>1998138</v>
      </c>
      <c r="H3030">
        <v>250651</v>
      </c>
      <c r="I3030">
        <v>715520</v>
      </c>
      <c r="J3030">
        <v>1487523</v>
      </c>
      <c r="K3030">
        <v>82389</v>
      </c>
      <c r="L3030">
        <v>50668</v>
      </c>
      <c r="M3030">
        <v>109729</v>
      </c>
      <c r="N3030">
        <v>2862051</v>
      </c>
      <c r="O3030">
        <v>15.94562</v>
      </c>
      <c r="P3030" s="27">
        <v>2538406</v>
      </c>
      <c r="Q3030" s="27">
        <v>8661041</v>
      </c>
    </row>
    <row r="3031" spans="1:17" x14ac:dyDescent="0.3">
      <c r="A3031">
        <v>7</v>
      </c>
      <c r="B3031">
        <v>5</v>
      </c>
      <c r="C3031">
        <v>11</v>
      </c>
      <c r="D3031" s="27">
        <v>30500</v>
      </c>
      <c r="E3031">
        <v>0</v>
      </c>
      <c r="F3031">
        <v>0</v>
      </c>
      <c r="G3031">
        <v>0</v>
      </c>
      <c r="H3031">
        <v>0</v>
      </c>
      <c r="I3031">
        <v>49190</v>
      </c>
      <c r="J3031">
        <v>0</v>
      </c>
      <c r="K3031">
        <v>0</v>
      </c>
      <c r="L3031">
        <v>0</v>
      </c>
      <c r="M3031">
        <v>0</v>
      </c>
      <c r="N3031">
        <v>41208</v>
      </c>
      <c r="O3031">
        <v>564.50829999999996</v>
      </c>
      <c r="P3031" s="27">
        <v>26494</v>
      </c>
      <c r="Q3031" s="27">
        <v>90398</v>
      </c>
    </row>
    <row r="3032" spans="1:17" x14ac:dyDescent="0.3">
      <c r="A3032">
        <v>2</v>
      </c>
      <c r="B3032">
        <v>26</v>
      </c>
      <c r="C3032">
        <v>47</v>
      </c>
      <c r="D3032" s="27">
        <v>20000</v>
      </c>
      <c r="E3032">
        <v>0</v>
      </c>
      <c r="F3032">
        <v>0</v>
      </c>
      <c r="G3032">
        <v>0</v>
      </c>
      <c r="H3032">
        <v>0</v>
      </c>
      <c r="I3032">
        <v>66039</v>
      </c>
      <c r="J3032">
        <v>0</v>
      </c>
      <c r="K3032">
        <v>0</v>
      </c>
      <c r="L3032">
        <v>0</v>
      </c>
      <c r="M3032">
        <v>0</v>
      </c>
      <c r="N3032">
        <v>156840</v>
      </c>
      <c r="O3032">
        <v>647.98720000000003</v>
      </c>
      <c r="P3032" s="27">
        <v>65322</v>
      </c>
      <c r="Q3032" s="27">
        <v>222879</v>
      </c>
    </row>
    <row r="3033" spans="1:17" x14ac:dyDescent="0.3">
      <c r="A3033">
        <v>4</v>
      </c>
      <c r="B3033">
        <v>25</v>
      </c>
      <c r="C3033">
        <v>42</v>
      </c>
      <c r="D3033" s="27">
        <v>15000</v>
      </c>
      <c r="E3033">
        <v>72189</v>
      </c>
      <c r="F3033">
        <v>66325</v>
      </c>
      <c r="G3033">
        <v>73608</v>
      </c>
      <c r="H3033">
        <v>399</v>
      </c>
      <c r="I3033">
        <v>213163</v>
      </c>
      <c r="J3033">
        <v>0</v>
      </c>
      <c r="K3033">
        <v>10843</v>
      </c>
      <c r="L3033">
        <v>6467</v>
      </c>
      <c r="M3033">
        <v>3744</v>
      </c>
      <c r="N3033">
        <v>101277</v>
      </c>
      <c r="O3033">
        <v>1729.173</v>
      </c>
      <c r="P3033" s="27">
        <v>160614</v>
      </c>
      <c r="Q3033" s="27">
        <v>548015</v>
      </c>
    </row>
    <row r="3034" spans="1:17" x14ac:dyDescent="0.3">
      <c r="A3034">
        <v>4</v>
      </c>
      <c r="B3034">
        <v>15</v>
      </c>
      <c r="C3034">
        <v>33</v>
      </c>
      <c r="D3034" s="27">
        <v>2600</v>
      </c>
      <c r="E3034">
        <v>1517</v>
      </c>
      <c r="F3034">
        <v>9047</v>
      </c>
      <c r="G3034">
        <v>4521</v>
      </c>
      <c r="H3034">
        <v>0</v>
      </c>
      <c r="I3034">
        <v>5907</v>
      </c>
      <c r="J3034">
        <v>47797</v>
      </c>
      <c r="K3034">
        <v>48097</v>
      </c>
      <c r="L3034">
        <v>2518</v>
      </c>
      <c r="M3034">
        <v>1691</v>
      </c>
      <c r="N3034">
        <v>9202</v>
      </c>
      <c r="O3034">
        <v>789.9366</v>
      </c>
      <c r="P3034" s="27">
        <v>38188</v>
      </c>
      <c r="Q3034" s="27">
        <v>130297</v>
      </c>
    </row>
    <row r="3035" spans="1:17" x14ac:dyDescent="0.3">
      <c r="A3035">
        <v>5</v>
      </c>
      <c r="B3035">
        <v>25</v>
      </c>
      <c r="C3035">
        <v>42</v>
      </c>
      <c r="D3035" s="27">
        <v>3000</v>
      </c>
      <c r="E3035">
        <v>2168</v>
      </c>
      <c r="F3035">
        <v>6745</v>
      </c>
      <c r="G3035">
        <v>2399</v>
      </c>
      <c r="H3035">
        <v>0</v>
      </c>
      <c r="I3035">
        <v>13368</v>
      </c>
      <c r="J3035">
        <v>0</v>
      </c>
      <c r="K3035">
        <v>67747</v>
      </c>
      <c r="L3035">
        <v>2782</v>
      </c>
      <c r="M3035">
        <v>7652</v>
      </c>
      <c r="N3035">
        <v>5009</v>
      </c>
      <c r="O3035">
        <v>1522.982</v>
      </c>
      <c r="P3035" s="27">
        <v>31615</v>
      </c>
      <c r="Q3035" s="27">
        <v>107870</v>
      </c>
    </row>
    <row r="3036" spans="1:17" x14ac:dyDescent="0.3">
      <c r="A3036">
        <v>4</v>
      </c>
      <c r="B3036">
        <v>26</v>
      </c>
      <c r="C3036">
        <v>46</v>
      </c>
      <c r="D3036" s="27">
        <v>10000</v>
      </c>
      <c r="E3036">
        <v>0</v>
      </c>
      <c r="F3036">
        <v>48947</v>
      </c>
      <c r="G3036">
        <v>32683</v>
      </c>
      <c r="H3036">
        <v>436</v>
      </c>
      <c r="I3036">
        <v>80433</v>
      </c>
      <c r="J3036">
        <v>0</v>
      </c>
      <c r="K3036">
        <v>0</v>
      </c>
      <c r="L3036">
        <v>82</v>
      </c>
      <c r="M3036">
        <v>0</v>
      </c>
      <c r="N3036">
        <v>127111</v>
      </c>
      <c r="O3036">
        <v>1729.173</v>
      </c>
      <c r="P3036" s="27">
        <v>84904</v>
      </c>
      <c r="Q3036" s="27">
        <v>289692</v>
      </c>
    </row>
    <row r="3037" spans="1:17" x14ac:dyDescent="0.3">
      <c r="A3037">
        <v>9</v>
      </c>
      <c r="B3037">
        <v>18</v>
      </c>
      <c r="C3037">
        <v>38</v>
      </c>
      <c r="D3037" s="27">
        <v>27000</v>
      </c>
      <c r="E3037">
        <v>1281</v>
      </c>
      <c r="F3037">
        <v>76682</v>
      </c>
      <c r="G3037">
        <v>158764</v>
      </c>
      <c r="H3037">
        <v>0</v>
      </c>
      <c r="I3037">
        <v>96671</v>
      </c>
      <c r="J3037">
        <v>0</v>
      </c>
      <c r="K3037">
        <v>202430</v>
      </c>
      <c r="L3037">
        <v>267033</v>
      </c>
      <c r="M3037">
        <v>26220</v>
      </c>
      <c r="N3037">
        <v>247408</v>
      </c>
      <c r="O3037">
        <v>212.42619999999999</v>
      </c>
      <c r="P3037" s="27">
        <v>315501</v>
      </c>
      <c r="Q3037" s="27">
        <v>1076489</v>
      </c>
    </row>
    <row r="3038" spans="1:17" x14ac:dyDescent="0.3">
      <c r="A3038">
        <v>8</v>
      </c>
      <c r="B3038">
        <v>8</v>
      </c>
      <c r="C3038">
        <v>18</v>
      </c>
      <c r="D3038" s="27">
        <v>5500</v>
      </c>
      <c r="E3038">
        <v>704</v>
      </c>
      <c r="F3038">
        <v>74166</v>
      </c>
      <c r="G3038">
        <v>191607</v>
      </c>
      <c r="H3038">
        <v>488</v>
      </c>
      <c r="I3038">
        <v>63204</v>
      </c>
      <c r="J3038">
        <v>0</v>
      </c>
      <c r="K3038">
        <v>777</v>
      </c>
      <c r="L3038">
        <v>15521</v>
      </c>
      <c r="M3038">
        <v>34840</v>
      </c>
      <c r="N3038">
        <v>50318</v>
      </c>
      <c r="O3038">
        <v>1667.7550000000001</v>
      </c>
      <c r="P3038" s="27">
        <v>126502</v>
      </c>
      <c r="Q3038" s="27">
        <v>431625</v>
      </c>
    </row>
    <row r="3039" spans="1:17" x14ac:dyDescent="0.3">
      <c r="A3039">
        <v>4</v>
      </c>
      <c r="B3039">
        <v>18</v>
      </c>
      <c r="C3039">
        <v>40</v>
      </c>
      <c r="D3039" s="27">
        <v>134000</v>
      </c>
      <c r="E3039">
        <v>0</v>
      </c>
      <c r="F3039">
        <v>39997</v>
      </c>
      <c r="G3039">
        <v>392922</v>
      </c>
      <c r="H3039">
        <v>0</v>
      </c>
      <c r="I3039">
        <v>90708</v>
      </c>
      <c r="J3039">
        <v>0</v>
      </c>
      <c r="K3039">
        <v>464622</v>
      </c>
      <c r="L3039">
        <v>3949</v>
      </c>
      <c r="M3039">
        <v>101024</v>
      </c>
      <c r="N3039">
        <v>1004813</v>
      </c>
      <c r="O3039">
        <v>53.784649999999999</v>
      </c>
      <c r="P3039" s="27">
        <v>614899</v>
      </c>
      <c r="Q3039" s="27">
        <v>2098035</v>
      </c>
    </row>
    <row r="3040" spans="1:17" x14ac:dyDescent="0.3">
      <c r="A3040">
        <v>9</v>
      </c>
      <c r="B3040">
        <v>2</v>
      </c>
      <c r="C3040">
        <v>4</v>
      </c>
      <c r="D3040" s="27">
        <v>44500</v>
      </c>
      <c r="E3040">
        <v>46776</v>
      </c>
      <c r="F3040">
        <v>260839</v>
      </c>
      <c r="G3040">
        <v>224410</v>
      </c>
      <c r="H3040">
        <v>2679</v>
      </c>
      <c r="I3040">
        <v>217423</v>
      </c>
      <c r="J3040">
        <v>20198</v>
      </c>
      <c r="K3040">
        <v>47930</v>
      </c>
      <c r="L3040">
        <v>302400</v>
      </c>
      <c r="M3040">
        <v>872986</v>
      </c>
      <c r="N3040">
        <v>233480</v>
      </c>
      <c r="O3040">
        <v>158.2996</v>
      </c>
      <c r="P3040" s="27">
        <v>653318</v>
      </c>
      <c r="Q3040" s="27">
        <v>2229121</v>
      </c>
    </row>
    <row r="3041" spans="1:17" x14ac:dyDescent="0.3">
      <c r="A3041">
        <v>3</v>
      </c>
      <c r="B3041">
        <v>2</v>
      </c>
      <c r="C3041">
        <v>2</v>
      </c>
      <c r="D3041" s="27">
        <v>30500</v>
      </c>
      <c r="E3041">
        <v>4228</v>
      </c>
      <c r="F3041">
        <v>300881</v>
      </c>
      <c r="G3041">
        <v>579788</v>
      </c>
      <c r="H3041">
        <v>0</v>
      </c>
      <c r="I3041">
        <v>952856</v>
      </c>
      <c r="J3041">
        <v>0</v>
      </c>
      <c r="K3041">
        <v>229937</v>
      </c>
      <c r="L3041">
        <v>103720</v>
      </c>
      <c r="M3041">
        <v>499555</v>
      </c>
      <c r="N3041">
        <v>564604</v>
      </c>
      <c r="O3041">
        <v>1879.4559999999999</v>
      </c>
      <c r="P3041" s="27">
        <v>948291</v>
      </c>
      <c r="Q3041" s="27">
        <v>3235569</v>
      </c>
    </row>
    <row r="3042" spans="1:17" x14ac:dyDescent="0.3">
      <c r="A3042">
        <v>9</v>
      </c>
      <c r="B3042">
        <v>2</v>
      </c>
      <c r="C3042">
        <v>2</v>
      </c>
      <c r="D3042" s="27">
        <v>100001</v>
      </c>
      <c r="E3042">
        <v>0</v>
      </c>
      <c r="F3042">
        <v>981608</v>
      </c>
      <c r="G3042">
        <v>3796408</v>
      </c>
      <c r="H3042">
        <v>0</v>
      </c>
      <c r="I3042">
        <v>769775</v>
      </c>
      <c r="J3042">
        <v>153619</v>
      </c>
      <c r="K3042">
        <v>624084</v>
      </c>
      <c r="L3042">
        <v>70252</v>
      </c>
      <c r="M3042">
        <v>745696</v>
      </c>
      <c r="N3042">
        <v>1799144</v>
      </c>
      <c r="O3042">
        <v>234.68539999999999</v>
      </c>
      <c r="P3042" s="27">
        <v>2620336</v>
      </c>
      <c r="Q3042" s="27">
        <v>8940586</v>
      </c>
    </row>
    <row r="3043" spans="1:17" x14ac:dyDescent="0.3">
      <c r="A3043">
        <v>7</v>
      </c>
      <c r="B3043">
        <v>13</v>
      </c>
      <c r="C3043">
        <v>23</v>
      </c>
      <c r="D3043" s="27">
        <v>152000</v>
      </c>
      <c r="E3043">
        <v>0</v>
      </c>
      <c r="F3043">
        <v>0</v>
      </c>
      <c r="G3043">
        <v>1668309</v>
      </c>
      <c r="H3043">
        <v>0</v>
      </c>
      <c r="I3043">
        <v>2001085</v>
      </c>
      <c r="J3043">
        <v>0</v>
      </c>
      <c r="K3043">
        <v>90479</v>
      </c>
      <c r="L3043">
        <v>136855</v>
      </c>
      <c r="M3043">
        <v>471996</v>
      </c>
      <c r="N3043">
        <v>3215596</v>
      </c>
      <c r="O3043">
        <v>259.3519</v>
      </c>
      <c r="P3043" s="27">
        <v>2222837</v>
      </c>
      <c r="Q3043" s="27">
        <v>7584320</v>
      </c>
    </row>
    <row r="3044" spans="1:17" x14ac:dyDescent="0.3">
      <c r="A3044">
        <v>4</v>
      </c>
      <c r="B3044">
        <v>12</v>
      </c>
      <c r="C3044">
        <v>21</v>
      </c>
      <c r="D3044" s="27">
        <v>8000</v>
      </c>
      <c r="E3044">
        <v>4484</v>
      </c>
      <c r="F3044">
        <v>4373</v>
      </c>
      <c r="G3044">
        <v>9390</v>
      </c>
      <c r="H3044">
        <v>0</v>
      </c>
      <c r="I3044">
        <v>12672</v>
      </c>
      <c r="J3044">
        <v>2087</v>
      </c>
      <c r="K3044">
        <v>546</v>
      </c>
      <c r="L3044">
        <v>479</v>
      </c>
      <c r="M3044">
        <v>0</v>
      </c>
      <c r="N3044">
        <v>12519</v>
      </c>
      <c r="O3044">
        <v>1729.173</v>
      </c>
      <c r="P3044" s="27">
        <v>13643</v>
      </c>
      <c r="Q3044" s="27">
        <v>46550</v>
      </c>
    </row>
    <row r="3045" spans="1:17" x14ac:dyDescent="0.3">
      <c r="A3045">
        <v>5</v>
      </c>
      <c r="B3045">
        <v>13</v>
      </c>
      <c r="C3045">
        <v>26</v>
      </c>
      <c r="D3045" s="27">
        <v>4800</v>
      </c>
      <c r="E3045">
        <v>135071</v>
      </c>
      <c r="F3045">
        <v>140619</v>
      </c>
      <c r="G3045">
        <v>27911</v>
      </c>
      <c r="H3045">
        <v>38</v>
      </c>
      <c r="I3045">
        <v>55608</v>
      </c>
      <c r="J3045">
        <v>0</v>
      </c>
      <c r="K3045">
        <v>0</v>
      </c>
      <c r="L3045">
        <v>1046</v>
      </c>
      <c r="M3045">
        <v>47526</v>
      </c>
      <c r="N3045">
        <v>76402</v>
      </c>
      <c r="O3045">
        <v>1807.463</v>
      </c>
      <c r="P3045" s="27">
        <v>141917</v>
      </c>
      <c r="Q3045" s="27">
        <v>484221</v>
      </c>
    </row>
    <row r="3046" spans="1:17" x14ac:dyDescent="0.3">
      <c r="A3046">
        <v>7</v>
      </c>
      <c r="B3046">
        <v>14</v>
      </c>
      <c r="C3046">
        <v>28</v>
      </c>
      <c r="D3046" s="27">
        <v>57000</v>
      </c>
      <c r="E3046">
        <v>308136</v>
      </c>
      <c r="F3046">
        <v>2493979</v>
      </c>
      <c r="G3046">
        <v>1378751</v>
      </c>
      <c r="H3046">
        <v>0</v>
      </c>
      <c r="I3046">
        <v>1114750</v>
      </c>
      <c r="J3046">
        <v>133210</v>
      </c>
      <c r="K3046">
        <v>528439</v>
      </c>
      <c r="L3046">
        <v>116284</v>
      </c>
      <c r="M3046">
        <v>0</v>
      </c>
      <c r="N3046">
        <v>1073690</v>
      </c>
      <c r="O3046">
        <v>385.90780000000001</v>
      </c>
      <c r="P3046" s="27">
        <v>2094736</v>
      </c>
      <c r="Q3046" s="27">
        <v>7147239</v>
      </c>
    </row>
    <row r="3047" spans="1:17" x14ac:dyDescent="0.3">
      <c r="A3047">
        <v>2</v>
      </c>
      <c r="B3047">
        <v>12</v>
      </c>
      <c r="C3047">
        <v>21</v>
      </c>
      <c r="D3047" s="27">
        <v>96000</v>
      </c>
      <c r="E3047">
        <v>73556</v>
      </c>
      <c r="F3047">
        <v>421404</v>
      </c>
      <c r="G3047">
        <v>1102608</v>
      </c>
      <c r="H3047">
        <v>0</v>
      </c>
      <c r="I3047">
        <v>356316</v>
      </c>
      <c r="J3047">
        <v>0</v>
      </c>
      <c r="K3047">
        <v>8277</v>
      </c>
      <c r="L3047">
        <v>101211</v>
      </c>
      <c r="M3047">
        <v>68098</v>
      </c>
      <c r="N3047">
        <v>1090874</v>
      </c>
      <c r="O3047">
        <v>1145.08</v>
      </c>
      <c r="P3047" s="27">
        <v>944415</v>
      </c>
      <c r="Q3047" s="27">
        <v>3222344</v>
      </c>
    </row>
    <row r="3048" spans="1:17" x14ac:dyDescent="0.3">
      <c r="A3048">
        <v>8</v>
      </c>
      <c r="B3048">
        <v>2</v>
      </c>
      <c r="C3048">
        <v>6</v>
      </c>
      <c r="D3048" s="27">
        <v>56000</v>
      </c>
      <c r="E3048">
        <v>927153</v>
      </c>
      <c r="F3048">
        <v>492588</v>
      </c>
      <c r="G3048">
        <v>1148910</v>
      </c>
      <c r="H3048">
        <v>0</v>
      </c>
      <c r="I3048">
        <v>635967</v>
      </c>
      <c r="J3048">
        <v>0</v>
      </c>
      <c r="K3048">
        <v>20318</v>
      </c>
      <c r="L3048">
        <v>18082</v>
      </c>
      <c r="M3048">
        <v>787579</v>
      </c>
      <c r="N3048">
        <v>575763</v>
      </c>
      <c r="O3048">
        <v>158.2996</v>
      </c>
      <c r="P3048" s="27">
        <v>1350047</v>
      </c>
      <c r="Q3048" s="27">
        <v>4606360</v>
      </c>
    </row>
    <row r="3049" spans="1:17" x14ac:dyDescent="0.3">
      <c r="A3049">
        <v>9</v>
      </c>
      <c r="B3049">
        <v>14</v>
      </c>
      <c r="C3049">
        <v>27</v>
      </c>
      <c r="D3049" s="27">
        <v>14000</v>
      </c>
      <c r="E3049">
        <v>0</v>
      </c>
      <c r="F3049">
        <v>10019</v>
      </c>
      <c r="G3049">
        <v>76933</v>
      </c>
      <c r="H3049">
        <v>2269</v>
      </c>
      <c r="I3049">
        <v>68207</v>
      </c>
      <c r="J3049">
        <v>0</v>
      </c>
      <c r="K3049">
        <v>17603</v>
      </c>
      <c r="L3049">
        <v>8499</v>
      </c>
      <c r="M3049">
        <v>10234</v>
      </c>
      <c r="N3049">
        <v>97447</v>
      </c>
      <c r="O3049">
        <v>503.86329999999998</v>
      </c>
      <c r="P3049" s="27">
        <v>85349</v>
      </c>
      <c r="Q3049" s="27">
        <v>291211</v>
      </c>
    </row>
    <row r="3050" spans="1:17" x14ac:dyDescent="0.3">
      <c r="A3050">
        <v>7</v>
      </c>
      <c r="B3050">
        <v>91</v>
      </c>
      <c r="C3050">
        <v>49</v>
      </c>
      <c r="D3050" s="27">
        <v>3000</v>
      </c>
      <c r="E3050">
        <v>68783</v>
      </c>
      <c r="F3050">
        <v>71779</v>
      </c>
      <c r="G3050">
        <v>13274</v>
      </c>
      <c r="H3050">
        <v>932</v>
      </c>
      <c r="I3050">
        <v>57444</v>
      </c>
      <c r="J3050">
        <v>0</v>
      </c>
      <c r="K3050">
        <v>0</v>
      </c>
      <c r="L3050">
        <v>0</v>
      </c>
      <c r="M3050">
        <v>0</v>
      </c>
      <c r="N3050">
        <v>121563</v>
      </c>
      <c r="O3050">
        <v>1451.617</v>
      </c>
      <c r="P3050" s="27">
        <v>97824</v>
      </c>
      <c r="Q3050" s="27">
        <v>333775</v>
      </c>
    </row>
    <row r="3051" spans="1:17" x14ac:dyDescent="0.3">
      <c r="A3051">
        <v>5</v>
      </c>
      <c r="B3051">
        <v>15</v>
      </c>
      <c r="C3051">
        <v>34</v>
      </c>
      <c r="D3051" s="27">
        <v>2400</v>
      </c>
      <c r="E3051">
        <v>7840</v>
      </c>
      <c r="F3051">
        <v>51265</v>
      </c>
      <c r="G3051">
        <v>72857</v>
      </c>
      <c r="H3051">
        <v>8740</v>
      </c>
      <c r="I3051">
        <v>16305</v>
      </c>
      <c r="J3051">
        <v>266106</v>
      </c>
      <c r="K3051">
        <v>188127</v>
      </c>
      <c r="L3051">
        <v>11477</v>
      </c>
      <c r="M3051">
        <v>17077</v>
      </c>
      <c r="N3051">
        <v>51303</v>
      </c>
      <c r="O3051">
        <v>810.40539999999999</v>
      </c>
      <c r="P3051" s="27">
        <v>202549</v>
      </c>
      <c r="Q3051" s="27">
        <v>691097</v>
      </c>
    </row>
    <row r="3052" spans="1:17" x14ac:dyDescent="0.3">
      <c r="A3052">
        <v>5</v>
      </c>
      <c r="B3052">
        <v>2</v>
      </c>
      <c r="C3052">
        <v>2</v>
      </c>
      <c r="D3052" s="27">
        <v>46000</v>
      </c>
      <c r="E3052">
        <v>29506</v>
      </c>
      <c r="F3052">
        <v>204107</v>
      </c>
      <c r="G3052">
        <v>497474</v>
      </c>
      <c r="H3052">
        <v>3705</v>
      </c>
      <c r="I3052">
        <v>497728</v>
      </c>
      <c r="J3052">
        <v>0</v>
      </c>
      <c r="K3052">
        <v>28995</v>
      </c>
      <c r="L3052">
        <v>65673</v>
      </c>
      <c r="M3052">
        <v>87238</v>
      </c>
      <c r="N3052">
        <v>398605</v>
      </c>
      <c r="O3052">
        <v>632.51710000000003</v>
      </c>
      <c r="P3052" s="27">
        <v>531369</v>
      </c>
      <c r="Q3052" s="27">
        <v>1813031</v>
      </c>
    </row>
    <row r="3053" spans="1:17" x14ac:dyDescent="0.3">
      <c r="A3053">
        <v>3</v>
      </c>
      <c r="B3053">
        <v>14</v>
      </c>
      <c r="C3053">
        <v>28</v>
      </c>
      <c r="D3053" s="27">
        <v>83000</v>
      </c>
      <c r="E3053">
        <v>22319</v>
      </c>
      <c r="F3053">
        <v>0</v>
      </c>
      <c r="G3053">
        <v>7320</v>
      </c>
      <c r="H3053">
        <v>0</v>
      </c>
      <c r="I3053">
        <v>43806</v>
      </c>
      <c r="J3053">
        <v>7203</v>
      </c>
      <c r="K3053">
        <v>50751</v>
      </c>
      <c r="L3053">
        <v>11627</v>
      </c>
      <c r="M3053">
        <v>148890</v>
      </c>
      <c r="N3053">
        <v>155210</v>
      </c>
      <c r="O3053">
        <v>146.0213</v>
      </c>
      <c r="P3053" s="27">
        <v>131045</v>
      </c>
      <c r="Q3053" s="27">
        <v>447126</v>
      </c>
    </row>
    <row r="3054" spans="1:17" x14ac:dyDescent="0.3">
      <c r="A3054">
        <v>9</v>
      </c>
      <c r="B3054">
        <v>15</v>
      </c>
      <c r="C3054">
        <v>53</v>
      </c>
      <c r="D3054" s="27">
        <v>6800</v>
      </c>
      <c r="E3054">
        <v>55598</v>
      </c>
      <c r="F3054">
        <v>40061</v>
      </c>
      <c r="G3054">
        <v>127704</v>
      </c>
      <c r="H3054">
        <v>23989</v>
      </c>
      <c r="I3054">
        <v>46887</v>
      </c>
      <c r="J3054">
        <v>0</v>
      </c>
      <c r="K3054">
        <v>367720</v>
      </c>
      <c r="L3054">
        <v>27907</v>
      </c>
      <c r="M3054">
        <v>20936</v>
      </c>
      <c r="N3054">
        <v>60829</v>
      </c>
      <c r="O3054">
        <v>887.44190000000003</v>
      </c>
      <c r="P3054" s="27">
        <v>226152</v>
      </c>
      <c r="Q3054" s="27">
        <v>771631</v>
      </c>
    </row>
    <row r="3055" spans="1:17" x14ac:dyDescent="0.3">
      <c r="A3055">
        <v>3</v>
      </c>
      <c r="B3055">
        <v>16</v>
      </c>
      <c r="C3055">
        <v>35</v>
      </c>
      <c r="D3055" s="27">
        <v>1000000</v>
      </c>
      <c r="E3055">
        <v>0</v>
      </c>
      <c r="F3055">
        <v>41315382</v>
      </c>
      <c r="G3055">
        <v>20871634</v>
      </c>
      <c r="H3055">
        <v>0</v>
      </c>
      <c r="I3055">
        <v>21986090</v>
      </c>
      <c r="J3055">
        <v>6601170</v>
      </c>
      <c r="K3055">
        <v>9982531</v>
      </c>
      <c r="L3055">
        <v>10405425</v>
      </c>
      <c r="M3055">
        <v>26545209</v>
      </c>
      <c r="N3055">
        <v>31286394</v>
      </c>
      <c r="O3055">
        <v>2.860252</v>
      </c>
      <c r="P3055" s="27">
        <v>49529260</v>
      </c>
      <c r="Q3055" s="8">
        <v>169000000</v>
      </c>
    </row>
    <row r="3056" spans="1:17" x14ac:dyDescent="0.3">
      <c r="A3056">
        <v>2</v>
      </c>
      <c r="B3056">
        <v>7</v>
      </c>
      <c r="C3056">
        <v>16</v>
      </c>
      <c r="D3056" s="27">
        <v>4100</v>
      </c>
      <c r="E3056">
        <v>41757</v>
      </c>
      <c r="F3056">
        <v>11278</v>
      </c>
      <c r="G3056">
        <v>24146</v>
      </c>
      <c r="H3056">
        <v>14763</v>
      </c>
      <c r="I3056">
        <v>19652</v>
      </c>
      <c r="J3056">
        <v>11524</v>
      </c>
      <c r="K3056">
        <v>13745</v>
      </c>
      <c r="L3056">
        <v>7489</v>
      </c>
      <c r="M3056">
        <v>4260</v>
      </c>
      <c r="N3056">
        <v>69140</v>
      </c>
      <c r="O3056">
        <v>583.35119999999995</v>
      </c>
      <c r="P3056" s="27">
        <v>63820</v>
      </c>
      <c r="Q3056" s="27">
        <v>217754</v>
      </c>
    </row>
    <row r="3057" spans="1:17" x14ac:dyDescent="0.3">
      <c r="A3057">
        <v>9</v>
      </c>
      <c r="B3057">
        <v>2</v>
      </c>
      <c r="C3057">
        <v>2</v>
      </c>
      <c r="D3057" s="27">
        <v>52000</v>
      </c>
      <c r="E3057">
        <v>4441</v>
      </c>
      <c r="F3057">
        <v>386974</v>
      </c>
      <c r="G3057">
        <v>383742</v>
      </c>
      <c r="H3057">
        <v>3597</v>
      </c>
      <c r="I3057">
        <v>486158</v>
      </c>
      <c r="J3057">
        <v>0</v>
      </c>
      <c r="K3057">
        <v>7041</v>
      </c>
      <c r="L3057">
        <v>113388</v>
      </c>
      <c r="M3057">
        <v>142099</v>
      </c>
      <c r="N3057">
        <v>250700</v>
      </c>
      <c r="O3057">
        <v>336.40199999999999</v>
      </c>
      <c r="P3057" s="27">
        <v>521143</v>
      </c>
      <c r="Q3057" s="27">
        <v>1778140</v>
      </c>
    </row>
    <row r="3058" spans="1:17" x14ac:dyDescent="0.3">
      <c r="A3058">
        <v>7</v>
      </c>
      <c r="B3058">
        <v>2</v>
      </c>
      <c r="C3058">
        <v>6</v>
      </c>
      <c r="D3058" s="27">
        <v>17000</v>
      </c>
      <c r="E3058">
        <v>3550</v>
      </c>
      <c r="F3058">
        <v>43225</v>
      </c>
      <c r="G3058">
        <v>88970</v>
      </c>
      <c r="H3058">
        <v>199</v>
      </c>
      <c r="I3058">
        <v>56255</v>
      </c>
      <c r="J3058">
        <v>2434</v>
      </c>
      <c r="K3058">
        <v>0</v>
      </c>
      <c r="L3058">
        <v>14915</v>
      </c>
      <c r="M3058">
        <v>14508</v>
      </c>
      <c r="N3058">
        <v>30803</v>
      </c>
      <c r="O3058">
        <v>503.86329999999998</v>
      </c>
      <c r="P3058" s="27">
        <v>74695</v>
      </c>
      <c r="Q3058" s="27">
        <v>254859</v>
      </c>
    </row>
    <row r="3059" spans="1:17" x14ac:dyDescent="0.3">
      <c r="A3059">
        <v>7</v>
      </c>
      <c r="B3059">
        <v>2</v>
      </c>
      <c r="C3059">
        <v>6</v>
      </c>
      <c r="D3059" s="27">
        <v>9200</v>
      </c>
      <c r="E3059">
        <v>0</v>
      </c>
      <c r="F3059">
        <v>98957</v>
      </c>
      <c r="G3059">
        <v>144813</v>
      </c>
      <c r="H3059">
        <v>1319</v>
      </c>
      <c r="I3059">
        <v>75186</v>
      </c>
      <c r="J3059">
        <v>0</v>
      </c>
      <c r="K3059">
        <v>15605</v>
      </c>
      <c r="L3059">
        <v>56305</v>
      </c>
      <c r="M3059">
        <v>76406</v>
      </c>
      <c r="N3059">
        <v>99920</v>
      </c>
      <c r="O3059">
        <v>1162.2629999999999</v>
      </c>
      <c r="P3059" s="27">
        <v>166621</v>
      </c>
      <c r="Q3059" s="27">
        <v>568511</v>
      </c>
    </row>
    <row r="3060" spans="1:17" x14ac:dyDescent="0.3">
      <c r="A3060">
        <v>5</v>
      </c>
      <c r="B3060">
        <v>8</v>
      </c>
      <c r="C3060">
        <v>19</v>
      </c>
      <c r="D3060" s="27">
        <v>58000</v>
      </c>
      <c r="E3060">
        <v>440</v>
      </c>
      <c r="F3060">
        <v>2543054</v>
      </c>
      <c r="G3060">
        <v>2545138</v>
      </c>
      <c r="H3060">
        <v>11046</v>
      </c>
      <c r="I3060">
        <v>1020370</v>
      </c>
      <c r="J3060">
        <v>0</v>
      </c>
      <c r="K3060">
        <v>248805</v>
      </c>
      <c r="L3060">
        <v>166195</v>
      </c>
      <c r="M3060">
        <v>944522</v>
      </c>
      <c r="N3060">
        <v>1651744</v>
      </c>
      <c r="O3060">
        <v>230.4332</v>
      </c>
      <c r="P3060" s="27">
        <v>2676235</v>
      </c>
      <c r="Q3060" s="27">
        <v>9131314</v>
      </c>
    </row>
    <row r="3061" spans="1:17" x14ac:dyDescent="0.3">
      <c r="A3061">
        <v>5</v>
      </c>
      <c r="B3061">
        <v>91</v>
      </c>
      <c r="C3061">
        <v>49</v>
      </c>
      <c r="D3061" s="27">
        <v>86000</v>
      </c>
      <c r="E3061">
        <v>207182</v>
      </c>
      <c r="F3061">
        <v>1348746</v>
      </c>
      <c r="G3061">
        <v>2052821</v>
      </c>
      <c r="H3061">
        <v>683</v>
      </c>
      <c r="I3061">
        <v>1468887</v>
      </c>
      <c r="J3061">
        <v>0</v>
      </c>
      <c r="K3061">
        <v>4388</v>
      </c>
      <c r="L3061">
        <v>12914</v>
      </c>
      <c r="M3061">
        <v>47983</v>
      </c>
      <c r="N3061">
        <v>4222879</v>
      </c>
      <c r="O3061">
        <v>247.5737</v>
      </c>
      <c r="P3061" s="27">
        <v>2745159</v>
      </c>
      <c r="Q3061" s="27">
        <v>9366483</v>
      </c>
    </row>
    <row r="3062" spans="1:17" x14ac:dyDescent="0.3">
      <c r="A3062">
        <v>6</v>
      </c>
      <c r="B3062">
        <v>18</v>
      </c>
      <c r="C3062">
        <v>37</v>
      </c>
      <c r="D3062" s="27">
        <v>15000</v>
      </c>
      <c r="E3062">
        <v>0</v>
      </c>
      <c r="F3062">
        <v>49320</v>
      </c>
      <c r="G3062">
        <v>59397</v>
      </c>
      <c r="H3062">
        <v>0</v>
      </c>
      <c r="I3062">
        <v>82958</v>
      </c>
      <c r="J3062">
        <v>0</v>
      </c>
      <c r="K3062">
        <v>48753</v>
      </c>
      <c r="L3062">
        <v>75948</v>
      </c>
      <c r="M3062">
        <v>53835</v>
      </c>
      <c r="N3062">
        <v>186426</v>
      </c>
      <c r="O3062">
        <v>499.12040000000002</v>
      </c>
      <c r="P3062" s="27">
        <v>163141</v>
      </c>
      <c r="Q3062" s="27">
        <v>556637</v>
      </c>
    </row>
    <row r="3063" spans="1:17" x14ac:dyDescent="0.3">
      <c r="A3063">
        <v>5</v>
      </c>
      <c r="B3063">
        <v>26</v>
      </c>
      <c r="C3063">
        <v>46</v>
      </c>
      <c r="D3063" s="27">
        <v>2000</v>
      </c>
      <c r="E3063">
        <v>15742</v>
      </c>
      <c r="F3063">
        <v>0</v>
      </c>
      <c r="G3063">
        <v>2913</v>
      </c>
      <c r="H3063">
        <v>0</v>
      </c>
      <c r="I3063">
        <v>42014</v>
      </c>
      <c r="J3063">
        <v>0</v>
      </c>
      <c r="K3063">
        <v>21413</v>
      </c>
      <c r="L3063">
        <v>4362</v>
      </c>
      <c r="M3063">
        <v>14790</v>
      </c>
      <c r="N3063">
        <v>42735</v>
      </c>
      <c r="O3063">
        <v>1522.982</v>
      </c>
      <c r="P3063" s="27">
        <v>42195</v>
      </c>
      <c r="Q3063" s="27">
        <v>143969</v>
      </c>
    </row>
    <row r="3064" spans="1:17" x14ac:dyDescent="0.3">
      <c r="A3064">
        <v>3</v>
      </c>
      <c r="B3064">
        <v>18</v>
      </c>
      <c r="C3064">
        <v>38</v>
      </c>
      <c r="D3064" s="27">
        <v>70000</v>
      </c>
      <c r="E3064">
        <v>339343</v>
      </c>
      <c r="F3064">
        <v>271412</v>
      </c>
      <c r="G3064">
        <v>1440569</v>
      </c>
      <c r="H3064">
        <v>0</v>
      </c>
      <c r="I3064">
        <v>280375</v>
      </c>
      <c r="J3064">
        <v>802954</v>
      </c>
      <c r="K3064">
        <v>752543</v>
      </c>
      <c r="L3064">
        <v>25862</v>
      </c>
      <c r="M3064">
        <v>82716</v>
      </c>
      <c r="N3064">
        <v>1544915</v>
      </c>
      <c r="O3064">
        <v>375.89120000000003</v>
      </c>
      <c r="P3064" s="27">
        <v>1623883</v>
      </c>
      <c r="Q3064" s="27">
        <v>5540689</v>
      </c>
    </row>
    <row r="3065" spans="1:17" x14ac:dyDescent="0.3">
      <c r="A3065">
        <v>7</v>
      </c>
      <c r="B3065">
        <v>15</v>
      </c>
      <c r="C3065">
        <v>33</v>
      </c>
      <c r="D3065" s="27">
        <v>8000</v>
      </c>
      <c r="E3065">
        <v>0</v>
      </c>
      <c r="F3065">
        <v>195562</v>
      </c>
      <c r="G3065">
        <v>99413</v>
      </c>
      <c r="H3065">
        <v>0</v>
      </c>
      <c r="I3065">
        <v>83997</v>
      </c>
      <c r="J3065">
        <v>0</v>
      </c>
      <c r="K3065">
        <v>667935</v>
      </c>
      <c r="L3065">
        <v>26554</v>
      </c>
      <c r="M3065">
        <v>9009</v>
      </c>
      <c r="N3065">
        <v>99611</v>
      </c>
      <c r="O3065">
        <v>1197.386</v>
      </c>
      <c r="P3065" s="27">
        <v>346448</v>
      </c>
      <c r="Q3065" s="27">
        <v>1182081</v>
      </c>
    </row>
    <row r="3066" spans="1:17" x14ac:dyDescent="0.3">
      <c r="A3066">
        <v>9</v>
      </c>
      <c r="B3066">
        <v>13</v>
      </c>
      <c r="C3066">
        <v>22</v>
      </c>
      <c r="D3066" s="27">
        <v>5300</v>
      </c>
      <c r="E3066">
        <v>0</v>
      </c>
      <c r="F3066">
        <v>9421</v>
      </c>
      <c r="G3066">
        <v>481</v>
      </c>
      <c r="H3066">
        <v>81</v>
      </c>
      <c r="I3066">
        <v>587</v>
      </c>
      <c r="J3066">
        <v>689</v>
      </c>
      <c r="K3066">
        <v>298</v>
      </c>
      <c r="L3066">
        <v>35</v>
      </c>
      <c r="M3066">
        <v>108</v>
      </c>
      <c r="N3066">
        <v>4562</v>
      </c>
      <c r="O3066">
        <v>1667.7550000000001</v>
      </c>
      <c r="P3066" s="27">
        <v>4766</v>
      </c>
      <c r="Q3066" s="27">
        <v>16262</v>
      </c>
    </row>
    <row r="3067" spans="1:17" x14ac:dyDescent="0.3">
      <c r="A3067">
        <v>5</v>
      </c>
      <c r="B3067">
        <v>14</v>
      </c>
      <c r="C3067">
        <v>27</v>
      </c>
      <c r="D3067" s="27">
        <v>12000</v>
      </c>
      <c r="E3067">
        <v>15632</v>
      </c>
      <c r="F3067">
        <v>0</v>
      </c>
      <c r="G3067">
        <v>18116</v>
      </c>
      <c r="H3067">
        <v>14516</v>
      </c>
      <c r="I3067">
        <v>49962</v>
      </c>
      <c r="J3067">
        <v>0</v>
      </c>
      <c r="K3067">
        <v>0</v>
      </c>
      <c r="L3067">
        <v>0</v>
      </c>
      <c r="M3067">
        <v>0</v>
      </c>
      <c r="N3067">
        <v>39462</v>
      </c>
      <c r="O3067">
        <v>751.72649999999999</v>
      </c>
      <c r="P3067" s="27">
        <v>40354</v>
      </c>
      <c r="Q3067" s="27">
        <v>137688</v>
      </c>
    </row>
    <row r="3068" spans="1:17" x14ac:dyDescent="0.3">
      <c r="A3068">
        <v>3</v>
      </c>
      <c r="B3068">
        <v>1</v>
      </c>
      <c r="C3068">
        <v>1</v>
      </c>
      <c r="D3068" s="27">
        <v>2400</v>
      </c>
      <c r="E3068">
        <v>0</v>
      </c>
      <c r="F3068">
        <v>0</v>
      </c>
      <c r="G3068">
        <v>1</v>
      </c>
      <c r="H3068">
        <v>0</v>
      </c>
      <c r="I3068">
        <v>0</v>
      </c>
      <c r="J3068">
        <v>0</v>
      </c>
      <c r="K3068">
        <v>0</v>
      </c>
      <c r="L3068">
        <v>0</v>
      </c>
      <c r="M3068">
        <v>0</v>
      </c>
      <c r="N3068">
        <v>429</v>
      </c>
      <c r="O3068">
        <v>1868.403</v>
      </c>
      <c r="P3068" s="27">
        <v>126</v>
      </c>
      <c r="Q3068" s="27">
        <v>430</v>
      </c>
    </row>
    <row r="3069" spans="1:17" x14ac:dyDescent="0.3">
      <c r="A3069">
        <v>6</v>
      </c>
      <c r="B3069">
        <v>15</v>
      </c>
      <c r="C3069">
        <v>33</v>
      </c>
      <c r="D3069" s="27">
        <v>21500</v>
      </c>
      <c r="E3069">
        <v>0</v>
      </c>
      <c r="F3069">
        <v>564124</v>
      </c>
      <c r="G3069">
        <v>572025</v>
      </c>
      <c r="H3069">
        <v>40737</v>
      </c>
      <c r="I3069">
        <v>254489</v>
      </c>
      <c r="J3069">
        <v>2540601</v>
      </c>
      <c r="K3069">
        <v>1796111</v>
      </c>
      <c r="L3069">
        <v>69040</v>
      </c>
      <c r="M3069">
        <v>59560</v>
      </c>
      <c r="N3069">
        <v>333693</v>
      </c>
      <c r="O3069">
        <v>196.322</v>
      </c>
      <c r="P3069" s="27">
        <v>1826020</v>
      </c>
      <c r="Q3069" s="27">
        <v>6230380</v>
      </c>
    </row>
    <row r="3070" spans="1:17" x14ac:dyDescent="0.3">
      <c r="A3070">
        <v>6</v>
      </c>
      <c r="B3070">
        <v>2</v>
      </c>
      <c r="C3070">
        <v>3</v>
      </c>
      <c r="D3070" s="27">
        <v>64000</v>
      </c>
      <c r="E3070">
        <v>0</v>
      </c>
      <c r="F3070">
        <v>492813</v>
      </c>
      <c r="G3070">
        <v>870280</v>
      </c>
      <c r="H3070">
        <v>0</v>
      </c>
      <c r="I3070">
        <v>217498</v>
      </c>
      <c r="J3070">
        <v>0</v>
      </c>
      <c r="K3070">
        <v>14700</v>
      </c>
      <c r="L3070">
        <v>12702</v>
      </c>
      <c r="M3070">
        <v>107713</v>
      </c>
      <c r="N3070">
        <v>518345</v>
      </c>
      <c r="O3070">
        <v>226.8278</v>
      </c>
      <c r="P3070" s="27">
        <v>654763</v>
      </c>
      <c r="Q3070" s="27">
        <v>2234051</v>
      </c>
    </row>
    <row r="3071" spans="1:17" x14ac:dyDescent="0.3">
      <c r="A3071">
        <v>9</v>
      </c>
      <c r="B3071">
        <v>25</v>
      </c>
      <c r="C3071">
        <v>42</v>
      </c>
      <c r="D3071" s="27">
        <v>2500</v>
      </c>
      <c r="E3071">
        <v>311</v>
      </c>
      <c r="F3071">
        <v>66757</v>
      </c>
      <c r="G3071">
        <v>52985</v>
      </c>
      <c r="H3071">
        <v>10383</v>
      </c>
      <c r="I3071">
        <v>137593</v>
      </c>
      <c r="J3071">
        <v>0</v>
      </c>
      <c r="K3071">
        <v>12765</v>
      </c>
      <c r="L3071">
        <v>125404</v>
      </c>
      <c r="M3071">
        <v>18491</v>
      </c>
      <c r="N3071">
        <v>86575</v>
      </c>
      <c r="O3071">
        <v>2249.1350000000002</v>
      </c>
      <c r="P3071" s="27">
        <v>149843</v>
      </c>
      <c r="Q3071" s="27">
        <v>511264</v>
      </c>
    </row>
    <row r="3072" spans="1:17" x14ac:dyDescent="0.3">
      <c r="A3072">
        <v>6</v>
      </c>
      <c r="B3072">
        <v>18</v>
      </c>
      <c r="C3072">
        <v>37</v>
      </c>
      <c r="D3072" s="27">
        <v>33000</v>
      </c>
      <c r="E3072">
        <v>6557</v>
      </c>
      <c r="F3072">
        <v>115727</v>
      </c>
      <c r="G3072">
        <v>128063</v>
      </c>
      <c r="H3072">
        <v>63323</v>
      </c>
      <c r="I3072">
        <v>84431</v>
      </c>
      <c r="J3072">
        <v>0</v>
      </c>
      <c r="K3072">
        <v>132084</v>
      </c>
      <c r="L3072">
        <v>445878</v>
      </c>
      <c r="M3072">
        <v>27534</v>
      </c>
      <c r="N3072">
        <v>196376</v>
      </c>
      <c r="O3072">
        <v>385.90780000000001</v>
      </c>
      <c r="P3072" s="27">
        <v>351692</v>
      </c>
      <c r="Q3072" s="27">
        <v>1199973</v>
      </c>
    </row>
    <row r="3073" spans="1:17" x14ac:dyDescent="0.3">
      <c r="A3073">
        <v>7</v>
      </c>
      <c r="B3073">
        <v>14</v>
      </c>
      <c r="C3073">
        <v>28</v>
      </c>
      <c r="D3073" s="27">
        <v>215000</v>
      </c>
      <c r="E3073">
        <v>0</v>
      </c>
      <c r="F3073">
        <v>1632698</v>
      </c>
      <c r="G3073">
        <v>474952</v>
      </c>
      <c r="H3073">
        <v>23229</v>
      </c>
      <c r="I3073">
        <v>591670</v>
      </c>
      <c r="J3073">
        <v>99260</v>
      </c>
      <c r="K3073">
        <v>440966</v>
      </c>
      <c r="L3073">
        <v>70222</v>
      </c>
      <c r="M3073">
        <v>295177</v>
      </c>
      <c r="N3073">
        <v>435436</v>
      </c>
      <c r="O3073">
        <v>138.56610000000001</v>
      </c>
      <c r="P3073" s="27">
        <v>1190976</v>
      </c>
      <c r="Q3073" s="27">
        <v>4063610</v>
      </c>
    </row>
    <row r="3074" spans="1:17" x14ac:dyDescent="0.3">
      <c r="A3074">
        <v>2</v>
      </c>
      <c r="B3074">
        <v>16</v>
      </c>
      <c r="C3074">
        <v>35</v>
      </c>
      <c r="D3074" s="27">
        <v>450000</v>
      </c>
      <c r="E3074">
        <v>0</v>
      </c>
      <c r="F3074">
        <v>0</v>
      </c>
      <c r="G3074">
        <v>7476280</v>
      </c>
      <c r="H3074">
        <v>0</v>
      </c>
      <c r="I3074">
        <v>2621278</v>
      </c>
      <c r="J3074">
        <v>2011087</v>
      </c>
      <c r="K3074">
        <v>1503248</v>
      </c>
      <c r="L3074">
        <v>2196758</v>
      </c>
      <c r="M3074">
        <v>2027393</v>
      </c>
      <c r="N3074">
        <v>9663908</v>
      </c>
      <c r="O3074">
        <v>9.0929190000000002</v>
      </c>
      <c r="P3074" s="27">
        <v>8059775</v>
      </c>
      <c r="Q3074" s="27">
        <v>27499952</v>
      </c>
    </row>
    <row r="3075" spans="1:17" x14ac:dyDescent="0.3">
      <c r="A3075">
        <v>8</v>
      </c>
      <c r="B3075">
        <v>2</v>
      </c>
      <c r="C3075">
        <v>6</v>
      </c>
      <c r="D3075" s="27">
        <v>3800</v>
      </c>
      <c r="E3075">
        <v>48459</v>
      </c>
      <c r="F3075">
        <v>13766</v>
      </c>
      <c r="G3075">
        <v>40140</v>
      </c>
      <c r="H3075">
        <v>0</v>
      </c>
      <c r="I3075">
        <v>39848</v>
      </c>
      <c r="J3075">
        <v>0</v>
      </c>
      <c r="K3075">
        <v>0</v>
      </c>
      <c r="L3075">
        <v>542</v>
      </c>
      <c r="M3075">
        <v>23204</v>
      </c>
      <c r="N3075">
        <v>41303</v>
      </c>
      <c r="O3075">
        <v>145.50389999999999</v>
      </c>
      <c r="P3075" s="27">
        <v>60745</v>
      </c>
      <c r="Q3075" s="27">
        <v>207262</v>
      </c>
    </row>
    <row r="3076" spans="1:17" x14ac:dyDescent="0.3">
      <c r="A3076">
        <v>2</v>
      </c>
      <c r="B3076">
        <v>23</v>
      </c>
      <c r="C3076">
        <v>50</v>
      </c>
      <c r="D3076" s="27">
        <v>85000</v>
      </c>
      <c r="E3076">
        <v>278854</v>
      </c>
      <c r="F3076">
        <v>461756</v>
      </c>
      <c r="G3076">
        <v>1343418</v>
      </c>
      <c r="H3076">
        <v>79869</v>
      </c>
      <c r="I3076">
        <v>951965</v>
      </c>
      <c r="J3076">
        <v>0</v>
      </c>
      <c r="K3076">
        <v>1464830</v>
      </c>
      <c r="L3076">
        <v>80518</v>
      </c>
      <c r="M3076">
        <v>121788</v>
      </c>
      <c r="N3076">
        <v>530261</v>
      </c>
      <c r="O3076">
        <v>175.75630000000001</v>
      </c>
      <c r="P3076" s="27">
        <v>1557227</v>
      </c>
      <c r="Q3076" s="27">
        <v>5313259</v>
      </c>
    </row>
    <row r="3077" spans="1:17" x14ac:dyDescent="0.3">
      <c r="A3077">
        <v>1</v>
      </c>
      <c r="B3077">
        <v>12</v>
      </c>
      <c r="C3077">
        <v>21</v>
      </c>
      <c r="D3077" s="27">
        <v>8000</v>
      </c>
      <c r="E3077">
        <v>0</v>
      </c>
      <c r="F3077">
        <v>0</v>
      </c>
      <c r="G3077">
        <v>262</v>
      </c>
      <c r="H3077">
        <v>0</v>
      </c>
      <c r="I3077">
        <v>2910</v>
      </c>
      <c r="J3077">
        <v>9745</v>
      </c>
      <c r="K3077">
        <v>5567</v>
      </c>
      <c r="L3077">
        <v>4895</v>
      </c>
      <c r="M3077">
        <v>0</v>
      </c>
      <c r="N3077">
        <v>57141</v>
      </c>
      <c r="O3077">
        <v>1461.857</v>
      </c>
      <c r="P3077" s="27">
        <v>23599</v>
      </c>
      <c r="Q3077" s="27">
        <v>80520</v>
      </c>
    </row>
    <row r="3078" spans="1:17" x14ac:dyDescent="0.3">
      <c r="A3078">
        <v>2</v>
      </c>
      <c r="B3078">
        <v>5</v>
      </c>
      <c r="C3078">
        <v>9</v>
      </c>
      <c r="D3078" s="27">
        <v>77000</v>
      </c>
      <c r="E3078">
        <v>0</v>
      </c>
      <c r="F3078">
        <v>0</v>
      </c>
      <c r="G3078">
        <v>3172</v>
      </c>
      <c r="H3078">
        <v>0</v>
      </c>
      <c r="I3078">
        <v>53156</v>
      </c>
      <c r="J3078">
        <v>0</v>
      </c>
      <c r="K3078">
        <v>0</v>
      </c>
      <c r="L3078">
        <v>0</v>
      </c>
      <c r="M3078">
        <v>0</v>
      </c>
      <c r="N3078">
        <v>51423</v>
      </c>
      <c r="O3078">
        <v>65.595879999999994</v>
      </c>
      <c r="P3078" s="27">
        <v>31580</v>
      </c>
      <c r="Q3078" s="27">
        <v>107751</v>
      </c>
    </row>
    <row r="3079" spans="1:17" x14ac:dyDescent="0.3">
      <c r="A3079">
        <v>4</v>
      </c>
      <c r="B3079">
        <v>16</v>
      </c>
      <c r="C3079">
        <v>35</v>
      </c>
      <c r="D3079" s="27">
        <v>800000</v>
      </c>
      <c r="E3079">
        <v>0</v>
      </c>
      <c r="F3079">
        <v>14249985</v>
      </c>
      <c r="G3079">
        <v>21100151</v>
      </c>
      <c r="H3079">
        <v>0</v>
      </c>
      <c r="I3079">
        <v>14652925</v>
      </c>
      <c r="J3079">
        <v>4602910</v>
      </c>
      <c r="K3079">
        <v>5755895</v>
      </c>
      <c r="L3079">
        <v>3855031</v>
      </c>
      <c r="M3079">
        <v>1624771</v>
      </c>
      <c r="N3079">
        <v>21848950</v>
      </c>
      <c r="O3079">
        <v>6.6318619999999999</v>
      </c>
      <c r="P3079" s="27">
        <v>25700650</v>
      </c>
      <c r="Q3079" s="27">
        <v>87690618</v>
      </c>
    </row>
    <row r="3080" spans="1:17" x14ac:dyDescent="0.3">
      <c r="A3080">
        <v>5</v>
      </c>
      <c r="B3080">
        <v>23</v>
      </c>
      <c r="C3080">
        <v>50</v>
      </c>
      <c r="D3080" s="27">
        <v>2900</v>
      </c>
      <c r="E3080">
        <v>37</v>
      </c>
      <c r="F3080">
        <v>65688</v>
      </c>
      <c r="G3080">
        <v>27609</v>
      </c>
      <c r="H3080">
        <v>3238</v>
      </c>
      <c r="I3080">
        <v>23069</v>
      </c>
      <c r="J3080">
        <v>2406</v>
      </c>
      <c r="K3080">
        <v>403852</v>
      </c>
      <c r="L3080">
        <v>9253</v>
      </c>
      <c r="M3080">
        <v>16990</v>
      </c>
      <c r="N3080">
        <v>18181</v>
      </c>
      <c r="O3080">
        <v>1892.4559999999999</v>
      </c>
      <c r="P3080" s="27">
        <v>167152</v>
      </c>
      <c r="Q3080" s="27">
        <v>570323</v>
      </c>
    </row>
    <row r="3081" spans="1:17" x14ac:dyDescent="0.3">
      <c r="A3081">
        <v>3</v>
      </c>
      <c r="B3081">
        <v>13</v>
      </c>
      <c r="C3081">
        <v>26</v>
      </c>
      <c r="D3081" s="27">
        <v>1000000</v>
      </c>
      <c r="E3081">
        <v>2803002</v>
      </c>
      <c r="F3081">
        <v>3466799</v>
      </c>
      <c r="G3081">
        <v>7327948</v>
      </c>
      <c r="H3081">
        <v>54167</v>
      </c>
      <c r="I3081">
        <v>15947968</v>
      </c>
      <c r="J3081">
        <v>0</v>
      </c>
      <c r="K3081">
        <v>15344746</v>
      </c>
      <c r="L3081">
        <v>10524463</v>
      </c>
      <c r="M3081">
        <v>31252244</v>
      </c>
      <c r="N3081">
        <v>18715243</v>
      </c>
      <c r="O3081">
        <v>5.3559080000000003</v>
      </c>
      <c r="P3081" s="27">
        <v>30901694</v>
      </c>
      <c r="Q3081" s="8">
        <v>105000000</v>
      </c>
    </row>
    <row r="3082" spans="1:17" x14ac:dyDescent="0.3">
      <c r="A3082">
        <v>1</v>
      </c>
      <c r="B3082">
        <v>5</v>
      </c>
      <c r="C3082">
        <v>10</v>
      </c>
      <c r="D3082" s="27">
        <v>13750</v>
      </c>
      <c r="E3082">
        <v>0</v>
      </c>
      <c r="F3082">
        <v>4318</v>
      </c>
      <c r="G3082">
        <v>5930</v>
      </c>
      <c r="H3082">
        <v>387</v>
      </c>
      <c r="I3082">
        <v>16195</v>
      </c>
      <c r="J3082">
        <v>0</v>
      </c>
      <c r="K3082">
        <v>0</v>
      </c>
      <c r="L3082">
        <v>8322</v>
      </c>
      <c r="M3082">
        <v>16376</v>
      </c>
      <c r="N3082">
        <v>34611</v>
      </c>
      <c r="O3082">
        <v>62.705539999999999</v>
      </c>
      <c r="P3082" s="27">
        <v>25246</v>
      </c>
      <c r="Q3082" s="27">
        <v>86139</v>
      </c>
    </row>
    <row r="3083" spans="1:17" x14ac:dyDescent="0.3">
      <c r="A3083">
        <v>2</v>
      </c>
      <c r="B3083">
        <v>13</v>
      </c>
      <c r="C3083">
        <v>24</v>
      </c>
      <c r="D3083" s="27">
        <v>190000</v>
      </c>
      <c r="E3083">
        <v>0</v>
      </c>
      <c r="F3083">
        <v>6193442</v>
      </c>
      <c r="G3083">
        <v>1050002</v>
      </c>
      <c r="H3083">
        <v>0</v>
      </c>
      <c r="I3083">
        <v>1177276</v>
      </c>
      <c r="J3083">
        <v>0</v>
      </c>
      <c r="K3083">
        <v>491407</v>
      </c>
      <c r="L3083">
        <v>117359</v>
      </c>
      <c r="M3083">
        <v>515921</v>
      </c>
      <c r="N3083">
        <v>2215569</v>
      </c>
      <c r="O3083">
        <v>65.052940000000007</v>
      </c>
      <c r="P3083" s="27">
        <v>3446945</v>
      </c>
      <c r="Q3083" s="27">
        <v>11760976</v>
      </c>
    </row>
    <row r="3084" spans="1:17" x14ac:dyDescent="0.3">
      <c r="A3084">
        <v>4</v>
      </c>
      <c r="B3084">
        <v>91</v>
      </c>
      <c r="C3084">
        <v>49</v>
      </c>
      <c r="D3084" s="27">
        <v>8000</v>
      </c>
      <c r="E3084">
        <v>0</v>
      </c>
      <c r="F3084">
        <v>8357</v>
      </c>
      <c r="G3084">
        <v>7832</v>
      </c>
      <c r="H3084">
        <v>235</v>
      </c>
      <c r="I3084">
        <v>33879</v>
      </c>
      <c r="J3084">
        <v>0</v>
      </c>
      <c r="K3084">
        <v>1470</v>
      </c>
      <c r="L3084">
        <v>2228</v>
      </c>
      <c r="M3084">
        <v>19190</v>
      </c>
      <c r="N3084">
        <v>39726</v>
      </c>
      <c r="O3084">
        <v>1461.857</v>
      </c>
      <c r="P3084" s="27">
        <v>33094</v>
      </c>
      <c r="Q3084" s="27">
        <v>112917</v>
      </c>
    </row>
    <row r="3085" spans="1:17" x14ac:dyDescent="0.3">
      <c r="A3085">
        <v>3</v>
      </c>
      <c r="B3085">
        <v>26</v>
      </c>
      <c r="C3085">
        <v>48</v>
      </c>
      <c r="D3085" s="27">
        <v>4000</v>
      </c>
      <c r="E3085">
        <v>0</v>
      </c>
      <c r="F3085">
        <v>14360</v>
      </c>
      <c r="G3085">
        <v>7785</v>
      </c>
      <c r="H3085">
        <v>0</v>
      </c>
      <c r="I3085">
        <v>29205</v>
      </c>
      <c r="J3085">
        <v>0</v>
      </c>
      <c r="K3085">
        <v>0</v>
      </c>
      <c r="L3085">
        <v>4123</v>
      </c>
      <c r="M3085">
        <v>2507</v>
      </c>
      <c r="N3085">
        <v>27463</v>
      </c>
      <c r="O3085">
        <v>1162.2629999999999</v>
      </c>
      <c r="P3085" s="27">
        <v>25042</v>
      </c>
      <c r="Q3085" s="27">
        <v>85443</v>
      </c>
    </row>
    <row r="3086" spans="1:17" x14ac:dyDescent="0.3">
      <c r="A3086">
        <v>1</v>
      </c>
      <c r="B3086">
        <v>2</v>
      </c>
      <c r="C3086">
        <v>7</v>
      </c>
      <c r="D3086" s="27">
        <v>7800</v>
      </c>
      <c r="E3086">
        <v>0</v>
      </c>
      <c r="F3086">
        <v>4050</v>
      </c>
      <c r="G3086">
        <v>30671</v>
      </c>
      <c r="H3086">
        <v>83</v>
      </c>
      <c r="I3086">
        <v>14109</v>
      </c>
      <c r="J3086">
        <v>0</v>
      </c>
      <c r="K3086">
        <v>913</v>
      </c>
      <c r="L3086">
        <v>3276</v>
      </c>
      <c r="M3086">
        <v>15343</v>
      </c>
      <c r="N3086">
        <v>17125</v>
      </c>
      <c r="O3086">
        <v>1155.4280000000001</v>
      </c>
      <c r="P3086" s="27">
        <v>25079</v>
      </c>
      <c r="Q3086" s="27">
        <v>85570</v>
      </c>
    </row>
    <row r="3087" spans="1:17" x14ac:dyDescent="0.3">
      <c r="A3087">
        <v>5</v>
      </c>
      <c r="B3087">
        <v>23</v>
      </c>
      <c r="C3087">
        <v>50</v>
      </c>
      <c r="D3087" s="27">
        <v>124000</v>
      </c>
      <c r="E3087">
        <v>34883</v>
      </c>
      <c r="F3087">
        <v>1607160</v>
      </c>
      <c r="G3087">
        <v>1035834</v>
      </c>
      <c r="H3087">
        <v>94428</v>
      </c>
      <c r="I3087">
        <v>1318350</v>
      </c>
      <c r="J3087">
        <v>108780</v>
      </c>
      <c r="K3087">
        <v>3523505</v>
      </c>
      <c r="L3087">
        <v>309995</v>
      </c>
      <c r="M3087">
        <v>289316</v>
      </c>
      <c r="N3087">
        <v>1427242</v>
      </c>
      <c r="O3087">
        <v>63.07394</v>
      </c>
      <c r="P3087" s="27">
        <v>2857413</v>
      </c>
      <c r="Q3087" s="27">
        <v>9749493</v>
      </c>
    </row>
    <row r="3088" spans="1:17" x14ac:dyDescent="0.3">
      <c r="A3088">
        <v>4</v>
      </c>
      <c r="B3088">
        <v>13</v>
      </c>
      <c r="C3088">
        <v>24</v>
      </c>
      <c r="D3088" s="27">
        <v>49000</v>
      </c>
      <c r="E3088">
        <v>0</v>
      </c>
      <c r="F3088">
        <v>408182</v>
      </c>
      <c r="G3088">
        <v>223989</v>
      </c>
      <c r="H3088">
        <v>0</v>
      </c>
      <c r="I3088">
        <v>165296</v>
      </c>
      <c r="J3088">
        <v>34417</v>
      </c>
      <c r="K3088">
        <v>188378</v>
      </c>
      <c r="L3088">
        <v>29049</v>
      </c>
      <c r="M3088">
        <v>18476</v>
      </c>
      <c r="N3088">
        <v>331635</v>
      </c>
      <c r="O3088">
        <v>222.03809999999999</v>
      </c>
      <c r="P3088" s="27">
        <v>410147</v>
      </c>
      <c r="Q3088" s="27">
        <v>1399422</v>
      </c>
    </row>
    <row r="3089" spans="1:17" x14ac:dyDescent="0.3">
      <c r="A3089">
        <v>5</v>
      </c>
      <c r="B3089">
        <v>25</v>
      </c>
      <c r="C3089">
        <v>42</v>
      </c>
      <c r="D3089" s="27">
        <v>3000</v>
      </c>
      <c r="E3089">
        <v>3095</v>
      </c>
      <c r="F3089">
        <v>14009</v>
      </c>
      <c r="G3089">
        <v>8768</v>
      </c>
      <c r="H3089">
        <v>762</v>
      </c>
      <c r="I3089">
        <v>25231</v>
      </c>
      <c r="J3089">
        <v>0</v>
      </c>
      <c r="K3089">
        <v>2438</v>
      </c>
      <c r="L3089">
        <v>4812</v>
      </c>
      <c r="M3089">
        <v>3093</v>
      </c>
      <c r="N3089">
        <v>17036</v>
      </c>
      <c r="O3089">
        <v>1807.463</v>
      </c>
      <c r="P3089" s="27">
        <v>23225</v>
      </c>
      <c r="Q3089" s="27">
        <v>79244</v>
      </c>
    </row>
    <row r="3090" spans="1:17" x14ac:dyDescent="0.3">
      <c r="A3090">
        <v>5</v>
      </c>
      <c r="B3090">
        <v>2</v>
      </c>
      <c r="C3090">
        <v>2</v>
      </c>
      <c r="D3090" s="27">
        <v>235000</v>
      </c>
      <c r="E3090">
        <v>255798</v>
      </c>
      <c r="F3090">
        <v>1803066</v>
      </c>
      <c r="G3090">
        <v>1609839</v>
      </c>
      <c r="H3090">
        <v>3045</v>
      </c>
      <c r="I3090">
        <v>1047603</v>
      </c>
      <c r="J3090">
        <v>92691</v>
      </c>
      <c r="K3090">
        <v>53260</v>
      </c>
      <c r="L3090">
        <v>75942</v>
      </c>
      <c r="M3090">
        <v>481527</v>
      </c>
      <c r="N3090">
        <v>1122192</v>
      </c>
      <c r="O3090">
        <v>19.690259999999999</v>
      </c>
      <c r="P3090" s="27">
        <v>1918219</v>
      </c>
      <c r="Q3090" s="27">
        <v>6544963</v>
      </c>
    </row>
    <row r="3091" spans="1:17" x14ac:dyDescent="0.3">
      <c r="A3091">
        <v>7</v>
      </c>
      <c r="B3091">
        <v>1</v>
      </c>
      <c r="C3091">
        <v>1</v>
      </c>
      <c r="D3091" s="27">
        <v>91000</v>
      </c>
      <c r="E3091">
        <v>1239</v>
      </c>
      <c r="F3091">
        <v>36111</v>
      </c>
      <c r="G3091">
        <v>179</v>
      </c>
      <c r="H3091">
        <v>1</v>
      </c>
      <c r="I3091">
        <v>15138</v>
      </c>
      <c r="J3091">
        <v>0</v>
      </c>
      <c r="K3091">
        <v>7180</v>
      </c>
      <c r="L3091">
        <v>0</v>
      </c>
      <c r="M3091">
        <v>0</v>
      </c>
      <c r="N3091">
        <v>30594</v>
      </c>
      <c r="O3091">
        <v>119.5737</v>
      </c>
      <c r="P3091" s="27">
        <v>26507</v>
      </c>
      <c r="Q3091" s="27">
        <v>90442</v>
      </c>
    </row>
    <row r="3092" spans="1:17" x14ac:dyDescent="0.3">
      <c r="A3092">
        <v>3</v>
      </c>
      <c r="B3092">
        <v>1</v>
      </c>
      <c r="C3092">
        <v>1</v>
      </c>
      <c r="D3092" s="27">
        <v>2400</v>
      </c>
      <c r="E3092">
        <v>0</v>
      </c>
      <c r="F3092">
        <v>1246</v>
      </c>
      <c r="G3092">
        <v>39</v>
      </c>
      <c r="H3092">
        <v>0</v>
      </c>
      <c r="I3092">
        <v>779</v>
      </c>
      <c r="J3092">
        <v>0</v>
      </c>
      <c r="K3092">
        <v>0</v>
      </c>
      <c r="L3092">
        <v>0</v>
      </c>
      <c r="M3092">
        <v>0</v>
      </c>
      <c r="N3092">
        <v>5439</v>
      </c>
      <c r="O3092">
        <v>1879.4559999999999</v>
      </c>
      <c r="P3092" s="27">
        <v>2199</v>
      </c>
      <c r="Q3092" s="27">
        <v>7503</v>
      </c>
    </row>
    <row r="3093" spans="1:17" x14ac:dyDescent="0.3">
      <c r="A3093">
        <v>2</v>
      </c>
      <c r="B3093">
        <v>8</v>
      </c>
      <c r="C3093">
        <v>19</v>
      </c>
      <c r="D3093" s="27">
        <v>21750</v>
      </c>
      <c r="E3093">
        <v>0</v>
      </c>
      <c r="F3093">
        <v>85929</v>
      </c>
      <c r="G3093">
        <v>814652</v>
      </c>
      <c r="H3093">
        <v>4150</v>
      </c>
      <c r="I3093">
        <v>471101</v>
      </c>
      <c r="J3093">
        <v>0</v>
      </c>
      <c r="K3093">
        <v>16011</v>
      </c>
      <c r="L3093">
        <v>104161</v>
      </c>
      <c r="M3093">
        <v>121811</v>
      </c>
      <c r="N3093">
        <v>652745</v>
      </c>
      <c r="O3093">
        <v>624.92510000000004</v>
      </c>
      <c r="P3093" s="27">
        <v>665463</v>
      </c>
      <c r="Q3093" s="27">
        <v>2270560</v>
      </c>
    </row>
    <row r="3094" spans="1:17" x14ac:dyDescent="0.3">
      <c r="A3094">
        <v>8</v>
      </c>
      <c r="B3094">
        <v>1</v>
      </c>
      <c r="C3094">
        <v>1</v>
      </c>
      <c r="D3094" s="27">
        <v>3000</v>
      </c>
      <c r="O3094">
        <v>3782.18</v>
      </c>
    </row>
    <row r="3095" spans="1:17" x14ac:dyDescent="0.3">
      <c r="A3095">
        <v>5</v>
      </c>
      <c r="B3095">
        <v>23</v>
      </c>
      <c r="C3095">
        <v>50</v>
      </c>
      <c r="D3095" s="27">
        <v>108000</v>
      </c>
      <c r="E3095">
        <v>25453</v>
      </c>
      <c r="F3095">
        <v>1165410</v>
      </c>
      <c r="G3095">
        <v>1586333</v>
      </c>
      <c r="H3095">
        <v>125123</v>
      </c>
      <c r="I3095">
        <v>1810476</v>
      </c>
      <c r="J3095">
        <v>0</v>
      </c>
      <c r="K3095">
        <v>1871156</v>
      </c>
      <c r="L3095">
        <v>337407</v>
      </c>
      <c r="M3095">
        <v>100428</v>
      </c>
      <c r="N3095">
        <v>1051685</v>
      </c>
      <c r="O3095">
        <v>143.94630000000001</v>
      </c>
      <c r="P3095" s="27">
        <v>2366199</v>
      </c>
      <c r="Q3095" s="27">
        <v>8073471</v>
      </c>
    </row>
    <row r="3096" spans="1:17" x14ac:dyDescent="0.3">
      <c r="A3096">
        <v>3</v>
      </c>
      <c r="B3096">
        <v>15</v>
      </c>
      <c r="C3096">
        <v>53</v>
      </c>
      <c r="D3096" s="27">
        <v>4800</v>
      </c>
      <c r="E3096">
        <v>0</v>
      </c>
      <c r="F3096">
        <v>12404</v>
      </c>
      <c r="G3096">
        <v>33217</v>
      </c>
      <c r="H3096">
        <v>0</v>
      </c>
      <c r="I3096">
        <v>13884</v>
      </c>
      <c r="J3096">
        <v>59002</v>
      </c>
      <c r="K3096">
        <v>91097</v>
      </c>
      <c r="L3096">
        <v>3108</v>
      </c>
      <c r="M3096">
        <v>72</v>
      </c>
      <c r="N3096">
        <v>15366</v>
      </c>
      <c r="O3096">
        <v>1197.386</v>
      </c>
      <c r="P3096" s="27">
        <v>66867</v>
      </c>
      <c r="Q3096" s="27">
        <v>228150</v>
      </c>
    </row>
    <row r="3097" spans="1:17" x14ac:dyDescent="0.3">
      <c r="A3097">
        <v>4</v>
      </c>
      <c r="B3097">
        <v>2</v>
      </c>
      <c r="C3097">
        <v>7</v>
      </c>
      <c r="D3097" s="27">
        <v>2800</v>
      </c>
      <c r="E3097">
        <v>0</v>
      </c>
      <c r="F3097">
        <v>15463</v>
      </c>
      <c r="G3097">
        <v>55974</v>
      </c>
      <c r="H3097">
        <v>0</v>
      </c>
      <c r="I3097">
        <v>39995</v>
      </c>
      <c r="J3097">
        <v>0</v>
      </c>
      <c r="K3097">
        <v>8978</v>
      </c>
      <c r="L3097">
        <v>23003</v>
      </c>
      <c r="M3097">
        <v>71378</v>
      </c>
      <c r="N3097">
        <v>36820</v>
      </c>
      <c r="O3097">
        <v>1484.5150000000001</v>
      </c>
      <c r="P3097" s="27">
        <v>73743</v>
      </c>
      <c r="Q3097" s="27">
        <v>251611</v>
      </c>
    </row>
    <row r="3098" spans="1:17" x14ac:dyDescent="0.3">
      <c r="A3098">
        <v>3</v>
      </c>
      <c r="B3098">
        <v>23</v>
      </c>
      <c r="C3098">
        <v>50</v>
      </c>
      <c r="D3098" s="27">
        <v>28000</v>
      </c>
      <c r="E3098">
        <v>104364</v>
      </c>
      <c r="F3098">
        <v>242163</v>
      </c>
      <c r="G3098">
        <v>334153</v>
      </c>
      <c r="H3098">
        <v>0</v>
      </c>
      <c r="I3098">
        <v>157078</v>
      </c>
      <c r="J3098">
        <v>0</v>
      </c>
      <c r="K3098">
        <v>122294</v>
      </c>
      <c r="L3098">
        <v>78993</v>
      </c>
      <c r="M3098">
        <v>127323</v>
      </c>
      <c r="N3098">
        <v>302723</v>
      </c>
      <c r="O3098">
        <v>657.71090000000004</v>
      </c>
      <c r="P3098" s="27">
        <v>430566</v>
      </c>
      <c r="Q3098" s="27">
        <v>1469091</v>
      </c>
    </row>
    <row r="3099" spans="1:17" x14ac:dyDescent="0.3">
      <c r="A3099">
        <v>2</v>
      </c>
      <c r="B3099">
        <v>16</v>
      </c>
      <c r="C3099">
        <v>35</v>
      </c>
      <c r="D3099" s="27">
        <v>395000</v>
      </c>
      <c r="E3099">
        <v>0</v>
      </c>
      <c r="F3099">
        <v>5676137</v>
      </c>
      <c r="G3099">
        <v>9005976</v>
      </c>
      <c r="H3099">
        <v>0</v>
      </c>
      <c r="I3099">
        <v>5200155</v>
      </c>
      <c r="J3099">
        <v>0</v>
      </c>
      <c r="K3099">
        <v>4184929</v>
      </c>
      <c r="L3099">
        <v>3127584</v>
      </c>
      <c r="M3099">
        <v>6583530</v>
      </c>
      <c r="N3099">
        <v>6972969</v>
      </c>
      <c r="O3099">
        <v>9.2846069999999994</v>
      </c>
      <c r="P3099" s="27">
        <v>11943517</v>
      </c>
      <c r="Q3099" s="27">
        <v>40751280</v>
      </c>
    </row>
    <row r="3100" spans="1:17" x14ac:dyDescent="0.3">
      <c r="A3100">
        <v>9</v>
      </c>
      <c r="B3100">
        <v>6</v>
      </c>
      <c r="C3100">
        <v>14</v>
      </c>
      <c r="D3100" s="27">
        <v>150000</v>
      </c>
      <c r="E3100">
        <v>0</v>
      </c>
      <c r="F3100">
        <v>99977</v>
      </c>
      <c r="G3100">
        <v>938548</v>
      </c>
      <c r="H3100">
        <v>8438</v>
      </c>
      <c r="I3100">
        <v>892707</v>
      </c>
      <c r="J3100">
        <v>1476465</v>
      </c>
      <c r="K3100">
        <v>11407217</v>
      </c>
      <c r="L3100">
        <v>24975</v>
      </c>
      <c r="M3100">
        <v>32582</v>
      </c>
      <c r="N3100">
        <v>757720</v>
      </c>
      <c r="O3100">
        <v>119.1698</v>
      </c>
      <c r="P3100" s="27">
        <v>4583420</v>
      </c>
      <c r="Q3100" s="27">
        <v>15638629</v>
      </c>
    </row>
    <row r="3101" spans="1:17" x14ac:dyDescent="0.3">
      <c r="A3101">
        <v>9</v>
      </c>
      <c r="B3101">
        <v>6</v>
      </c>
      <c r="C3101">
        <v>14</v>
      </c>
      <c r="D3101" s="27">
        <v>1250</v>
      </c>
      <c r="E3101">
        <v>0</v>
      </c>
      <c r="F3101">
        <v>4149</v>
      </c>
      <c r="G3101">
        <v>8952</v>
      </c>
      <c r="H3101">
        <v>124</v>
      </c>
      <c r="I3101">
        <v>6866</v>
      </c>
      <c r="J3101">
        <v>0</v>
      </c>
      <c r="K3101">
        <v>135150</v>
      </c>
      <c r="L3101">
        <v>4155</v>
      </c>
      <c r="M3101">
        <v>178</v>
      </c>
      <c r="N3101">
        <v>7621</v>
      </c>
      <c r="O3101">
        <v>1667.7550000000001</v>
      </c>
      <c r="P3101" s="27">
        <v>49002</v>
      </c>
      <c r="Q3101" s="27">
        <v>167195</v>
      </c>
    </row>
    <row r="3102" spans="1:17" x14ac:dyDescent="0.3">
      <c r="A3102">
        <v>6</v>
      </c>
      <c r="B3102">
        <v>7</v>
      </c>
      <c r="C3102">
        <v>16</v>
      </c>
      <c r="D3102" s="27">
        <v>4500</v>
      </c>
      <c r="E3102">
        <v>9330</v>
      </c>
      <c r="F3102">
        <v>65889</v>
      </c>
      <c r="G3102">
        <v>15856</v>
      </c>
      <c r="H3102">
        <v>13525</v>
      </c>
      <c r="I3102">
        <v>38992</v>
      </c>
      <c r="J3102">
        <v>0</v>
      </c>
      <c r="K3102">
        <v>19909</v>
      </c>
      <c r="L3102">
        <v>9785</v>
      </c>
      <c r="M3102">
        <v>7871</v>
      </c>
      <c r="N3102">
        <v>69918</v>
      </c>
      <c r="O3102">
        <v>1831.778</v>
      </c>
      <c r="P3102" s="27">
        <v>73586</v>
      </c>
      <c r="Q3102" s="27">
        <v>251075</v>
      </c>
    </row>
    <row r="3103" spans="1:17" x14ac:dyDescent="0.3">
      <c r="A3103">
        <v>9</v>
      </c>
      <c r="B3103">
        <v>16</v>
      </c>
      <c r="C3103">
        <v>35</v>
      </c>
      <c r="D3103" s="27">
        <v>54000</v>
      </c>
      <c r="E3103">
        <v>48899</v>
      </c>
      <c r="F3103">
        <v>119567</v>
      </c>
      <c r="G3103">
        <v>467729</v>
      </c>
      <c r="H3103">
        <v>0</v>
      </c>
      <c r="I3103">
        <v>444891</v>
      </c>
      <c r="J3103">
        <v>102810</v>
      </c>
      <c r="K3103">
        <v>174193</v>
      </c>
      <c r="L3103">
        <v>52373</v>
      </c>
      <c r="M3103">
        <v>133617</v>
      </c>
      <c r="N3103">
        <v>440866</v>
      </c>
      <c r="O3103">
        <v>145.50389999999999</v>
      </c>
      <c r="P3103" s="27">
        <v>581754</v>
      </c>
      <c r="Q3103" s="27">
        <v>1984945</v>
      </c>
    </row>
    <row r="3104" spans="1:17" x14ac:dyDescent="0.3">
      <c r="A3104">
        <v>3</v>
      </c>
      <c r="B3104">
        <v>13</v>
      </c>
      <c r="C3104">
        <v>24</v>
      </c>
      <c r="D3104" s="27">
        <v>220000</v>
      </c>
      <c r="E3104">
        <v>178272</v>
      </c>
      <c r="F3104">
        <v>889371</v>
      </c>
      <c r="G3104">
        <v>2988756</v>
      </c>
      <c r="H3104">
        <v>0</v>
      </c>
      <c r="I3104">
        <v>4988139</v>
      </c>
      <c r="J3104">
        <v>0</v>
      </c>
      <c r="K3104">
        <v>479365</v>
      </c>
      <c r="L3104">
        <v>141169</v>
      </c>
      <c r="M3104">
        <v>373628</v>
      </c>
      <c r="N3104">
        <v>6848499</v>
      </c>
      <c r="O3104">
        <v>24.824629999999999</v>
      </c>
      <c r="P3104" s="27">
        <v>4949355</v>
      </c>
      <c r="Q3104" s="27">
        <v>16887199</v>
      </c>
    </row>
    <row r="3105" spans="1:17" x14ac:dyDescent="0.3">
      <c r="A3105">
        <v>7</v>
      </c>
      <c r="B3105">
        <v>13</v>
      </c>
      <c r="C3105">
        <v>26</v>
      </c>
      <c r="D3105" s="27">
        <v>600000</v>
      </c>
      <c r="E3105">
        <v>0</v>
      </c>
      <c r="F3105">
        <v>0</v>
      </c>
      <c r="G3105">
        <v>15666184</v>
      </c>
      <c r="H3105">
        <v>0</v>
      </c>
      <c r="I3105">
        <v>17090952</v>
      </c>
      <c r="J3105">
        <v>4692077</v>
      </c>
      <c r="K3105">
        <v>13410289</v>
      </c>
      <c r="L3105">
        <v>6210827</v>
      </c>
      <c r="M3105">
        <v>6308678</v>
      </c>
      <c r="N3105">
        <v>33143412</v>
      </c>
      <c r="O3105">
        <v>11.70501</v>
      </c>
      <c r="P3105" s="27">
        <v>28289103</v>
      </c>
      <c r="Q3105" s="27">
        <v>96522419</v>
      </c>
    </row>
    <row r="3106" spans="1:17" x14ac:dyDescent="0.3">
      <c r="A3106">
        <v>5</v>
      </c>
      <c r="B3106">
        <v>23</v>
      </c>
      <c r="C3106">
        <v>50</v>
      </c>
      <c r="D3106" s="27">
        <v>13000</v>
      </c>
      <c r="E3106">
        <v>469</v>
      </c>
      <c r="F3106">
        <v>188041</v>
      </c>
      <c r="G3106">
        <v>128394</v>
      </c>
      <c r="H3106">
        <v>8221</v>
      </c>
      <c r="I3106">
        <v>111435</v>
      </c>
      <c r="J3106">
        <v>0</v>
      </c>
      <c r="K3106">
        <v>1202041</v>
      </c>
      <c r="L3106">
        <v>24052</v>
      </c>
      <c r="M3106">
        <v>20491</v>
      </c>
      <c r="N3106">
        <v>86162</v>
      </c>
      <c r="O3106">
        <v>1162.2629999999999</v>
      </c>
      <c r="P3106" s="27">
        <v>518554</v>
      </c>
      <c r="Q3106" s="27">
        <v>1769306</v>
      </c>
    </row>
    <row r="3107" spans="1:17" x14ac:dyDescent="0.3">
      <c r="A3107">
        <v>7</v>
      </c>
      <c r="B3107">
        <v>23</v>
      </c>
      <c r="C3107">
        <v>50</v>
      </c>
      <c r="D3107" s="27">
        <v>104000</v>
      </c>
      <c r="E3107">
        <v>0</v>
      </c>
      <c r="F3107">
        <v>3323324</v>
      </c>
      <c r="G3107">
        <v>1623093</v>
      </c>
      <c r="H3107">
        <v>109235</v>
      </c>
      <c r="I3107">
        <v>2038976</v>
      </c>
      <c r="J3107">
        <v>0</v>
      </c>
      <c r="K3107">
        <v>6864246</v>
      </c>
      <c r="L3107">
        <v>68878</v>
      </c>
      <c r="M3107">
        <v>42897</v>
      </c>
      <c r="N3107">
        <v>1338107</v>
      </c>
      <c r="O3107">
        <v>274.45479999999998</v>
      </c>
      <c r="P3107" s="27">
        <v>4516048</v>
      </c>
      <c r="Q3107" s="27">
        <v>15408756</v>
      </c>
    </row>
    <row r="3108" spans="1:17" x14ac:dyDescent="0.3">
      <c r="A3108">
        <v>9</v>
      </c>
      <c r="B3108">
        <v>13</v>
      </c>
      <c r="C3108">
        <v>22</v>
      </c>
      <c r="D3108" s="27">
        <v>26000</v>
      </c>
      <c r="E3108">
        <v>100686</v>
      </c>
      <c r="F3108">
        <v>121467</v>
      </c>
      <c r="G3108">
        <v>82997</v>
      </c>
      <c r="H3108">
        <v>396</v>
      </c>
      <c r="I3108">
        <v>61050</v>
      </c>
      <c r="J3108">
        <v>0</v>
      </c>
      <c r="K3108">
        <v>18120</v>
      </c>
      <c r="L3108">
        <v>24429</v>
      </c>
      <c r="M3108">
        <v>62772</v>
      </c>
      <c r="N3108">
        <v>474821</v>
      </c>
      <c r="O3108">
        <v>503.86329999999998</v>
      </c>
      <c r="P3108" s="27">
        <v>277473</v>
      </c>
      <c r="Q3108" s="27">
        <v>946738</v>
      </c>
    </row>
    <row r="3109" spans="1:17" x14ac:dyDescent="0.3">
      <c r="A3109">
        <v>5</v>
      </c>
      <c r="B3109">
        <v>2</v>
      </c>
      <c r="C3109">
        <v>3</v>
      </c>
      <c r="D3109" s="27">
        <v>4500</v>
      </c>
      <c r="E3109">
        <v>28137</v>
      </c>
      <c r="F3109">
        <v>55494</v>
      </c>
      <c r="G3109">
        <v>83771</v>
      </c>
      <c r="H3109">
        <v>702</v>
      </c>
      <c r="I3109">
        <v>38902</v>
      </c>
      <c r="J3109">
        <v>0</v>
      </c>
      <c r="K3109">
        <v>4113</v>
      </c>
      <c r="L3109">
        <v>30938</v>
      </c>
      <c r="M3109">
        <v>68407</v>
      </c>
      <c r="N3109">
        <v>40293</v>
      </c>
      <c r="O3109">
        <v>1807.463</v>
      </c>
      <c r="P3109" s="27">
        <v>102801</v>
      </c>
      <c r="Q3109" s="27">
        <v>350757</v>
      </c>
    </row>
    <row r="3110" spans="1:17" x14ac:dyDescent="0.3">
      <c r="A3110">
        <v>5</v>
      </c>
      <c r="B3110">
        <v>6</v>
      </c>
      <c r="C3110">
        <v>13</v>
      </c>
      <c r="D3110" s="27">
        <v>2000</v>
      </c>
      <c r="E3110">
        <v>83</v>
      </c>
      <c r="F3110">
        <v>36663</v>
      </c>
      <c r="G3110">
        <v>15779</v>
      </c>
      <c r="H3110">
        <v>189</v>
      </c>
      <c r="I3110">
        <v>19797</v>
      </c>
      <c r="J3110">
        <v>0</v>
      </c>
      <c r="K3110">
        <v>350188</v>
      </c>
      <c r="L3110">
        <v>3238</v>
      </c>
      <c r="M3110">
        <v>17087</v>
      </c>
      <c r="N3110">
        <v>21755</v>
      </c>
      <c r="O3110">
        <v>1879.4559999999999</v>
      </c>
      <c r="P3110" s="27">
        <v>136219</v>
      </c>
      <c r="Q3110" s="27">
        <v>464779</v>
      </c>
    </row>
    <row r="3111" spans="1:17" x14ac:dyDescent="0.3">
      <c r="A3111">
        <v>4</v>
      </c>
      <c r="B3111">
        <v>18</v>
      </c>
      <c r="C3111">
        <v>39</v>
      </c>
      <c r="D3111" s="27">
        <v>6000</v>
      </c>
      <c r="E3111">
        <v>0</v>
      </c>
      <c r="F3111">
        <v>8847</v>
      </c>
      <c r="G3111">
        <v>23363</v>
      </c>
      <c r="H3111">
        <v>3416</v>
      </c>
      <c r="I3111">
        <v>23676</v>
      </c>
      <c r="J3111">
        <v>0</v>
      </c>
      <c r="K3111">
        <v>66058</v>
      </c>
      <c r="L3111">
        <v>20691</v>
      </c>
      <c r="M3111">
        <v>486</v>
      </c>
      <c r="N3111">
        <v>35824</v>
      </c>
      <c r="O3111">
        <v>1274.2560000000001</v>
      </c>
      <c r="P3111" s="27">
        <v>53447</v>
      </c>
      <c r="Q3111" s="27">
        <v>182361</v>
      </c>
    </row>
    <row r="3112" spans="1:17" x14ac:dyDescent="0.3">
      <c r="A3112">
        <v>5</v>
      </c>
      <c r="B3112">
        <v>23</v>
      </c>
      <c r="C3112">
        <v>50</v>
      </c>
      <c r="D3112" s="27">
        <v>9600</v>
      </c>
      <c r="E3112">
        <v>4802</v>
      </c>
      <c r="F3112">
        <v>23717</v>
      </c>
      <c r="G3112">
        <v>73087</v>
      </c>
      <c r="H3112">
        <v>9868</v>
      </c>
      <c r="I3112">
        <v>34873</v>
      </c>
      <c r="J3112">
        <v>5829</v>
      </c>
      <c r="K3112">
        <v>40965</v>
      </c>
      <c r="L3112">
        <v>18710</v>
      </c>
      <c r="M3112">
        <v>25897</v>
      </c>
      <c r="N3112">
        <v>35813</v>
      </c>
      <c r="O3112">
        <v>1117.742</v>
      </c>
      <c r="P3112" s="27">
        <v>80176</v>
      </c>
      <c r="Q3112" s="27">
        <v>273561</v>
      </c>
    </row>
    <row r="3113" spans="1:17" x14ac:dyDescent="0.3">
      <c r="A3113">
        <v>1</v>
      </c>
      <c r="B3113">
        <v>13</v>
      </c>
      <c r="C3113">
        <v>24</v>
      </c>
      <c r="D3113" s="27">
        <v>6100</v>
      </c>
      <c r="E3113">
        <v>0</v>
      </c>
      <c r="F3113">
        <v>0</v>
      </c>
      <c r="G3113">
        <v>6533</v>
      </c>
      <c r="H3113">
        <v>0</v>
      </c>
      <c r="I3113">
        <v>27491</v>
      </c>
      <c r="J3113">
        <v>0</v>
      </c>
      <c r="K3113">
        <v>131272</v>
      </c>
      <c r="L3113">
        <v>20965</v>
      </c>
      <c r="M3113">
        <v>55337</v>
      </c>
      <c r="N3113">
        <v>68447</v>
      </c>
      <c r="O3113">
        <v>1451.617</v>
      </c>
      <c r="P3113" s="27">
        <v>90869</v>
      </c>
      <c r="Q3113" s="27">
        <v>310045</v>
      </c>
    </row>
    <row r="3114" spans="1:17" x14ac:dyDescent="0.3">
      <c r="A3114">
        <v>5</v>
      </c>
      <c r="B3114">
        <v>6</v>
      </c>
      <c r="C3114">
        <v>12</v>
      </c>
      <c r="D3114" s="27">
        <v>1400</v>
      </c>
      <c r="E3114">
        <v>18117</v>
      </c>
      <c r="F3114">
        <v>38649</v>
      </c>
      <c r="G3114">
        <v>62552</v>
      </c>
      <c r="H3114">
        <v>1015</v>
      </c>
      <c r="I3114">
        <v>73904</v>
      </c>
      <c r="J3114">
        <v>0</v>
      </c>
      <c r="K3114">
        <v>506848</v>
      </c>
      <c r="L3114">
        <v>75332</v>
      </c>
      <c r="M3114">
        <v>34720</v>
      </c>
      <c r="N3114">
        <v>43845</v>
      </c>
      <c r="O3114">
        <v>1807.463</v>
      </c>
      <c r="P3114" s="27">
        <v>250581</v>
      </c>
      <c r="Q3114" s="27">
        <v>854982</v>
      </c>
    </row>
    <row r="3115" spans="1:17" x14ac:dyDescent="0.3">
      <c r="A3115">
        <v>8</v>
      </c>
      <c r="B3115">
        <v>13</v>
      </c>
      <c r="C3115">
        <v>24</v>
      </c>
      <c r="D3115" s="27">
        <v>13500</v>
      </c>
      <c r="E3115">
        <v>0</v>
      </c>
      <c r="F3115">
        <v>0</v>
      </c>
      <c r="G3115">
        <v>0</v>
      </c>
      <c r="H3115">
        <v>0</v>
      </c>
      <c r="I3115">
        <v>18926</v>
      </c>
      <c r="J3115">
        <v>0</v>
      </c>
      <c r="K3115">
        <v>4393</v>
      </c>
      <c r="L3115">
        <v>0</v>
      </c>
      <c r="M3115">
        <v>0</v>
      </c>
      <c r="N3115">
        <v>26155</v>
      </c>
      <c r="O3115">
        <v>918.0299</v>
      </c>
      <c r="P3115" s="27">
        <v>14500</v>
      </c>
      <c r="Q3115" s="27">
        <v>49474</v>
      </c>
    </row>
    <row r="3116" spans="1:17" x14ac:dyDescent="0.3">
      <c r="A3116">
        <v>3</v>
      </c>
      <c r="B3116">
        <v>2</v>
      </c>
      <c r="C3116">
        <v>2</v>
      </c>
      <c r="D3116" s="27">
        <v>3200</v>
      </c>
      <c r="E3116">
        <v>0</v>
      </c>
      <c r="F3116">
        <v>335</v>
      </c>
      <c r="G3116">
        <v>7360</v>
      </c>
      <c r="H3116">
        <v>0</v>
      </c>
      <c r="I3116">
        <v>4087</v>
      </c>
      <c r="J3116">
        <v>0</v>
      </c>
      <c r="K3116">
        <v>194</v>
      </c>
      <c r="L3116">
        <v>752</v>
      </c>
      <c r="M3116">
        <v>246</v>
      </c>
      <c r="N3116">
        <v>2786</v>
      </c>
      <c r="O3116">
        <v>1868.403</v>
      </c>
      <c r="P3116" s="27">
        <v>4619</v>
      </c>
      <c r="Q3116" s="27">
        <v>15760</v>
      </c>
    </row>
    <row r="3117" spans="1:17" x14ac:dyDescent="0.3">
      <c r="A3117">
        <v>9</v>
      </c>
      <c r="B3117">
        <v>2</v>
      </c>
      <c r="C3117">
        <v>5</v>
      </c>
      <c r="D3117" s="27">
        <v>3100</v>
      </c>
      <c r="E3117">
        <v>0</v>
      </c>
      <c r="F3117">
        <v>5165</v>
      </c>
      <c r="G3117">
        <v>12024</v>
      </c>
      <c r="H3117">
        <v>0</v>
      </c>
      <c r="I3117">
        <v>10472</v>
      </c>
      <c r="J3117">
        <v>0</v>
      </c>
      <c r="K3117">
        <v>1565</v>
      </c>
      <c r="L3117">
        <v>1297</v>
      </c>
      <c r="M3117">
        <v>11715</v>
      </c>
      <c r="N3117">
        <v>7311</v>
      </c>
      <c r="O3117">
        <v>887.44190000000003</v>
      </c>
      <c r="P3117" s="27">
        <v>14522</v>
      </c>
      <c r="Q3117" s="27">
        <v>49549</v>
      </c>
    </row>
    <row r="3118" spans="1:17" x14ac:dyDescent="0.3">
      <c r="A3118">
        <v>5</v>
      </c>
      <c r="B3118">
        <v>15</v>
      </c>
      <c r="C3118">
        <v>33</v>
      </c>
      <c r="D3118" s="27">
        <v>3250</v>
      </c>
      <c r="E3118">
        <v>12450</v>
      </c>
      <c r="F3118">
        <v>56543</v>
      </c>
      <c r="G3118">
        <v>34158</v>
      </c>
      <c r="H3118">
        <v>25204</v>
      </c>
      <c r="I3118">
        <v>37339</v>
      </c>
      <c r="J3118">
        <v>0</v>
      </c>
      <c r="K3118">
        <v>238444</v>
      </c>
      <c r="L3118">
        <v>17224</v>
      </c>
      <c r="M3118">
        <v>0</v>
      </c>
      <c r="N3118">
        <v>38862</v>
      </c>
      <c r="O3118">
        <v>810.40539999999999</v>
      </c>
      <c r="P3118" s="27">
        <v>134884</v>
      </c>
      <c r="Q3118" s="27">
        <v>460224</v>
      </c>
    </row>
    <row r="3119" spans="1:17" x14ac:dyDescent="0.3">
      <c r="A3119">
        <v>9</v>
      </c>
      <c r="B3119">
        <v>23</v>
      </c>
      <c r="C3119">
        <v>50</v>
      </c>
      <c r="D3119" s="27">
        <v>19500</v>
      </c>
      <c r="E3119">
        <v>4229</v>
      </c>
      <c r="F3119">
        <v>101786</v>
      </c>
      <c r="G3119">
        <v>260387</v>
      </c>
      <c r="H3119">
        <v>0</v>
      </c>
      <c r="I3119">
        <v>124595</v>
      </c>
      <c r="J3119">
        <v>19516</v>
      </c>
      <c r="K3119">
        <v>860948</v>
      </c>
      <c r="L3119">
        <v>98403</v>
      </c>
      <c r="M3119">
        <v>47386</v>
      </c>
      <c r="N3119">
        <v>147461</v>
      </c>
      <c r="O3119">
        <v>19.690259999999999</v>
      </c>
      <c r="P3119" s="27">
        <v>487899</v>
      </c>
      <c r="Q3119" s="27">
        <v>1664711</v>
      </c>
    </row>
    <row r="3120" spans="1:17" x14ac:dyDescent="0.3">
      <c r="A3120">
        <v>8</v>
      </c>
      <c r="B3120">
        <v>14</v>
      </c>
      <c r="C3120">
        <v>27</v>
      </c>
      <c r="D3120" s="27">
        <v>188000</v>
      </c>
      <c r="E3120">
        <v>0</v>
      </c>
      <c r="F3120">
        <v>0</v>
      </c>
      <c r="G3120">
        <v>1096736</v>
      </c>
      <c r="H3120">
        <v>0</v>
      </c>
      <c r="I3120">
        <v>1004539</v>
      </c>
      <c r="J3120">
        <v>0</v>
      </c>
      <c r="K3120">
        <v>74377</v>
      </c>
      <c r="L3120">
        <v>66238</v>
      </c>
      <c r="M3120">
        <v>678830</v>
      </c>
      <c r="N3120">
        <v>1110647</v>
      </c>
      <c r="O3120">
        <v>30.431059999999999</v>
      </c>
      <c r="P3120" s="27">
        <v>1181526</v>
      </c>
      <c r="Q3120" s="27">
        <v>4031367</v>
      </c>
    </row>
    <row r="3121" spans="1:17" x14ac:dyDescent="0.3">
      <c r="A3121">
        <v>2</v>
      </c>
      <c r="B3121">
        <v>5</v>
      </c>
      <c r="C3121">
        <v>9</v>
      </c>
      <c r="D3121" s="27">
        <v>600000</v>
      </c>
      <c r="E3121">
        <v>185220</v>
      </c>
      <c r="F3121">
        <v>68771</v>
      </c>
      <c r="G3121">
        <v>336788</v>
      </c>
      <c r="H3121">
        <v>13680</v>
      </c>
      <c r="I3121">
        <v>1147478</v>
      </c>
      <c r="J3121">
        <v>0</v>
      </c>
      <c r="K3121">
        <v>57447</v>
      </c>
      <c r="L3121">
        <v>35130</v>
      </c>
      <c r="M3121">
        <v>176477</v>
      </c>
      <c r="N3121">
        <v>1215199</v>
      </c>
      <c r="O3121">
        <v>36.96416</v>
      </c>
      <c r="P3121" s="27">
        <v>948473</v>
      </c>
      <c r="Q3121" s="27">
        <v>3236190</v>
      </c>
    </row>
    <row r="3122" spans="1:17" x14ac:dyDescent="0.3">
      <c r="A3122">
        <v>5</v>
      </c>
      <c r="B3122">
        <v>2</v>
      </c>
      <c r="C3122">
        <v>2</v>
      </c>
      <c r="D3122" s="27">
        <v>37000</v>
      </c>
      <c r="E3122">
        <v>39335</v>
      </c>
      <c r="F3122">
        <v>56809</v>
      </c>
      <c r="G3122">
        <v>108078</v>
      </c>
      <c r="H3122">
        <v>553</v>
      </c>
      <c r="I3122">
        <v>37444</v>
      </c>
      <c r="J3122">
        <v>0</v>
      </c>
      <c r="K3122">
        <v>0</v>
      </c>
      <c r="L3122">
        <v>7231</v>
      </c>
      <c r="M3122">
        <v>54265</v>
      </c>
      <c r="N3122">
        <v>44435</v>
      </c>
      <c r="O3122">
        <v>19.690259999999999</v>
      </c>
      <c r="P3122" s="27">
        <v>102037</v>
      </c>
      <c r="Q3122" s="27">
        <v>348150</v>
      </c>
    </row>
    <row r="3123" spans="1:17" x14ac:dyDescent="0.3">
      <c r="A3123">
        <v>3</v>
      </c>
      <c r="B3123">
        <v>26</v>
      </c>
      <c r="C3123">
        <v>48</v>
      </c>
      <c r="D3123" s="27">
        <v>2300</v>
      </c>
      <c r="E3123">
        <v>2895</v>
      </c>
      <c r="F3123">
        <v>2281</v>
      </c>
      <c r="G3123">
        <v>1354</v>
      </c>
      <c r="H3123">
        <v>76</v>
      </c>
      <c r="I3123">
        <v>8904</v>
      </c>
      <c r="J3123">
        <v>0</v>
      </c>
      <c r="K3123">
        <v>362</v>
      </c>
      <c r="L3123">
        <v>1241</v>
      </c>
      <c r="M3123">
        <v>0</v>
      </c>
      <c r="N3123">
        <v>5648</v>
      </c>
      <c r="O3123">
        <v>1879.4559999999999</v>
      </c>
      <c r="P3123" s="27">
        <v>6671</v>
      </c>
      <c r="Q3123" s="27">
        <v>22761</v>
      </c>
    </row>
    <row r="3124" spans="1:17" x14ac:dyDescent="0.3">
      <c r="A3124">
        <v>9</v>
      </c>
      <c r="B3124">
        <v>1</v>
      </c>
      <c r="C3124">
        <v>1</v>
      </c>
      <c r="D3124" s="27">
        <v>25000</v>
      </c>
      <c r="E3124">
        <v>0</v>
      </c>
      <c r="F3124">
        <v>152</v>
      </c>
      <c r="G3124">
        <v>87</v>
      </c>
      <c r="H3124">
        <v>0</v>
      </c>
      <c r="I3124">
        <v>0</v>
      </c>
      <c r="J3124">
        <v>0</v>
      </c>
      <c r="K3124">
        <v>0</v>
      </c>
      <c r="L3124">
        <v>0</v>
      </c>
      <c r="M3124">
        <v>0</v>
      </c>
      <c r="N3124">
        <v>7998</v>
      </c>
      <c r="O3124">
        <v>692.22119999999995</v>
      </c>
      <c r="P3124" s="27">
        <v>2414</v>
      </c>
      <c r="Q3124" s="27">
        <v>8237</v>
      </c>
    </row>
    <row r="3125" spans="1:17" x14ac:dyDescent="0.3">
      <c r="A3125">
        <v>9</v>
      </c>
      <c r="B3125">
        <v>15</v>
      </c>
      <c r="C3125">
        <v>33</v>
      </c>
      <c r="D3125" s="27">
        <v>1950</v>
      </c>
      <c r="E3125">
        <v>0</v>
      </c>
      <c r="F3125">
        <v>7918</v>
      </c>
      <c r="G3125">
        <v>11673</v>
      </c>
      <c r="H3125">
        <v>0</v>
      </c>
      <c r="I3125">
        <v>4475</v>
      </c>
      <c r="J3125">
        <v>0</v>
      </c>
      <c r="K3125">
        <v>17882</v>
      </c>
      <c r="L3125">
        <v>840</v>
      </c>
      <c r="M3125">
        <v>0</v>
      </c>
      <c r="N3125">
        <v>16004</v>
      </c>
      <c r="O3125">
        <v>887.44190000000003</v>
      </c>
      <c r="P3125" s="27">
        <v>17231</v>
      </c>
      <c r="Q3125" s="27">
        <v>58792</v>
      </c>
    </row>
    <row r="3126" spans="1:17" x14ac:dyDescent="0.3">
      <c r="A3126">
        <v>9</v>
      </c>
      <c r="B3126">
        <v>11</v>
      </c>
      <c r="C3126">
        <v>20</v>
      </c>
      <c r="D3126" s="27">
        <v>196000</v>
      </c>
      <c r="E3126">
        <v>127</v>
      </c>
      <c r="F3126">
        <v>59685</v>
      </c>
      <c r="G3126">
        <v>128407</v>
      </c>
      <c r="H3126">
        <v>0</v>
      </c>
      <c r="I3126">
        <v>1423363</v>
      </c>
      <c r="J3126">
        <v>0</v>
      </c>
      <c r="K3126">
        <v>8050113</v>
      </c>
      <c r="L3126">
        <v>13680</v>
      </c>
      <c r="M3126">
        <v>41269</v>
      </c>
      <c r="N3126">
        <v>1370387</v>
      </c>
      <c r="O3126">
        <v>48.84104</v>
      </c>
      <c r="P3126" s="27">
        <v>3249423</v>
      </c>
      <c r="Q3126" s="27">
        <v>11087031</v>
      </c>
    </row>
    <row r="3127" spans="1:17" x14ac:dyDescent="0.3">
      <c r="A3127">
        <v>3</v>
      </c>
      <c r="B3127">
        <v>5</v>
      </c>
      <c r="C3127">
        <v>10</v>
      </c>
      <c r="D3127" s="27">
        <v>1500</v>
      </c>
      <c r="E3127">
        <v>0</v>
      </c>
      <c r="F3127">
        <v>0</v>
      </c>
      <c r="G3127">
        <v>0</v>
      </c>
      <c r="H3127">
        <v>0</v>
      </c>
      <c r="I3127">
        <v>1049</v>
      </c>
      <c r="J3127">
        <v>0</v>
      </c>
      <c r="K3127">
        <v>81</v>
      </c>
      <c r="L3127">
        <v>0</v>
      </c>
      <c r="M3127">
        <v>0</v>
      </c>
      <c r="N3127">
        <v>470</v>
      </c>
      <c r="O3127">
        <v>1879.4559999999999</v>
      </c>
      <c r="P3127" s="27">
        <v>469</v>
      </c>
      <c r="Q3127" s="27">
        <v>1600</v>
      </c>
    </row>
    <row r="3128" spans="1:17" x14ac:dyDescent="0.3">
      <c r="A3128">
        <v>5</v>
      </c>
      <c r="B3128">
        <v>2</v>
      </c>
      <c r="C3128">
        <v>4</v>
      </c>
      <c r="D3128" s="27">
        <v>700000</v>
      </c>
      <c r="E3128">
        <v>28801</v>
      </c>
      <c r="F3128">
        <v>262577</v>
      </c>
      <c r="G3128">
        <v>10856088</v>
      </c>
      <c r="H3128">
        <v>0</v>
      </c>
      <c r="I3128">
        <v>4170067</v>
      </c>
      <c r="J3128">
        <v>345598</v>
      </c>
      <c r="K3128">
        <v>1510986</v>
      </c>
      <c r="L3128">
        <v>2275935</v>
      </c>
      <c r="M3128">
        <v>4365987</v>
      </c>
      <c r="N3128">
        <v>4156574</v>
      </c>
      <c r="O3128">
        <v>62.584969999999998</v>
      </c>
      <c r="P3128" s="27">
        <v>8198304</v>
      </c>
      <c r="Q3128" s="27">
        <v>27972613</v>
      </c>
    </row>
    <row r="3129" spans="1:17" x14ac:dyDescent="0.3">
      <c r="A3129">
        <v>2</v>
      </c>
      <c r="B3129">
        <v>2</v>
      </c>
      <c r="C3129">
        <v>2</v>
      </c>
      <c r="D3129" s="27">
        <v>2000</v>
      </c>
      <c r="E3129">
        <v>364</v>
      </c>
      <c r="F3129">
        <v>2394</v>
      </c>
      <c r="G3129">
        <v>3937</v>
      </c>
      <c r="H3129">
        <v>0</v>
      </c>
      <c r="I3129">
        <v>5563</v>
      </c>
      <c r="J3129">
        <v>0</v>
      </c>
      <c r="K3129">
        <v>1059</v>
      </c>
      <c r="L3129">
        <v>6926</v>
      </c>
      <c r="M3129">
        <v>6909</v>
      </c>
      <c r="N3129">
        <v>5112</v>
      </c>
      <c r="O3129">
        <v>1851.67</v>
      </c>
      <c r="P3129" s="27">
        <v>9456</v>
      </c>
      <c r="Q3129" s="27">
        <v>32264</v>
      </c>
    </row>
    <row r="3130" spans="1:17" x14ac:dyDescent="0.3">
      <c r="A3130">
        <v>9</v>
      </c>
      <c r="B3130">
        <v>14</v>
      </c>
      <c r="C3130">
        <v>29</v>
      </c>
      <c r="D3130" s="27">
        <v>18500</v>
      </c>
      <c r="E3130">
        <v>5400</v>
      </c>
      <c r="F3130">
        <v>90103</v>
      </c>
      <c r="G3130">
        <v>108540</v>
      </c>
      <c r="H3130">
        <v>0</v>
      </c>
      <c r="I3130">
        <v>172056</v>
      </c>
      <c r="J3130">
        <v>0</v>
      </c>
      <c r="K3130">
        <v>144336</v>
      </c>
      <c r="L3130">
        <v>48426</v>
      </c>
      <c r="M3130">
        <v>14503</v>
      </c>
      <c r="N3130">
        <v>105621</v>
      </c>
      <c r="O3130">
        <v>239.3854</v>
      </c>
      <c r="P3130" s="27">
        <v>201930</v>
      </c>
      <c r="Q3130" s="27">
        <v>688985</v>
      </c>
    </row>
    <row r="3131" spans="1:17" x14ac:dyDescent="0.3">
      <c r="A3131">
        <v>2</v>
      </c>
      <c r="B3131">
        <v>16</v>
      </c>
      <c r="C3131">
        <v>35</v>
      </c>
      <c r="D3131" s="27">
        <v>460000</v>
      </c>
      <c r="E3131">
        <v>1046110</v>
      </c>
      <c r="F3131">
        <v>10325130</v>
      </c>
      <c r="G3131">
        <v>7389485</v>
      </c>
      <c r="H3131">
        <v>0</v>
      </c>
      <c r="I3131">
        <v>7250107</v>
      </c>
      <c r="J3131">
        <v>1973571</v>
      </c>
      <c r="K3131">
        <v>3011323</v>
      </c>
      <c r="L3131">
        <v>7005350</v>
      </c>
      <c r="M3131">
        <v>4557884</v>
      </c>
      <c r="N3131">
        <v>9038744</v>
      </c>
      <c r="O3131">
        <v>5.9425600000000003</v>
      </c>
      <c r="P3131" s="27">
        <v>15122422</v>
      </c>
      <c r="Q3131" s="27">
        <v>51597704</v>
      </c>
    </row>
    <row r="3132" spans="1:17" x14ac:dyDescent="0.3">
      <c r="A3132">
        <v>2</v>
      </c>
      <c r="B3132">
        <v>14</v>
      </c>
      <c r="C3132">
        <v>29</v>
      </c>
      <c r="D3132" s="27">
        <v>84000</v>
      </c>
      <c r="E3132">
        <v>32238</v>
      </c>
      <c r="F3132">
        <v>377448</v>
      </c>
      <c r="G3132">
        <v>107576</v>
      </c>
      <c r="H3132">
        <v>0</v>
      </c>
      <c r="I3132">
        <v>279432</v>
      </c>
      <c r="J3132">
        <v>34936</v>
      </c>
      <c r="K3132">
        <v>598231</v>
      </c>
      <c r="L3132">
        <v>47936</v>
      </c>
      <c r="M3132">
        <v>165659</v>
      </c>
      <c r="N3132">
        <v>240316</v>
      </c>
      <c r="O3132">
        <v>212.42619999999999</v>
      </c>
      <c r="P3132" s="27">
        <v>552102</v>
      </c>
      <c r="Q3132" s="27">
        <v>1883772</v>
      </c>
    </row>
    <row r="3133" spans="1:17" x14ac:dyDescent="0.3">
      <c r="A3133">
        <v>6</v>
      </c>
      <c r="B3133">
        <v>2</v>
      </c>
      <c r="C3133">
        <v>4</v>
      </c>
      <c r="D3133" s="27">
        <v>6300</v>
      </c>
      <c r="E3133">
        <v>2500</v>
      </c>
      <c r="F3133">
        <v>28348</v>
      </c>
      <c r="G3133">
        <v>47473</v>
      </c>
      <c r="H3133">
        <v>869</v>
      </c>
      <c r="I3133">
        <v>39587</v>
      </c>
      <c r="J3133">
        <v>0</v>
      </c>
      <c r="K3133">
        <v>12327</v>
      </c>
      <c r="L3133">
        <v>19099</v>
      </c>
      <c r="M3133">
        <v>29309</v>
      </c>
      <c r="N3133">
        <v>33516</v>
      </c>
      <c r="O3133">
        <v>2140.9059999999999</v>
      </c>
      <c r="P3133" s="27">
        <v>62435</v>
      </c>
      <c r="Q3133" s="27">
        <v>213028</v>
      </c>
    </row>
    <row r="3134" spans="1:17" x14ac:dyDescent="0.3">
      <c r="A3134">
        <v>9</v>
      </c>
      <c r="B3134">
        <v>5</v>
      </c>
      <c r="C3134">
        <v>9</v>
      </c>
      <c r="D3134" s="27">
        <v>1700</v>
      </c>
      <c r="E3134">
        <v>0</v>
      </c>
      <c r="F3134">
        <v>0</v>
      </c>
      <c r="G3134">
        <v>0</v>
      </c>
      <c r="H3134">
        <v>0</v>
      </c>
      <c r="I3134">
        <v>34154</v>
      </c>
      <c r="J3134">
        <v>0</v>
      </c>
      <c r="K3134">
        <v>0</v>
      </c>
      <c r="L3134">
        <v>0</v>
      </c>
      <c r="M3134">
        <v>0</v>
      </c>
      <c r="N3134">
        <v>19367</v>
      </c>
      <c r="O3134">
        <v>23.717549999999999</v>
      </c>
      <c r="P3134" s="27">
        <v>15686</v>
      </c>
      <c r="Q3134" s="27">
        <v>53521</v>
      </c>
    </row>
    <row r="3135" spans="1:17" x14ac:dyDescent="0.3">
      <c r="A3135">
        <v>8</v>
      </c>
      <c r="B3135">
        <v>2</v>
      </c>
      <c r="C3135">
        <v>2</v>
      </c>
      <c r="D3135" s="27">
        <v>2500</v>
      </c>
      <c r="E3135">
        <v>852</v>
      </c>
      <c r="F3135">
        <v>0</v>
      </c>
      <c r="G3135">
        <v>3464</v>
      </c>
      <c r="H3135">
        <v>23</v>
      </c>
      <c r="I3135">
        <v>2987</v>
      </c>
      <c r="J3135">
        <v>139</v>
      </c>
      <c r="K3135">
        <v>318</v>
      </c>
      <c r="L3135">
        <v>1880</v>
      </c>
      <c r="M3135">
        <v>1299</v>
      </c>
      <c r="N3135">
        <v>2365</v>
      </c>
      <c r="O3135">
        <v>1484.5150000000001</v>
      </c>
      <c r="P3135" s="27">
        <v>3906</v>
      </c>
      <c r="Q3135" s="27">
        <v>13327</v>
      </c>
    </row>
    <row r="3136" spans="1:17" x14ac:dyDescent="0.3">
      <c r="A3136">
        <v>2</v>
      </c>
      <c r="B3136">
        <v>15</v>
      </c>
      <c r="C3136">
        <v>32</v>
      </c>
      <c r="D3136" s="27">
        <v>1500</v>
      </c>
      <c r="E3136">
        <v>13488</v>
      </c>
      <c r="F3136">
        <v>150951</v>
      </c>
      <c r="G3136">
        <v>81280</v>
      </c>
      <c r="H3136">
        <v>0</v>
      </c>
      <c r="I3136">
        <v>97679</v>
      </c>
      <c r="J3136">
        <v>0</v>
      </c>
      <c r="K3136">
        <v>446622</v>
      </c>
      <c r="L3136">
        <v>48689</v>
      </c>
      <c r="M3136">
        <v>66939</v>
      </c>
      <c r="N3136">
        <v>95709</v>
      </c>
      <c r="O3136">
        <v>1276.539</v>
      </c>
      <c r="P3136" s="27">
        <v>293481</v>
      </c>
      <c r="Q3136" s="27">
        <v>1001357</v>
      </c>
    </row>
    <row r="3137" spans="1:17" x14ac:dyDescent="0.3">
      <c r="A3137">
        <v>3</v>
      </c>
      <c r="B3137">
        <v>14</v>
      </c>
      <c r="C3137">
        <v>28</v>
      </c>
      <c r="D3137" s="27">
        <v>88000</v>
      </c>
      <c r="E3137">
        <v>0</v>
      </c>
      <c r="F3137">
        <v>231650</v>
      </c>
      <c r="G3137">
        <v>331835</v>
      </c>
      <c r="H3137">
        <v>0</v>
      </c>
      <c r="I3137">
        <v>365594</v>
      </c>
      <c r="J3137">
        <v>40440</v>
      </c>
      <c r="K3137">
        <v>88126</v>
      </c>
      <c r="L3137">
        <v>29961</v>
      </c>
      <c r="M3137">
        <v>622638</v>
      </c>
      <c r="N3137">
        <v>228161</v>
      </c>
      <c r="O3137">
        <v>239.3854</v>
      </c>
      <c r="P3137" s="27">
        <v>568114</v>
      </c>
      <c r="Q3137" s="27">
        <v>1938405</v>
      </c>
    </row>
    <row r="3138" spans="1:17" x14ac:dyDescent="0.3">
      <c r="A3138">
        <v>2</v>
      </c>
      <c r="B3138">
        <v>25</v>
      </c>
      <c r="C3138">
        <v>42</v>
      </c>
      <c r="D3138" s="27">
        <v>4000</v>
      </c>
      <c r="E3138">
        <v>0</v>
      </c>
      <c r="F3138">
        <v>2719</v>
      </c>
      <c r="G3138">
        <v>1808</v>
      </c>
      <c r="H3138">
        <v>0</v>
      </c>
      <c r="I3138">
        <v>10557</v>
      </c>
      <c r="J3138">
        <v>0</v>
      </c>
      <c r="K3138">
        <v>0</v>
      </c>
      <c r="L3138">
        <v>2607</v>
      </c>
      <c r="M3138">
        <v>69</v>
      </c>
      <c r="N3138">
        <v>6684</v>
      </c>
      <c r="O3138">
        <v>1145.08</v>
      </c>
      <c r="P3138" s="27">
        <v>7164</v>
      </c>
      <c r="Q3138" s="27">
        <v>24444</v>
      </c>
    </row>
    <row r="3139" spans="1:17" x14ac:dyDescent="0.3">
      <c r="A3139">
        <v>6</v>
      </c>
      <c r="B3139">
        <v>5</v>
      </c>
      <c r="C3139">
        <v>9</v>
      </c>
      <c r="D3139" s="27">
        <v>600000</v>
      </c>
      <c r="E3139">
        <v>0</v>
      </c>
      <c r="F3139">
        <v>1401508</v>
      </c>
      <c r="G3139">
        <v>988220</v>
      </c>
      <c r="H3139">
        <v>20249</v>
      </c>
      <c r="I3139">
        <v>6697780</v>
      </c>
      <c r="J3139">
        <v>0</v>
      </c>
      <c r="K3139">
        <v>129441</v>
      </c>
      <c r="L3139">
        <v>23672</v>
      </c>
      <c r="M3139">
        <v>477336</v>
      </c>
      <c r="N3139">
        <v>4351880</v>
      </c>
      <c r="O3139">
        <v>31.847190000000001</v>
      </c>
      <c r="P3139" s="27">
        <v>4129568</v>
      </c>
      <c r="Q3139" s="27">
        <v>14090086</v>
      </c>
    </row>
    <row r="3140" spans="1:17" x14ac:dyDescent="0.3">
      <c r="A3140">
        <v>6</v>
      </c>
      <c r="B3140">
        <v>2</v>
      </c>
      <c r="C3140">
        <v>2</v>
      </c>
      <c r="D3140" s="27">
        <v>4650</v>
      </c>
      <c r="E3140">
        <v>1836</v>
      </c>
      <c r="F3140">
        <v>1853</v>
      </c>
      <c r="G3140">
        <v>5488</v>
      </c>
      <c r="H3140">
        <v>18</v>
      </c>
      <c r="I3140">
        <v>10254</v>
      </c>
      <c r="J3140">
        <v>0</v>
      </c>
      <c r="K3140">
        <v>0</v>
      </c>
      <c r="L3140">
        <v>3206</v>
      </c>
      <c r="M3140">
        <v>2642</v>
      </c>
      <c r="N3140">
        <v>7284</v>
      </c>
      <c r="O3140">
        <v>1807.463</v>
      </c>
      <c r="P3140" s="27">
        <v>9549</v>
      </c>
      <c r="Q3140" s="27">
        <v>32581</v>
      </c>
    </row>
    <row r="3141" spans="1:17" x14ac:dyDescent="0.3">
      <c r="A3141">
        <v>5</v>
      </c>
      <c r="B3141">
        <v>23</v>
      </c>
      <c r="C3141">
        <v>50</v>
      </c>
      <c r="D3141" s="27">
        <v>75000</v>
      </c>
      <c r="E3141">
        <v>1779</v>
      </c>
      <c r="F3141">
        <v>1264788</v>
      </c>
      <c r="G3141">
        <v>475211</v>
      </c>
      <c r="H3141">
        <v>32138</v>
      </c>
      <c r="I3141">
        <v>722455</v>
      </c>
      <c r="J3141">
        <v>47770</v>
      </c>
      <c r="K3141">
        <v>989949</v>
      </c>
      <c r="L3141">
        <v>109708</v>
      </c>
      <c r="M3141">
        <v>136017</v>
      </c>
      <c r="N3141">
        <v>336814</v>
      </c>
      <c r="O3141">
        <v>63.07394</v>
      </c>
      <c r="P3141" s="27">
        <v>1206515</v>
      </c>
      <c r="Q3141" s="27">
        <v>4116629</v>
      </c>
    </row>
    <row r="3142" spans="1:17" x14ac:dyDescent="0.3">
      <c r="A3142">
        <v>3</v>
      </c>
      <c r="B3142">
        <v>7</v>
      </c>
      <c r="C3142">
        <v>16</v>
      </c>
      <c r="D3142" s="27">
        <v>8000</v>
      </c>
      <c r="E3142">
        <v>0</v>
      </c>
      <c r="F3142">
        <v>11534</v>
      </c>
      <c r="G3142">
        <v>25071</v>
      </c>
      <c r="H3142">
        <v>21187</v>
      </c>
      <c r="I3142">
        <v>27349</v>
      </c>
      <c r="J3142">
        <v>15795</v>
      </c>
      <c r="K3142">
        <v>4131</v>
      </c>
      <c r="L3142">
        <v>7301</v>
      </c>
      <c r="M3142">
        <v>5613</v>
      </c>
      <c r="N3142">
        <v>94764</v>
      </c>
      <c r="O3142">
        <v>2758.846</v>
      </c>
      <c r="P3142" s="27">
        <v>62352</v>
      </c>
      <c r="Q3142" s="27">
        <v>212745</v>
      </c>
    </row>
    <row r="3143" spans="1:17" x14ac:dyDescent="0.3">
      <c r="A3143">
        <v>4</v>
      </c>
      <c r="B3143">
        <v>25</v>
      </c>
      <c r="C3143">
        <v>42</v>
      </c>
      <c r="D3143" s="27">
        <v>100000</v>
      </c>
      <c r="E3143">
        <v>76940</v>
      </c>
      <c r="F3143">
        <v>112201</v>
      </c>
      <c r="G3143">
        <v>288927</v>
      </c>
      <c r="H3143">
        <v>2327</v>
      </c>
      <c r="I3143">
        <v>337922</v>
      </c>
      <c r="J3143">
        <v>38432</v>
      </c>
      <c r="K3143">
        <v>1013</v>
      </c>
      <c r="L3143">
        <v>20560</v>
      </c>
      <c r="M3143">
        <v>31083</v>
      </c>
      <c r="N3143">
        <v>237986</v>
      </c>
      <c r="O3143">
        <v>218.64920000000001</v>
      </c>
      <c r="P3143" s="27">
        <v>336281</v>
      </c>
      <c r="Q3143" s="27">
        <v>1147391</v>
      </c>
    </row>
    <row r="3144" spans="1:17" x14ac:dyDescent="0.3">
      <c r="A3144">
        <v>2</v>
      </c>
      <c r="B3144">
        <v>5</v>
      </c>
      <c r="C3144">
        <v>10</v>
      </c>
      <c r="D3144" s="27">
        <v>235000</v>
      </c>
      <c r="E3144">
        <v>0</v>
      </c>
      <c r="F3144">
        <v>273405</v>
      </c>
      <c r="G3144">
        <v>128880</v>
      </c>
      <c r="H3144">
        <v>0</v>
      </c>
      <c r="I3144">
        <v>679564</v>
      </c>
      <c r="J3144">
        <v>0</v>
      </c>
      <c r="K3144">
        <v>0</v>
      </c>
      <c r="L3144">
        <v>9887</v>
      </c>
      <c r="M3144">
        <v>74670</v>
      </c>
      <c r="N3144">
        <v>639791</v>
      </c>
      <c r="O3144">
        <v>33.266399999999997</v>
      </c>
      <c r="P3144" s="27">
        <v>529366</v>
      </c>
      <c r="Q3144" s="27">
        <v>1806197</v>
      </c>
    </row>
    <row r="3145" spans="1:17" x14ac:dyDescent="0.3">
      <c r="A3145">
        <v>7</v>
      </c>
      <c r="B3145">
        <v>5</v>
      </c>
      <c r="C3145">
        <v>10</v>
      </c>
      <c r="D3145" s="27">
        <v>3000</v>
      </c>
      <c r="E3145">
        <v>1599</v>
      </c>
      <c r="F3145">
        <v>5014</v>
      </c>
      <c r="G3145">
        <v>49</v>
      </c>
      <c r="H3145">
        <v>35</v>
      </c>
      <c r="I3145">
        <v>1918</v>
      </c>
      <c r="J3145">
        <v>0</v>
      </c>
      <c r="K3145">
        <v>1518</v>
      </c>
      <c r="L3145">
        <v>1765</v>
      </c>
      <c r="M3145">
        <v>0</v>
      </c>
      <c r="N3145">
        <v>2647</v>
      </c>
      <c r="O3145">
        <v>1868.403</v>
      </c>
      <c r="P3145" s="27">
        <v>4263</v>
      </c>
      <c r="Q3145" s="27">
        <v>14545</v>
      </c>
    </row>
    <row r="3146" spans="1:17" x14ac:dyDescent="0.3">
      <c r="A3146">
        <v>5</v>
      </c>
      <c r="B3146">
        <v>2</v>
      </c>
      <c r="C3146">
        <v>2</v>
      </c>
      <c r="D3146" s="27">
        <v>5300</v>
      </c>
      <c r="E3146">
        <v>11925</v>
      </c>
      <c r="F3146">
        <v>80278</v>
      </c>
      <c r="G3146">
        <v>54378</v>
      </c>
      <c r="H3146">
        <v>1829</v>
      </c>
      <c r="I3146">
        <v>69719</v>
      </c>
      <c r="J3146">
        <v>0</v>
      </c>
      <c r="K3146">
        <v>11533</v>
      </c>
      <c r="L3146">
        <v>35021</v>
      </c>
      <c r="M3146">
        <v>54706</v>
      </c>
      <c r="N3146">
        <v>63379</v>
      </c>
      <c r="O3146">
        <v>1807.463</v>
      </c>
      <c r="P3146" s="27">
        <v>112183</v>
      </c>
      <c r="Q3146" s="27">
        <v>382768</v>
      </c>
    </row>
    <row r="3147" spans="1:17" x14ac:dyDescent="0.3">
      <c r="A3147">
        <v>7</v>
      </c>
      <c r="B3147">
        <v>18</v>
      </c>
      <c r="C3147">
        <v>38</v>
      </c>
      <c r="D3147" s="27">
        <v>118000</v>
      </c>
      <c r="E3147">
        <v>10211</v>
      </c>
      <c r="F3147">
        <v>1579264</v>
      </c>
      <c r="G3147">
        <v>2434491</v>
      </c>
      <c r="H3147">
        <v>129415</v>
      </c>
      <c r="I3147">
        <v>1384624</v>
      </c>
      <c r="J3147">
        <v>0</v>
      </c>
      <c r="K3147">
        <v>837333</v>
      </c>
      <c r="L3147">
        <v>1034870</v>
      </c>
      <c r="M3147">
        <v>221353</v>
      </c>
      <c r="N3147">
        <v>2113073</v>
      </c>
      <c r="O3147">
        <v>48.84104</v>
      </c>
      <c r="P3147" s="27">
        <v>2855989</v>
      </c>
      <c r="Q3147" s="27">
        <v>9744634</v>
      </c>
    </row>
    <row r="3148" spans="1:17" x14ac:dyDescent="0.3">
      <c r="A3148">
        <v>5</v>
      </c>
      <c r="B3148">
        <v>2</v>
      </c>
      <c r="C3148">
        <v>6</v>
      </c>
      <c r="D3148" s="27">
        <v>44000</v>
      </c>
      <c r="E3148">
        <v>75793</v>
      </c>
      <c r="F3148">
        <v>176474</v>
      </c>
      <c r="G3148">
        <v>351105</v>
      </c>
      <c r="H3148">
        <v>0</v>
      </c>
      <c r="I3148">
        <v>340484</v>
      </c>
      <c r="J3148">
        <v>0</v>
      </c>
      <c r="K3148">
        <v>0</v>
      </c>
      <c r="L3148">
        <v>92217</v>
      </c>
      <c r="M3148">
        <v>421784</v>
      </c>
      <c r="N3148">
        <v>319044</v>
      </c>
      <c r="O3148">
        <v>1117.742</v>
      </c>
      <c r="P3148" s="27">
        <v>520780</v>
      </c>
      <c r="Q3148" s="27">
        <v>1776901</v>
      </c>
    </row>
    <row r="3149" spans="1:17" x14ac:dyDescent="0.3">
      <c r="A3149">
        <v>9</v>
      </c>
      <c r="B3149">
        <v>2</v>
      </c>
      <c r="C3149">
        <v>2</v>
      </c>
      <c r="D3149" s="27">
        <v>20250</v>
      </c>
      <c r="E3149">
        <v>6782</v>
      </c>
      <c r="F3149">
        <v>29107</v>
      </c>
      <c r="G3149">
        <v>206611</v>
      </c>
      <c r="H3149">
        <v>0</v>
      </c>
      <c r="I3149">
        <v>118383</v>
      </c>
      <c r="J3149">
        <v>0</v>
      </c>
      <c r="K3149">
        <v>7118</v>
      </c>
      <c r="L3149">
        <v>48277</v>
      </c>
      <c r="M3149">
        <v>95101</v>
      </c>
      <c r="N3149">
        <v>145868</v>
      </c>
      <c r="O3149">
        <v>583.62670000000003</v>
      </c>
      <c r="P3149" s="27">
        <v>192628</v>
      </c>
      <c r="Q3149" s="27">
        <v>657247</v>
      </c>
    </row>
    <row r="3150" spans="1:17" x14ac:dyDescent="0.3">
      <c r="A3150">
        <v>4</v>
      </c>
      <c r="B3150">
        <v>26</v>
      </c>
      <c r="C3150">
        <v>47</v>
      </c>
      <c r="D3150" s="27">
        <v>1500</v>
      </c>
      <c r="E3150">
        <v>0</v>
      </c>
      <c r="F3150">
        <v>0</v>
      </c>
      <c r="G3150">
        <v>956</v>
      </c>
      <c r="H3150">
        <v>0</v>
      </c>
      <c r="I3150">
        <v>12644</v>
      </c>
      <c r="J3150">
        <v>0</v>
      </c>
      <c r="K3150">
        <v>0</v>
      </c>
      <c r="L3150">
        <v>0</v>
      </c>
      <c r="M3150">
        <v>0</v>
      </c>
      <c r="N3150">
        <v>15682</v>
      </c>
      <c r="O3150">
        <v>1484.5150000000001</v>
      </c>
      <c r="P3150" s="27">
        <v>8582</v>
      </c>
      <c r="Q3150" s="27">
        <v>29282</v>
      </c>
    </row>
    <row r="3151" spans="1:17" x14ac:dyDescent="0.3">
      <c r="A3151">
        <v>2</v>
      </c>
      <c r="B3151">
        <v>23</v>
      </c>
      <c r="C3151">
        <v>50</v>
      </c>
      <c r="D3151" s="27">
        <v>285000</v>
      </c>
      <c r="E3151">
        <v>606790</v>
      </c>
      <c r="F3151">
        <v>1036111</v>
      </c>
      <c r="G3151">
        <v>3432928</v>
      </c>
      <c r="H3151">
        <v>248483</v>
      </c>
      <c r="I3151">
        <v>3109488</v>
      </c>
      <c r="J3151">
        <v>0</v>
      </c>
      <c r="K3151">
        <v>5451849</v>
      </c>
      <c r="L3151">
        <v>415329</v>
      </c>
      <c r="M3151">
        <v>773392</v>
      </c>
      <c r="N3151">
        <v>1794015</v>
      </c>
      <c r="O3151">
        <v>25.322579999999999</v>
      </c>
      <c r="P3151" s="27">
        <v>4943841</v>
      </c>
      <c r="Q3151" s="27">
        <v>16868385</v>
      </c>
    </row>
    <row r="3152" spans="1:17" x14ac:dyDescent="0.3">
      <c r="A3152">
        <v>5</v>
      </c>
      <c r="B3152">
        <v>8</v>
      </c>
      <c r="C3152">
        <v>19</v>
      </c>
      <c r="D3152" s="27">
        <v>26500</v>
      </c>
      <c r="E3152">
        <v>1021</v>
      </c>
      <c r="F3152">
        <v>244984</v>
      </c>
      <c r="G3152">
        <v>114430</v>
      </c>
      <c r="H3152">
        <v>2240</v>
      </c>
      <c r="I3152">
        <v>263707</v>
      </c>
      <c r="J3152">
        <v>0</v>
      </c>
      <c r="K3152">
        <v>16936</v>
      </c>
      <c r="L3152">
        <v>17480</v>
      </c>
      <c r="M3152">
        <v>42845</v>
      </c>
      <c r="N3152">
        <v>129625</v>
      </c>
      <c r="O3152">
        <v>908.28279999999995</v>
      </c>
      <c r="P3152" s="27">
        <v>244217</v>
      </c>
      <c r="Q3152" s="27">
        <v>833268</v>
      </c>
    </row>
    <row r="3153" spans="1:17" x14ac:dyDescent="0.3">
      <c r="A3153">
        <v>3</v>
      </c>
      <c r="B3153">
        <v>8</v>
      </c>
      <c r="C3153">
        <v>19</v>
      </c>
      <c r="D3153" s="27">
        <v>3750</v>
      </c>
      <c r="E3153">
        <v>5700</v>
      </c>
      <c r="F3153">
        <v>8110</v>
      </c>
      <c r="G3153">
        <v>41373</v>
      </c>
      <c r="H3153">
        <v>0</v>
      </c>
      <c r="I3153">
        <v>28850</v>
      </c>
      <c r="J3153">
        <v>0</v>
      </c>
      <c r="K3153">
        <v>32272</v>
      </c>
      <c r="L3153">
        <v>3790</v>
      </c>
      <c r="M3153">
        <v>20903</v>
      </c>
      <c r="N3153">
        <v>26326</v>
      </c>
      <c r="O3153">
        <v>2396.7339999999999</v>
      </c>
      <c r="P3153" s="27">
        <v>49040</v>
      </c>
      <c r="Q3153" s="27">
        <v>167324</v>
      </c>
    </row>
    <row r="3154" spans="1:17" x14ac:dyDescent="0.3">
      <c r="A3154">
        <v>3</v>
      </c>
      <c r="B3154">
        <v>13</v>
      </c>
      <c r="C3154">
        <v>25</v>
      </c>
      <c r="D3154" s="27">
        <v>7000</v>
      </c>
      <c r="E3154">
        <v>13773</v>
      </c>
      <c r="F3154">
        <v>53064</v>
      </c>
      <c r="G3154">
        <v>18523</v>
      </c>
      <c r="H3154">
        <v>0</v>
      </c>
      <c r="I3154">
        <v>46403</v>
      </c>
      <c r="J3154">
        <v>0</v>
      </c>
      <c r="K3154">
        <v>31452</v>
      </c>
      <c r="L3154">
        <v>19302</v>
      </c>
      <c r="M3154">
        <v>3919</v>
      </c>
      <c r="N3154">
        <v>74289</v>
      </c>
      <c r="O3154">
        <v>1879.4559999999999</v>
      </c>
      <c r="P3154" s="27">
        <v>76414</v>
      </c>
      <c r="Q3154" s="27">
        <v>260725</v>
      </c>
    </row>
    <row r="3155" spans="1:17" x14ac:dyDescent="0.3">
      <c r="A3155">
        <v>2</v>
      </c>
      <c r="B3155">
        <v>8</v>
      </c>
      <c r="C3155">
        <v>19</v>
      </c>
      <c r="D3155" s="27">
        <v>27500</v>
      </c>
      <c r="E3155">
        <v>0</v>
      </c>
      <c r="F3155">
        <v>55947</v>
      </c>
      <c r="G3155">
        <v>153632</v>
      </c>
      <c r="H3155">
        <v>3831</v>
      </c>
      <c r="I3155">
        <v>106136</v>
      </c>
      <c r="J3155">
        <v>0</v>
      </c>
      <c r="K3155">
        <v>16665</v>
      </c>
      <c r="L3155">
        <v>10029</v>
      </c>
      <c r="M3155">
        <v>126350</v>
      </c>
      <c r="N3155">
        <v>123350</v>
      </c>
      <c r="O3155">
        <v>124.452</v>
      </c>
      <c r="P3155" s="27">
        <v>174660</v>
      </c>
      <c r="Q3155" s="27">
        <v>595940</v>
      </c>
    </row>
    <row r="3156" spans="1:17" x14ac:dyDescent="0.3">
      <c r="A3156">
        <v>1</v>
      </c>
      <c r="B3156">
        <v>5</v>
      </c>
      <c r="C3156">
        <v>10</v>
      </c>
      <c r="D3156" s="27">
        <v>39500</v>
      </c>
      <c r="E3156">
        <v>0</v>
      </c>
      <c r="F3156">
        <v>0</v>
      </c>
      <c r="G3156">
        <v>12166</v>
      </c>
      <c r="H3156">
        <v>671</v>
      </c>
      <c r="I3156">
        <v>164155</v>
      </c>
      <c r="J3156">
        <v>0</v>
      </c>
      <c r="K3156">
        <v>0</v>
      </c>
      <c r="L3156">
        <v>0</v>
      </c>
      <c r="M3156">
        <v>0</v>
      </c>
      <c r="N3156">
        <v>221745</v>
      </c>
      <c r="O3156">
        <v>3231.29</v>
      </c>
      <c r="P3156" s="27">
        <v>116863</v>
      </c>
      <c r="Q3156" s="27">
        <v>398737</v>
      </c>
    </row>
    <row r="3157" spans="1:17" x14ac:dyDescent="0.3">
      <c r="A3157">
        <v>6</v>
      </c>
      <c r="B3157">
        <v>6</v>
      </c>
      <c r="C3157">
        <v>13</v>
      </c>
      <c r="D3157" s="27">
        <v>3000</v>
      </c>
      <c r="E3157">
        <v>4119</v>
      </c>
      <c r="F3157">
        <v>21848</v>
      </c>
      <c r="G3157">
        <v>29553</v>
      </c>
      <c r="H3157">
        <v>254</v>
      </c>
      <c r="I3157">
        <v>42614</v>
      </c>
      <c r="J3157">
        <v>43756</v>
      </c>
      <c r="K3157">
        <v>338059</v>
      </c>
      <c r="L3157">
        <v>4697</v>
      </c>
      <c r="M3157">
        <v>0</v>
      </c>
      <c r="N3157">
        <v>23304</v>
      </c>
      <c r="O3157">
        <v>1791.31</v>
      </c>
      <c r="P3157" s="27">
        <v>148946</v>
      </c>
      <c r="Q3157" s="27">
        <v>508204</v>
      </c>
    </row>
    <row r="3158" spans="1:17" x14ac:dyDescent="0.3">
      <c r="A3158">
        <v>4</v>
      </c>
      <c r="B3158">
        <v>2</v>
      </c>
      <c r="C3158">
        <v>2</v>
      </c>
      <c r="D3158" s="27">
        <v>37000</v>
      </c>
      <c r="E3158">
        <v>112527</v>
      </c>
      <c r="F3158">
        <v>143529</v>
      </c>
      <c r="G3158">
        <v>958346</v>
      </c>
      <c r="H3158">
        <v>2440</v>
      </c>
      <c r="I3158">
        <v>234940</v>
      </c>
      <c r="J3158">
        <v>0</v>
      </c>
      <c r="K3158">
        <v>16894</v>
      </c>
      <c r="L3158">
        <v>75204</v>
      </c>
      <c r="M3158">
        <v>203056</v>
      </c>
      <c r="N3158">
        <v>393947</v>
      </c>
      <c r="O3158">
        <v>308.20569999999998</v>
      </c>
      <c r="P3158" s="27">
        <v>627457</v>
      </c>
      <c r="Q3158" s="27">
        <v>2140883</v>
      </c>
    </row>
    <row r="3159" spans="1:17" x14ac:dyDescent="0.3">
      <c r="A3159">
        <v>5</v>
      </c>
      <c r="B3159">
        <v>2</v>
      </c>
      <c r="C3159">
        <v>2</v>
      </c>
      <c r="D3159" s="27">
        <v>176000</v>
      </c>
      <c r="E3159">
        <v>235262</v>
      </c>
      <c r="F3159">
        <v>2294265</v>
      </c>
      <c r="G3159">
        <v>5150068</v>
      </c>
      <c r="H3159">
        <v>39310</v>
      </c>
      <c r="I3159">
        <v>3265793</v>
      </c>
      <c r="J3159">
        <v>0</v>
      </c>
      <c r="K3159">
        <v>170068</v>
      </c>
      <c r="L3159">
        <v>115894</v>
      </c>
      <c r="M3159">
        <v>1752219</v>
      </c>
      <c r="N3159">
        <v>2792823</v>
      </c>
      <c r="O3159">
        <v>50.319159999999997</v>
      </c>
      <c r="P3159" s="27">
        <v>4635317</v>
      </c>
      <c r="Q3159" s="27">
        <v>15815702</v>
      </c>
    </row>
    <row r="3160" spans="1:17" x14ac:dyDescent="0.3">
      <c r="A3160">
        <v>6</v>
      </c>
      <c r="B3160">
        <v>16</v>
      </c>
      <c r="C3160">
        <v>35</v>
      </c>
      <c r="D3160" s="27">
        <v>128000</v>
      </c>
      <c r="E3160">
        <v>0</v>
      </c>
      <c r="F3160">
        <v>2931385</v>
      </c>
      <c r="G3160">
        <v>3461720</v>
      </c>
      <c r="H3160">
        <v>0</v>
      </c>
      <c r="I3160">
        <v>2201803</v>
      </c>
      <c r="J3160">
        <v>700842</v>
      </c>
      <c r="K3160">
        <v>1026400</v>
      </c>
      <c r="L3160">
        <v>681960</v>
      </c>
      <c r="M3160">
        <v>1001826</v>
      </c>
      <c r="N3160">
        <v>3328237</v>
      </c>
      <c r="O3160">
        <v>72.700389999999999</v>
      </c>
      <c r="P3160" s="27">
        <v>4494189</v>
      </c>
      <c r="Q3160" s="27">
        <v>15334173</v>
      </c>
    </row>
    <row r="3161" spans="1:17" x14ac:dyDescent="0.3">
      <c r="A3161">
        <v>9</v>
      </c>
      <c r="B3161">
        <v>7</v>
      </c>
      <c r="C3161">
        <v>16</v>
      </c>
      <c r="D3161" s="27">
        <v>3400</v>
      </c>
      <c r="E3161">
        <v>0</v>
      </c>
      <c r="F3161">
        <v>12432</v>
      </c>
      <c r="G3161">
        <v>8416</v>
      </c>
      <c r="H3161">
        <v>0</v>
      </c>
      <c r="I3161">
        <v>49259</v>
      </c>
      <c r="J3161">
        <v>6511</v>
      </c>
      <c r="K3161">
        <v>22405</v>
      </c>
      <c r="L3161">
        <v>13084</v>
      </c>
      <c r="M3161">
        <v>18249</v>
      </c>
      <c r="N3161">
        <v>39063</v>
      </c>
      <c r="O3161">
        <v>1849.1849999999999</v>
      </c>
      <c r="P3161" s="27">
        <v>49654</v>
      </c>
      <c r="Q3161" s="27">
        <v>169419</v>
      </c>
    </row>
    <row r="3162" spans="1:17" x14ac:dyDescent="0.3">
      <c r="A3162">
        <v>7</v>
      </c>
      <c r="B3162">
        <v>26</v>
      </c>
      <c r="C3162">
        <v>47</v>
      </c>
      <c r="D3162" s="27">
        <v>1200</v>
      </c>
      <c r="O3162">
        <v>1868.403</v>
      </c>
    </row>
    <row r="3163" spans="1:17" x14ac:dyDescent="0.3">
      <c r="A3163">
        <v>3</v>
      </c>
      <c r="B3163">
        <v>12</v>
      </c>
      <c r="C3163">
        <v>21</v>
      </c>
      <c r="D3163" s="27">
        <v>7400</v>
      </c>
      <c r="E3163">
        <v>0</v>
      </c>
      <c r="F3163">
        <v>6557</v>
      </c>
      <c r="G3163">
        <v>787</v>
      </c>
      <c r="H3163">
        <v>128</v>
      </c>
      <c r="I3163">
        <v>11693</v>
      </c>
      <c r="J3163">
        <v>3142</v>
      </c>
      <c r="K3163">
        <v>971</v>
      </c>
      <c r="L3163">
        <v>3404</v>
      </c>
      <c r="M3163">
        <v>1447</v>
      </c>
      <c r="N3163">
        <v>18482</v>
      </c>
      <c r="O3163">
        <v>1729.173</v>
      </c>
      <c r="P3163" s="27">
        <v>13661</v>
      </c>
      <c r="Q3163" s="27">
        <v>46611</v>
      </c>
    </row>
    <row r="3164" spans="1:17" x14ac:dyDescent="0.3">
      <c r="A3164">
        <v>4</v>
      </c>
      <c r="B3164">
        <v>5</v>
      </c>
      <c r="C3164">
        <v>9</v>
      </c>
      <c r="D3164" s="27">
        <v>196000</v>
      </c>
      <c r="E3164">
        <v>0</v>
      </c>
      <c r="F3164">
        <v>1149216</v>
      </c>
      <c r="G3164">
        <v>319852</v>
      </c>
      <c r="H3164">
        <v>0</v>
      </c>
      <c r="I3164">
        <v>1035004</v>
      </c>
      <c r="J3164">
        <v>0</v>
      </c>
      <c r="K3164">
        <v>69494</v>
      </c>
      <c r="L3164">
        <v>104822</v>
      </c>
      <c r="M3164">
        <v>719028</v>
      </c>
      <c r="N3164">
        <v>1363842</v>
      </c>
      <c r="O3164">
        <v>42.763620000000003</v>
      </c>
      <c r="P3164" s="27">
        <v>1395445</v>
      </c>
      <c r="Q3164" s="27">
        <v>4761258</v>
      </c>
    </row>
    <row r="3165" spans="1:17" x14ac:dyDescent="0.3">
      <c r="A3165">
        <v>3</v>
      </c>
      <c r="B3165">
        <v>14</v>
      </c>
      <c r="C3165">
        <v>28</v>
      </c>
      <c r="D3165" s="27">
        <v>26000</v>
      </c>
      <c r="E3165">
        <v>0</v>
      </c>
      <c r="F3165">
        <v>89974</v>
      </c>
      <c r="G3165">
        <v>44604</v>
      </c>
      <c r="H3165">
        <v>0</v>
      </c>
      <c r="I3165">
        <v>113853</v>
      </c>
      <c r="J3165">
        <v>10973</v>
      </c>
      <c r="K3165">
        <v>91614</v>
      </c>
      <c r="L3165">
        <v>55747</v>
      </c>
      <c r="M3165">
        <v>211625</v>
      </c>
      <c r="N3165">
        <v>88607</v>
      </c>
      <c r="O3165">
        <v>403.26229999999998</v>
      </c>
      <c r="P3165" s="27">
        <v>207209</v>
      </c>
      <c r="Q3165" s="27">
        <v>706997</v>
      </c>
    </row>
    <row r="3166" spans="1:17" x14ac:dyDescent="0.3">
      <c r="A3166">
        <v>9</v>
      </c>
      <c r="B3166">
        <v>2</v>
      </c>
      <c r="C3166">
        <v>2</v>
      </c>
      <c r="D3166" s="27">
        <v>6900</v>
      </c>
      <c r="E3166">
        <v>433</v>
      </c>
      <c r="F3166">
        <v>30743</v>
      </c>
      <c r="G3166">
        <v>32284</v>
      </c>
      <c r="H3166">
        <v>0</v>
      </c>
      <c r="I3166">
        <v>13281</v>
      </c>
      <c r="J3166">
        <v>0</v>
      </c>
      <c r="K3166">
        <v>0</v>
      </c>
      <c r="L3166">
        <v>12872</v>
      </c>
      <c r="M3166">
        <v>178690</v>
      </c>
      <c r="N3166">
        <v>27227</v>
      </c>
      <c r="O3166">
        <v>1130.4749999999999</v>
      </c>
      <c r="P3166" s="27">
        <v>86615</v>
      </c>
      <c r="Q3166" s="27">
        <v>295530</v>
      </c>
    </row>
    <row r="3167" spans="1:17" x14ac:dyDescent="0.3">
      <c r="A3167">
        <v>2</v>
      </c>
      <c r="B3167">
        <v>14</v>
      </c>
      <c r="C3167">
        <v>31</v>
      </c>
      <c r="D3167" s="27">
        <v>10250</v>
      </c>
      <c r="E3167">
        <v>0</v>
      </c>
      <c r="F3167">
        <v>0</v>
      </c>
      <c r="G3167">
        <v>0</v>
      </c>
      <c r="H3167">
        <v>0</v>
      </c>
      <c r="I3167">
        <v>15216</v>
      </c>
      <c r="J3167">
        <v>0</v>
      </c>
      <c r="K3167">
        <v>1597</v>
      </c>
      <c r="L3167">
        <v>298</v>
      </c>
      <c r="M3167">
        <v>4052</v>
      </c>
      <c r="N3167">
        <v>19232</v>
      </c>
      <c r="O3167">
        <v>1155.4280000000001</v>
      </c>
      <c r="P3167" s="27">
        <v>11839</v>
      </c>
      <c r="Q3167" s="27">
        <v>40395</v>
      </c>
    </row>
    <row r="3168" spans="1:17" x14ac:dyDescent="0.3">
      <c r="A3168">
        <v>5</v>
      </c>
      <c r="B3168">
        <v>14</v>
      </c>
      <c r="C3168">
        <v>28</v>
      </c>
      <c r="D3168" s="27">
        <v>104000</v>
      </c>
      <c r="E3168">
        <v>394858</v>
      </c>
      <c r="F3168">
        <v>2295779</v>
      </c>
      <c r="G3168">
        <v>621807</v>
      </c>
      <c r="H3168">
        <v>76544</v>
      </c>
      <c r="I3168">
        <v>672145</v>
      </c>
      <c r="J3168">
        <v>123514</v>
      </c>
      <c r="K3168">
        <v>738912</v>
      </c>
      <c r="L3168">
        <v>113518</v>
      </c>
      <c r="M3168">
        <v>171851</v>
      </c>
      <c r="N3168">
        <v>667082</v>
      </c>
      <c r="O3168">
        <v>366.15589999999997</v>
      </c>
      <c r="P3168" s="27">
        <v>1722160</v>
      </c>
      <c r="Q3168" s="27">
        <v>5876010</v>
      </c>
    </row>
    <row r="3169" spans="1:17" x14ac:dyDescent="0.3">
      <c r="A3169">
        <v>5</v>
      </c>
      <c r="B3169">
        <v>14</v>
      </c>
      <c r="C3169">
        <v>30</v>
      </c>
      <c r="D3169" s="27">
        <v>56000</v>
      </c>
      <c r="E3169">
        <v>78242</v>
      </c>
      <c r="F3169">
        <v>586889</v>
      </c>
      <c r="G3169">
        <v>342531</v>
      </c>
      <c r="H3169">
        <v>5633</v>
      </c>
      <c r="I3169">
        <v>452419</v>
      </c>
      <c r="J3169">
        <v>0</v>
      </c>
      <c r="K3169">
        <v>8019</v>
      </c>
      <c r="L3169">
        <v>57326</v>
      </c>
      <c r="M3169">
        <v>377642</v>
      </c>
      <c r="N3169">
        <v>215934</v>
      </c>
      <c r="O3169">
        <v>583.35119999999995</v>
      </c>
      <c r="P3169" s="27">
        <v>622695</v>
      </c>
      <c r="Q3169" s="27">
        <v>2124635</v>
      </c>
    </row>
    <row r="3170" spans="1:17" x14ac:dyDescent="0.3">
      <c r="A3170">
        <v>5</v>
      </c>
      <c r="B3170">
        <v>15</v>
      </c>
      <c r="C3170">
        <v>32</v>
      </c>
      <c r="D3170" s="27">
        <v>2700</v>
      </c>
      <c r="E3170">
        <v>0</v>
      </c>
      <c r="F3170">
        <v>172126</v>
      </c>
      <c r="G3170">
        <v>215282</v>
      </c>
      <c r="H3170">
        <v>0</v>
      </c>
      <c r="I3170">
        <v>133371</v>
      </c>
      <c r="J3170">
        <v>0</v>
      </c>
      <c r="K3170">
        <v>537697</v>
      </c>
      <c r="L3170">
        <v>38935</v>
      </c>
      <c r="M3170">
        <v>10745</v>
      </c>
      <c r="N3170">
        <v>111723</v>
      </c>
      <c r="O3170">
        <v>961.78279999999995</v>
      </c>
      <c r="P3170" s="27">
        <v>357526</v>
      </c>
      <c r="Q3170" s="27">
        <v>1219879</v>
      </c>
    </row>
    <row r="3171" spans="1:17" x14ac:dyDescent="0.3">
      <c r="A3171">
        <v>1</v>
      </c>
      <c r="B3171">
        <v>26</v>
      </c>
      <c r="C3171">
        <v>47</v>
      </c>
      <c r="D3171" s="27">
        <v>5000</v>
      </c>
      <c r="E3171">
        <v>0</v>
      </c>
      <c r="F3171">
        <v>4574</v>
      </c>
      <c r="G3171">
        <v>6744</v>
      </c>
      <c r="H3171">
        <v>0</v>
      </c>
      <c r="I3171">
        <v>3925</v>
      </c>
      <c r="J3171">
        <v>0</v>
      </c>
      <c r="K3171">
        <v>2601</v>
      </c>
      <c r="L3171">
        <v>6010</v>
      </c>
      <c r="M3171">
        <v>3301</v>
      </c>
      <c r="N3171">
        <v>21353</v>
      </c>
      <c r="O3171">
        <v>1155.4280000000001</v>
      </c>
      <c r="P3171" s="27">
        <v>14217</v>
      </c>
      <c r="Q3171" s="27">
        <v>48508</v>
      </c>
    </row>
    <row r="3172" spans="1:17" x14ac:dyDescent="0.3">
      <c r="A3172">
        <v>3</v>
      </c>
      <c r="B3172">
        <v>2</v>
      </c>
      <c r="C3172">
        <v>6</v>
      </c>
      <c r="D3172" s="27">
        <v>4500</v>
      </c>
      <c r="E3172">
        <v>59051</v>
      </c>
      <c r="F3172">
        <v>20156</v>
      </c>
      <c r="G3172">
        <v>38320</v>
      </c>
      <c r="H3172">
        <v>1460</v>
      </c>
      <c r="I3172">
        <v>46131</v>
      </c>
      <c r="J3172">
        <v>0</v>
      </c>
      <c r="K3172">
        <v>0</v>
      </c>
      <c r="L3172">
        <v>12719</v>
      </c>
      <c r="M3172">
        <v>22123</v>
      </c>
      <c r="N3172">
        <v>37396</v>
      </c>
      <c r="O3172">
        <v>1197.386</v>
      </c>
      <c r="P3172" s="27">
        <v>69565</v>
      </c>
      <c r="Q3172" s="27">
        <v>237356</v>
      </c>
    </row>
    <row r="3173" spans="1:17" x14ac:dyDescent="0.3">
      <c r="A3173">
        <v>5</v>
      </c>
      <c r="B3173">
        <v>13</v>
      </c>
      <c r="C3173">
        <v>24</v>
      </c>
      <c r="D3173" s="27">
        <v>40000</v>
      </c>
      <c r="E3173">
        <v>229461</v>
      </c>
      <c r="F3173">
        <v>1126118</v>
      </c>
      <c r="G3173">
        <v>298191</v>
      </c>
      <c r="H3173">
        <v>5587</v>
      </c>
      <c r="I3173">
        <v>308987</v>
      </c>
      <c r="J3173">
        <v>60931</v>
      </c>
      <c r="K3173">
        <v>172400</v>
      </c>
      <c r="L3173">
        <v>42090</v>
      </c>
      <c r="M3173">
        <v>27876</v>
      </c>
      <c r="N3173">
        <v>563704</v>
      </c>
      <c r="O3173">
        <v>227.79159999999999</v>
      </c>
      <c r="P3173" s="27">
        <v>830992</v>
      </c>
      <c r="Q3173" s="27">
        <v>2835345</v>
      </c>
    </row>
    <row r="3174" spans="1:17" x14ac:dyDescent="0.3">
      <c r="A3174">
        <v>4</v>
      </c>
      <c r="B3174">
        <v>18</v>
      </c>
      <c r="C3174">
        <v>38</v>
      </c>
      <c r="D3174" s="27">
        <v>102000</v>
      </c>
      <c r="E3174">
        <v>779445</v>
      </c>
      <c r="F3174">
        <v>922230</v>
      </c>
      <c r="G3174">
        <v>496429</v>
      </c>
      <c r="H3174">
        <v>0</v>
      </c>
      <c r="I3174">
        <v>537345</v>
      </c>
      <c r="J3174">
        <v>0</v>
      </c>
      <c r="K3174">
        <v>1064003</v>
      </c>
      <c r="L3174">
        <v>943383</v>
      </c>
      <c r="M3174">
        <v>85726</v>
      </c>
      <c r="N3174">
        <v>1290206</v>
      </c>
      <c r="O3174">
        <v>52.146230000000003</v>
      </c>
      <c r="P3174" s="27">
        <v>1793308</v>
      </c>
      <c r="Q3174" s="27">
        <v>6118767</v>
      </c>
    </row>
    <row r="3175" spans="1:17" x14ac:dyDescent="0.3">
      <c r="A3175">
        <v>6</v>
      </c>
      <c r="B3175">
        <v>16</v>
      </c>
      <c r="C3175">
        <v>35</v>
      </c>
      <c r="D3175" s="27">
        <v>1000000</v>
      </c>
      <c r="E3175">
        <v>143799</v>
      </c>
      <c r="F3175">
        <v>41651818</v>
      </c>
      <c r="G3175">
        <v>18914053</v>
      </c>
      <c r="H3175">
        <v>0</v>
      </c>
      <c r="I3175">
        <v>15457440</v>
      </c>
      <c r="J3175">
        <v>5340011</v>
      </c>
      <c r="K3175">
        <v>4046824</v>
      </c>
      <c r="L3175">
        <v>4767044</v>
      </c>
      <c r="M3175">
        <v>8724770</v>
      </c>
      <c r="N3175">
        <v>26183041</v>
      </c>
      <c r="O3175">
        <v>6.6318619999999999</v>
      </c>
      <c r="P3175" s="27">
        <v>36702462</v>
      </c>
      <c r="Q3175" s="8">
        <v>125000000</v>
      </c>
    </row>
    <row r="3176" spans="1:17" x14ac:dyDescent="0.3">
      <c r="A3176">
        <v>9</v>
      </c>
      <c r="B3176">
        <v>5</v>
      </c>
      <c r="C3176">
        <v>10</v>
      </c>
      <c r="D3176" s="27">
        <v>11000</v>
      </c>
      <c r="E3176">
        <v>4</v>
      </c>
      <c r="F3176">
        <v>576</v>
      </c>
      <c r="G3176">
        <v>1164</v>
      </c>
      <c r="H3176">
        <v>0</v>
      </c>
      <c r="I3176">
        <v>10705</v>
      </c>
      <c r="J3176">
        <v>0</v>
      </c>
      <c r="K3176">
        <v>0</v>
      </c>
      <c r="L3176">
        <v>683</v>
      </c>
      <c r="M3176">
        <v>3531</v>
      </c>
      <c r="N3176">
        <v>6948</v>
      </c>
      <c r="O3176">
        <v>1828.0519999999999</v>
      </c>
      <c r="P3176" s="27">
        <v>6920</v>
      </c>
      <c r="Q3176" s="27">
        <v>23611</v>
      </c>
    </row>
    <row r="3177" spans="1:17" x14ac:dyDescent="0.3">
      <c r="A3177">
        <v>4</v>
      </c>
      <c r="B3177">
        <v>23</v>
      </c>
      <c r="C3177">
        <v>50</v>
      </c>
      <c r="D3177" s="27">
        <v>2300</v>
      </c>
      <c r="E3177">
        <v>15496</v>
      </c>
      <c r="F3177">
        <v>20230</v>
      </c>
      <c r="G3177">
        <v>24369</v>
      </c>
      <c r="H3177">
        <v>0</v>
      </c>
      <c r="I3177">
        <v>30102</v>
      </c>
      <c r="J3177">
        <v>0</v>
      </c>
      <c r="K3177">
        <v>28092</v>
      </c>
      <c r="L3177">
        <v>23250</v>
      </c>
      <c r="M3177">
        <v>22615</v>
      </c>
      <c r="N3177">
        <v>26399</v>
      </c>
      <c r="O3177">
        <v>829.47090000000003</v>
      </c>
      <c r="P3177" s="27">
        <v>55848</v>
      </c>
      <c r="Q3177" s="27">
        <v>190553</v>
      </c>
    </row>
    <row r="3178" spans="1:17" x14ac:dyDescent="0.3">
      <c r="A3178">
        <v>5</v>
      </c>
      <c r="B3178">
        <v>26</v>
      </c>
      <c r="C3178">
        <v>48</v>
      </c>
      <c r="D3178" s="27">
        <v>5800</v>
      </c>
      <c r="E3178">
        <v>29242</v>
      </c>
      <c r="F3178">
        <v>418207</v>
      </c>
      <c r="G3178">
        <v>171807</v>
      </c>
      <c r="H3178">
        <v>0</v>
      </c>
      <c r="I3178">
        <v>335963</v>
      </c>
      <c r="J3178">
        <v>0</v>
      </c>
      <c r="K3178">
        <v>243411</v>
      </c>
      <c r="L3178">
        <v>83619</v>
      </c>
      <c r="M3178">
        <v>94565</v>
      </c>
      <c r="N3178">
        <v>278944</v>
      </c>
      <c r="O3178">
        <v>810.40539999999999</v>
      </c>
      <c r="P3178" s="27">
        <v>485275</v>
      </c>
      <c r="Q3178" s="27">
        <v>1655758</v>
      </c>
    </row>
    <row r="3179" spans="1:17" x14ac:dyDescent="0.3">
      <c r="A3179">
        <v>5</v>
      </c>
      <c r="B3179">
        <v>2</v>
      </c>
      <c r="C3179">
        <v>2</v>
      </c>
      <c r="D3179" s="27">
        <v>5600</v>
      </c>
      <c r="E3179">
        <v>1854</v>
      </c>
      <c r="F3179">
        <v>140436</v>
      </c>
      <c r="G3179">
        <v>42549</v>
      </c>
      <c r="H3179">
        <v>287</v>
      </c>
      <c r="I3179">
        <v>42356</v>
      </c>
      <c r="J3179">
        <v>0</v>
      </c>
      <c r="K3179">
        <v>1731</v>
      </c>
      <c r="L3179">
        <v>21484</v>
      </c>
      <c r="M3179">
        <v>10456</v>
      </c>
      <c r="N3179">
        <v>43812</v>
      </c>
      <c r="O3179">
        <v>48.84104</v>
      </c>
      <c r="P3179" s="27">
        <v>89380</v>
      </c>
      <c r="Q3179" s="27">
        <v>304965</v>
      </c>
    </row>
    <row r="3180" spans="1:17" x14ac:dyDescent="0.3">
      <c r="A3180">
        <v>7</v>
      </c>
      <c r="B3180">
        <v>13</v>
      </c>
      <c r="C3180">
        <v>22</v>
      </c>
      <c r="D3180" s="27">
        <v>130000</v>
      </c>
      <c r="E3180">
        <v>30609</v>
      </c>
      <c r="F3180">
        <v>4591497</v>
      </c>
      <c r="G3180">
        <v>608574</v>
      </c>
      <c r="H3180">
        <v>1929</v>
      </c>
      <c r="I3180">
        <v>1590244</v>
      </c>
      <c r="J3180">
        <v>179671</v>
      </c>
      <c r="K3180">
        <v>362713</v>
      </c>
      <c r="L3180">
        <v>85736</v>
      </c>
      <c r="M3180">
        <v>347639</v>
      </c>
      <c r="N3180">
        <v>2196613</v>
      </c>
      <c r="O3180">
        <v>48.84104</v>
      </c>
      <c r="P3180" s="27">
        <v>2929433</v>
      </c>
      <c r="Q3180" s="27">
        <v>9995225</v>
      </c>
    </row>
    <row r="3181" spans="1:17" x14ac:dyDescent="0.3">
      <c r="A3181">
        <v>7</v>
      </c>
      <c r="B3181">
        <v>24</v>
      </c>
      <c r="C3181">
        <v>51</v>
      </c>
      <c r="D3181" s="27">
        <v>1400000</v>
      </c>
      <c r="E3181">
        <v>108888</v>
      </c>
      <c r="F3181">
        <v>38516588</v>
      </c>
      <c r="G3181">
        <v>22864191</v>
      </c>
      <c r="H3181">
        <v>3412580</v>
      </c>
      <c r="I3181">
        <v>17892573</v>
      </c>
      <c r="J3181">
        <v>2312487</v>
      </c>
      <c r="K3181">
        <v>6420037</v>
      </c>
      <c r="L3181">
        <v>1332639</v>
      </c>
      <c r="M3181">
        <v>388016</v>
      </c>
      <c r="N3181">
        <v>16177356</v>
      </c>
      <c r="O3181">
        <v>23.717549999999999</v>
      </c>
      <c r="P3181" s="27">
        <v>32070737</v>
      </c>
      <c r="Q3181" s="8">
        <v>109000000</v>
      </c>
    </row>
    <row r="3182" spans="1:17" x14ac:dyDescent="0.3">
      <c r="A3182">
        <v>1</v>
      </c>
      <c r="B3182">
        <v>16</v>
      </c>
      <c r="C3182">
        <v>35</v>
      </c>
      <c r="D3182" s="27">
        <v>440000</v>
      </c>
      <c r="E3182">
        <v>2468036</v>
      </c>
      <c r="F3182">
        <v>2882530</v>
      </c>
      <c r="G3182">
        <v>9844120</v>
      </c>
      <c r="H3182">
        <v>0</v>
      </c>
      <c r="I3182">
        <v>8379493</v>
      </c>
      <c r="J3182">
        <v>1940310</v>
      </c>
      <c r="K3182">
        <v>2568054</v>
      </c>
      <c r="L3182">
        <v>2317139</v>
      </c>
      <c r="M3182">
        <v>17762025</v>
      </c>
      <c r="N3182">
        <v>9006073</v>
      </c>
      <c r="O3182">
        <v>16.835789999999999</v>
      </c>
      <c r="P3182" s="27">
        <v>16754918</v>
      </c>
      <c r="Q3182" s="27">
        <v>57167780</v>
      </c>
    </row>
    <row r="3183" spans="1:17" x14ac:dyDescent="0.3">
      <c r="A3183">
        <v>9</v>
      </c>
      <c r="B3183">
        <v>16</v>
      </c>
      <c r="C3183">
        <v>35</v>
      </c>
      <c r="D3183" s="27">
        <v>405000</v>
      </c>
      <c r="E3183">
        <v>0</v>
      </c>
      <c r="F3183">
        <v>0</v>
      </c>
      <c r="G3183">
        <v>34495981</v>
      </c>
      <c r="H3183">
        <v>0</v>
      </c>
      <c r="I3183">
        <v>22039382</v>
      </c>
      <c r="J3183">
        <v>5307742</v>
      </c>
      <c r="K3183">
        <v>5658214</v>
      </c>
      <c r="L3183">
        <v>6337455</v>
      </c>
      <c r="M3183">
        <v>12640674</v>
      </c>
      <c r="N3183">
        <v>23296865</v>
      </c>
      <c r="O3183">
        <v>6.6318619999999999</v>
      </c>
      <c r="P3183" s="27">
        <v>32173597</v>
      </c>
      <c r="Q3183" s="8">
        <v>110000000</v>
      </c>
    </row>
    <row r="3184" spans="1:17" x14ac:dyDescent="0.3">
      <c r="A3184">
        <v>3</v>
      </c>
      <c r="B3184">
        <v>14</v>
      </c>
      <c r="C3184">
        <v>29</v>
      </c>
      <c r="D3184" s="27">
        <v>440000</v>
      </c>
      <c r="E3184">
        <v>0</v>
      </c>
      <c r="F3184">
        <v>1278783</v>
      </c>
      <c r="G3184">
        <v>4999231</v>
      </c>
      <c r="H3184">
        <v>0</v>
      </c>
      <c r="I3184">
        <v>3243536</v>
      </c>
      <c r="J3184">
        <v>0</v>
      </c>
      <c r="K3184">
        <v>1402704</v>
      </c>
      <c r="L3184">
        <v>260082</v>
      </c>
      <c r="M3184">
        <v>4452466</v>
      </c>
      <c r="N3184">
        <v>3241709</v>
      </c>
      <c r="O3184">
        <v>84.055760000000006</v>
      </c>
      <c r="P3184" s="27">
        <v>5532975</v>
      </c>
      <c r="Q3184" s="27">
        <v>18878511</v>
      </c>
    </row>
    <row r="3185" spans="1:17" x14ac:dyDescent="0.3">
      <c r="A3185">
        <v>9</v>
      </c>
      <c r="B3185">
        <v>5</v>
      </c>
      <c r="C3185">
        <v>10</v>
      </c>
      <c r="D3185" s="27">
        <v>12500</v>
      </c>
      <c r="E3185">
        <v>6</v>
      </c>
      <c r="F3185">
        <v>3787</v>
      </c>
      <c r="G3185">
        <v>3837</v>
      </c>
      <c r="H3185">
        <v>828</v>
      </c>
      <c r="I3185">
        <v>18603</v>
      </c>
      <c r="J3185">
        <v>0</v>
      </c>
      <c r="K3185">
        <v>0</v>
      </c>
      <c r="L3185">
        <v>6949</v>
      </c>
      <c r="M3185">
        <v>18948</v>
      </c>
      <c r="N3185">
        <v>26224</v>
      </c>
      <c r="O3185">
        <v>1828.0519999999999</v>
      </c>
      <c r="P3185" s="27">
        <v>23207</v>
      </c>
      <c r="Q3185" s="27">
        <v>79182</v>
      </c>
    </row>
    <row r="3186" spans="1:17" x14ac:dyDescent="0.3">
      <c r="A3186">
        <v>4</v>
      </c>
      <c r="B3186">
        <v>25</v>
      </c>
      <c r="C3186">
        <v>42</v>
      </c>
      <c r="D3186" s="27">
        <v>8000</v>
      </c>
      <c r="E3186">
        <v>5801</v>
      </c>
      <c r="F3186">
        <v>7605</v>
      </c>
      <c r="G3186">
        <v>14083</v>
      </c>
      <c r="H3186">
        <v>271</v>
      </c>
      <c r="I3186">
        <v>12063</v>
      </c>
      <c r="J3186">
        <v>0</v>
      </c>
      <c r="K3186">
        <v>1459</v>
      </c>
      <c r="L3186">
        <v>4143</v>
      </c>
      <c r="M3186">
        <v>3768</v>
      </c>
      <c r="N3186">
        <v>16212</v>
      </c>
      <c r="O3186">
        <v>1729.173</v>
      </c>
      <c r="P3186" s="27">
        <v>19169</v>
      </c>
      <c r="Q3186" s="27">
        <v>65405</v>
      </c>
    </row>
    <row r="3187" spans="1:17" x14ac:dyDescent="0.3">
      <c r="A3187">
        <v>5</v>
      </c>
      <c r="B3187">
        <v>14</v>
      </c>
      <c r="C3187">
        <v>28</v>
      </c>
      <c r="D3187" s="27">
        <v>73000</v>
      </c>
      <c r="E3187">
        <v>68145</v>
      </c>
      <c r="F3187">
        <v>882961</v>
      </c>
      <c r="G3187">
        <v>202716</v>
      </c>
      <c r="H3187">
        <v>0</v>
      </c>
      <c r="I3187">
        <v>289860</v>
      </c>
      <c r="J3187">
        <v>34875</v>
      </c>
      <c r="K3187">
        <v>368245</v>
      </c>
      <c r="L3187">
        <v>60394</v>
      </c>
      <c r="M3187">
        <v>286187</v>
      </c>
      <c r="N3187">
        <v>203864</v>
      </c>
      <c r="O3187">
        <v>160.42580000000001</v>
      </c>
      <c r="P3187" s="27">
        <v>702593</v>
      </c>
      <c r="Q3187" s="27">
        <v>2397247</v>
      </c>
    </row>
    <row r="3188" spans="1:17" x14ac:dyDescent="0.3">
      <c r="A3188">
        <v>9</v>
      </c>
      <c r="B3188">
        <v>2</v>
      </c>
      <c r="C3188">
        <v>2</v>
      </c>
      <c r="D3188" s="27">
        <v>5000</v>
      </c>
      <c r="E3188">
        <v>17478</v>
      </c>
      <c r="F3188">
        <v>5671</v>
      </c>
      <c r="G3188">
        <v>33201</v>
      </c>
      <c r="H3188">
        <v>0</v>
      </c>
      <c r="I3188">
        <v>20690</v>
      </c>
      <c r="J3188">
        <v>0</v>
      </c>
      <c r="K3188">
        <v>15401</v>
      </c>
      <c r="L3188">
        <v>19955</v>
      </c>
      <c r="M3188">
        <v>70850</v>
      </c>
      <c r="N3188">
        <v>37698</v>
      </c>
      <c r="O3188">
        <v>1667.7550000000001</v>
      </c>
      <c r="P3188" s="27">
        <v>64755</v>
      </c>
      <c r="Q3188" s="27">
        <v>220944</v>
      </c>
    </row>
    <row r="3189" spans="1:17" x14ac:dyDescent="0.3">
      <c r="A3189">
        <v>7</v>
      </c>
      <c r="B3189">
        <v>2</v>
      </c>
      <c r="C3189">
        <v>4</v>
      </c>
      <c r="D3189" s="27">
        <v>2000</v>
      </c>
      <c r="E3189">
        <v>0</v>
      </c>
      <c r="F3189">
        <v>9353</v>
      </c>
      <c r="G3189">
        <v>10952</v>
      </c>
      <c r="H3189">
        <v>494</v>
      </c>
      <c r="I3189">
        <v>12175</v>
      </c>
      <c r="J3189">
        <v>0</v>
      </c>
      <c r="K3189">
        <v>1214</v>
      </c>
      <c r="L3189">
        <v>11232</v>
      </c>
      <c r="M3189">
        <v>24158</v>
      </c>
      <c r="N3189">
        <v>9492</v>
      </c>
      <c r="O3189">
        <v>1849.1849999999999</v>
      </c>
      <c r="P3189" s="27">
        <v>23174</v>
      </c>
      <c r="Q3189" s="27">
        <v>79070</v>
      </c>
    </row>
    <row r="3190" spans="1:17" x14ac:dyDescent="0.3">
      <c r="A3190">
        <v>9</v>
      </c>
      <c r="B3190">
        <v>18</v>
      </c>
      <c r="C3190">
        <v>38</v>
      </c>
      <c r="D3190" s="27">
        <v>81000</v>
      </c>
      <c r="E3190">
        <v>0</v>
      </c>
      <c r="F3190">
        <v>74391</v>
      </c>
      <c r="G3190">
        <v>282558</v>
      </c>
      <c r="H3190">
        <v>101058</v>
      </c>
      <c r="I3190">
        <v>540749</v>
      </c>
      <c r="J3190">
        <v>0</v>
      </c>
      <c r="K3190">
        <v>217604</v>
      </c>
      <c r="L3190">
        <v>681614</v>
      </c>
      <c r="M3190">
        <v>53182</v>
      </c>
      <c r="N3190">
        <v>820726</v>
      </c>
      <c r="O3190">
        <v>212.42619999999999</v>
      </c>
      <c r="P3190" s="27">
        <v>812392</v>
      </c>
      <c r="Q3190" s="27">
        <v>2771882</v>
      </c>
    </row>
    <row r="3191" spans="1:17" x14ac:dyDescent="0.3">
      <c r="A3191">
        <v>2</v>
      </c>
      <c r="B3191">
        <v>5</v>
      </c>
      <c r="C3191">
        <v>9</v>
      </c>
      <c r="D3191" s="27">
        <v>16000</v>
      </c>
      <c r="E3191">
        <v>16928</v>
      </c>
      <c r="F3191">
        <v>19845</v>
      </c>
      <c r="G3191">
        <v>22301</v>
      </c>
      <c r="H3191">
        <v>0</v>
      </c>
      <c r="I3191">
        <v>81406</v>
      </c>
      <c r="J3191">
        <v>0</v>
      </c>
      <c r="K3191">
        <v>2743</v>
      </c>
      <c r="L3191">
        <v>29212</v>
      </c>
      <c r="M3191">
        <v>76290</v>
      </c>
      <c r="N3191">
        <v>78087</v>
      </c>
      <c r="O3191">
        <v>1155.4280000000001</v>
      </c>
      <c r="P3191" s="27">
        <v>95783</v>
      </c>
      <c r="Q3191" s="27">
        <v>326812</v>
      </c>
    </row>
    <row r="3192" spans="1:17" x14ac:dyDescent="0.3">
      <c r="A3192">
        <v>7</v>
      </c>
      <c r="B3192">
        <v>5</v>
      </c>
      <c r="C3192">
        <v>9</v>
      </c>
      <c r="D3192" s="27">
        <v>150000</v>
      </c>
      <c r="E3192">
        <v>40499</v>
      </c>
      <c r="F3192">
        <v>487794</v>
      </c>
      <c r="G3192">
        <v>676478</v>
      </c>
      <c r="H3192">
        <v>64963</v>
      </c>
      <c r="I3192">
        <v>2591410</v>
      </c>
      <c r="J3192">
        <v>0</v>
      </c>
      <c r="K3192">
        <v>438456</v>
      </c>
      <c r="L3192">
        <v>144767</v>
      </c>
      <c r="M3192">
        <v>360890</v>
      </c>
      <c r="N3192">
        <v>3013747</v>
      </c>
      <c r="O3192">
        <v>123.879</v>
      </c>
      <c r="P3192" s="27">
        <v>2291619</v>
      </c>
      <c r="Q3192" s="27">
        <v>7819004</v>
      </c>
    </row>
    <row r="3193" spans="1:17" x14ac:dyDescent="0.3">
      <c r="A3193">
        <v>9</v>
      </c>
      <c r="B3193">
        <v>5</v>
      </c>
      <c r="C3193">
        <v>10</v>
      </c>
      <c r="D3193" s="27">
        <v>290000</v>
      </c>
      <c r="E3193">
        <v>1839</v>
      </c>
      <c r="F3193">
        <v>260807</v>
      </c>
      <c r="G3193">
        <v>197836</v>
      </c>
      <c r="H3193">
        <v>0</v>
      </c>
      <c r="I3193">
        <v>424416</v>
      </c>
      <c r="J3193">
        <v>0</v>
      </c>
      <c r="K3193">
        <v>1348</v>
      </c>
      <c r="L3193">
        <v>22559</v>
      </c>
      <c r="M3193">
        <v>106100</v>
      </c>
      <c r="N3193">
        <v>692709</v>
      </c>
      <c r="O3193">
        <v>31.847190000000001</v>
      </c>
      <c r="P3193" s="27">
        <v>500473</v>
      </c>
      <c r="Q3193" s="27">
        <v>1707614</v>
      </c>
    </row>
    <row r="3194" spans="1:17" x14ac:dyDescent="0.3">
      <c r="A3194">
        <v>7</v>
      </c>
      <c r="B3194">
        <v>14</v>
      </c>
      <c r="C3194">
        <v>28</v>
      </c>
      <c r="D3194" s="27">
        <v>134000</v>
      </c>
      <c r="E3194">
        <v>56064</v>
      </c>
      <c r="F3194">
        <v>2148400</v>
      </c>
      <c r="G3194">
        <v>590579</v>
      </c>
      <c r="H3194">
        <v>0</v>
      </c>
      <c r="I3194">
        <v>544504</v>
      </c>
      <c r="J3194">
        <v>87576</v>
      </c>
      <c r="K3194">
        <v>566062</v>
      </c>
      <c r="L3194">
        <v>95157</v>
      </c>
      <c r="M3194">
        <v>491753</v>
      </c>
      <c r="N3194">
        <v>417536</v>
      </c>
      <c r="O3194">
        <v>90.622</v>
      </c>
      <c r="P3194" s="27">
        <v>1464722</v>
      </c>
      <c r="Q3194" s="27">
        <v>4997631</v>
      </c>
    </row>
    <row r="3195" spans="1:17" x14ac:dyDescent="0.3">
      <c r="A3195">
        <v>3</v>
      </c>
      <c r="B3195">
        <v>2</v>
      </c>
      <c r="C3195">
        <v>4</v>
      </c>
      <c r="D3195" s="27">
        <v>59000</v>
      </c>
      <c r="E3195">
        <v>148556</v>
      </c>
      <c r="F3195">
        <v>87556</v>
      </c>
      <c r="G3195">
        <v>1162494</v>
      </c>
      <c r="H3195">
        <v>0</v>
      </c>
      <c r="I3195">
        <v>537281</v>
      </c>
      <c r="J3195">
        <v>0</v>
      </c>
      <c r="K3195">
        <v>7746</v>
      </c>
      <c r="L3195">
        <v>24310</v>
      </c>
      <c r="M3195">
        <v>47219</v>
      </c>
      <c r="N3195">
        <v>817450</v>
      </c>
      <c r="O3195">
        <v>213.4828</v>
      </c>
      <c r="P3195" s="27">
        <v>830191</v>
      </c>
      <c r="Q3195" s="27">
        <v>2832612</v>
      </c>
    </row>
    <row r="3196" spans="1:17" x14ac:dyDescent="0.3">
      <c r="A3196">
        <v>8</v>
      </c>
      <c r="B3196">
        <v>12</v>
      </c>
      <c r="C3196">
        <v>21</v>
      </c>
      <c r="D3196" s="27">
        <v>11500</v>
      </c>
      <c r="E3196">
        <v>0</v>
      </c>
      <c r="F3196">
        <v>15444</v>
      </c>
      <c r="G3196">
        <v>7724</v>
      </c>
      <c r="H3196">
        <v>443</v>
      </c>
      <c r="I3196">
        <v>10799</v>
      </c>
      <c r="J3196">
        <v>0</v>
      </c>
      <c r="K3196">
        <v>2317</v>
      </c>
      <c r="L3196">
        <v>8152</v>
      </c>
      <c r="M3196">
        <v>4466</v>
      </c>
      <c r="N3196">
        <v>37293</v>
      </c>
      <c r="O3196">
        <v>1274.2560000000001</v>
      </c>
      <c r="P3196" s="27">
        <v>25392</v>
      </c>
      <c r="Q3196" s="27">
        <v>86638</v>
      </c>
    </row>
    <row r="3197" spans="1:17" x14ac:dyDescent="0.3">
      <c r="A3197">
        <v>9</v>
      </c>
      <c r="B3197">
        <v>2</v>
      </c>
      <c r="C3197">
        <v>2</v>
      </c>
      <c r="D3197" s="27">
        <v>114000</v>
      </c>
      <c r="E3197">
        <v>0</v>
      </c>
      <c r="F3197">
        <v>1251207</v>
      </c>
      <c r="G3197">
        <v>1926968</v>
      </c>
      <c r="H3197">
        <v>0</v>
      </c>
      <c r="I3197">
        <v>908646</v>
      </c>
      <c r="J3197">
        <v>0</v>
      </c>
      <c r="K3197">
        <v>88324</v>
      </c>
      <c r="L3197">
        <v>276954</v>
      </c>
      <c r="M3197">
        <v>2320016</v>
      </c>
      <c r="N3197">
        <v>1696087</v>
      </c>
      <c r="O3197">
        <v>77.110050000000001</v>
      </c>
      <c r="P3197" s="27">
        <v>2481888</v>
      </c>
      <c r="Q3197" s="27">
        <v>8468202</v>
      </c>
    </row>
    <row r="3198" spans="1:17" x14ac:dyDescent="0.3">
      <c r="A3198">
        <v>1</v>
      </c>
      <c r="B3198">
        <v>12</v>
      </c>
      <c r="C3198">
        <v>21</v>
      </c>
      <c r="D3198" s="27">
        <v>2950</v>
      </c>
      <c r="E3198">
        <v>0</v>
      </c>
      <c r="F3198">
        <v>0</v>
      </c>
      <c r="G3198">
        <v>0</v>
      </c>
      <c r="H3198">
        <v>408</v>
      </c>
      <c r="I3198">
        <v>8474</v>
      </c>
      <c r="J3198">
        <v>0</v>
      </c>
      <c r="K3198">
        <v>0</v>
      </c>
      <c r="L3198">
        <v>2801</v>
      </c>
      <c r="M3198">
        <v>3116</v>
      </c>
      <c r="N3198">
        <v>17994</v>
      </c>
      <c r="O3198">
        <v>1868.403</v>
      </c>
      <c r="P3198" s="27">
        <v>9611</v>
      </c>
      <c r="Q3198" s="27">
        <v>32793</v>
      </c>
    </row>
    <row r="3199" spans="1:17" x14ac:dyDescent="0.3">
      <c r="A3199">
        <v>9</v>
      </c>
      <c r="B3199">
        <v>1</v>
      </c>
      <c r="C3199">
        <v>1</v>
      </c>
      <c r="D3199" s="27">
        <v>5200</v>
      </c>
      <c r="O3199">
        <v>941.81790000000001</v>
      </c>
    </row>
    <row r="3200" spans="1:17" x14ac:dyDescent="0.3">
      <c r="A3200">
        <v>3</v>
      </c>
      <c r="B3200">
        <v>5</v>
      </c>
      <c r="C3200">
        <v>10</v>
      </c>
      <c r="D3200" s="27">
        <v>50000</v>
      </c>
      <c r="E3200">
        <v>0</v>
      </c>
      <c r="F3200">
        <v>0</v>
      </c>
      <c r="G3200">
        <v>0</v>
      </c>
      <c r="H3200">
        <v>0</v>
      </c>
      <c r="I3200">
        <v>101735</v>
      </c>
      <c r="J3200">
        <v>0</v>
      </c>
      <c r="K3200">
        <v>3043</v>
      </c>
      <c r="L3200">
        <v>0</v>
      </c>
      <c r="M3200">
        <v>0</v>
      </c>
      <c r="N3200">
        <v>245754</v>
      </c>
      <c r="O3200">
        <v>1069.328</v>
      </c>
      <c r="P3200" s="27">
        <v>102735</v>
      </c>
      <c r="Q3200" s="27">
        <v>350532</v>
      </c>
    </row>
    <row r="3201" spans="1:17" x14ac:dyDescent="0.3">
      <c r="A3201">
        <v>5</v>
      </c>
      <c r="B3201">
        <v>2</v>
      </c>
      <c r="C3201">
        <v>4</v>
      </c>
      <c r="D3201" s="27">
        <v>1400000</v>
      </c>
      <c r="E3201">
        <v>0</v>
      </c>
      <c r="F3201">
        <v>16270393</v>
      </c>
      <c r="G3201">
        <v>16100640</v>
      </c>
      <c r="H3201">
        <v>0</v>
      </c>
      <c r="I3201">
        <v>11294712</v>
      </c>
      <c r="J3201">
        <v>1015578</v>
      </c>
      <c r="K3201">
        <v>155595</v>
      </c>
      <c r="L3201">
        <v>385041</v>
      </c>
      <c r="M3201">
        <v>7383919</v>
      </c>
      <c r="N3201">
        <v>13035771</v>
      </c>
      <c r="O3201">
        <v>4.6524979999999996</v>
      </c>
      <c r="P3201" s="27">
        <v>19238467</v>
      </c>
      <c r="Q3201" s="27">
        <v>65641649</v>
      </c>
    </row>
    <row r="3202" spans="1:17" x14ac:dyDescent="0.3">
      <c r="A3202">
        <v>5</v>
      </c>
      <c r="B3202">
        <v>26</v>
      </c>
      <c r="C3202">
        <v>47</v>
      </c>
      <c r="D3202" s="27">
        <v>2500</v>
      </c>
      <c r="E3202">
        <v>0</v>
      </c>
      <c r="F3202">
        <v>0</v>
      </c>
      <c r="G3202">
        <v>0</v>
      </c>
      <c r="H3202">
        <v>0</v>
      </c>
      <c r="I3202">
        <v>39923</v>
      </c>
      <c r="J3202">
        <v>0</v>
      </c>
      <c r="K3202">
        <v>0</v>
      </c>
      <c r="L3202">
        <v>32172</v>
      </c>
      <c r="M3202">
        <v>21970</v>
      </c>
      <c r="N3202">
        <v>146259</v>
      </c>
      <c r="O3202">
        <v>48.84104</v>
      </c>
      <c r="P3202" s="27">
        <v>70435</v>
      </c>
      <c r="Q3202" s="27">
        <v>240324</v>
      </c>
    </row>
    <row r="3203" spans="1:17" x14ac:dyDescent="0.3">
      <c r="A3203">
        <v>9</v>
      </c>
      <c r="B3203">
        <v>2</v>
      </c>
      <c r="C3203">
        <v>2</v>
      </c>
      <c r="D3203" s="27">
        <v>2400</v>
      </c>
      <c r="E3203">
        <v>0</v>
      </c>
      <c r="F3203">
        <v>13786</v>
      </c>
      <c r="G3203">
        <v>13963</v>
      </c>
      <c r="H3203">
        <v>214</v>
      </c>
      <c r="I3203">
        <v>12519</v>
      </c>
      <c r="J3203">
        <v>0</v>
      </c>
      <c r="K3203">
        <v>1095</v>
      </c>
      <c r="L3203">
        <v>9642</v>
      </c>
      <c r="M3203">
        <v>16265</v>
      </c>
      <c r="N3203">
        <v>10180</v>
      </c>
      <c r="O3203">
        <v>1667.7550000000001</v>
      </c>
      <c r="P3203" s="27">
        <v>22762</v>
      </c>
      <c r="Q3203" s="27">
        <v>77664</v>
      </c>
    </row>
    <row r="3204" spans="1:17" x14ac:dyDescent="0.3">
      <c r="A3204">
        <v>6</v>
      </c>
      <c r="B3204">
        <v>23</v>
      </c>
      <c r="C3204">
        <v>50</v>
      </c>
      <c r="D3204" s="27">
        <v>96000</v>
      </c>
      <c r="E3204">
        <v>49778</v>
      </c>
      <c r="F3204">
        <v>1159264</v>
      </c>
      <c r="G3204">
        <v>1287891</v>
      </c>
      <c r="H3204">
        <v>145643</v>
      </c>
      <c r="I3204">
        <v>407761</v>
      </c>
      <c r="J3204">
        <v>91934</v>
      </c>
      <c r="K3204">
        <v>1557907</v>
      </c>
      <c r="L3204">
        <v>187250</v>
      </c>
      <c r="M3204">
        <v>237683</v>
      </c>
      <c r="N3204">
        <v>648201</v>
      </c>
      <c r="O3204">
        <v>72.607429999999994</v>
      </c>
      <c r="P3204" s="27">
        <v>1692061</v>
      </c>
      <c r="Q3204" s="27">
        <v>5773312</v>
      </c>
    </row>
    <row r="3205" spans="1:17" x14ac:dyDescent="0.3">
      <c r="A3205">
        <v>7</v>
      </c>
      <c r="B3205">
        <v>2</v>
      </c>
      <c r="C3205">
        <v>2</v>
      </c>
      <c r="D3205" s="27">
        <v>186000</v>
      </c>
      <c r="E3205">
        <v>109297</v>
      </c>
      <c r="F3205">
        <v>2707287</v>
      </c>
      <c r="G3205">
        <v>1867567</v>
      </c>
      <c r="H3205">
        <v>14817</v>
      </c>
      <c r="I3205">
        <v>1410730</v>
      </c>
      <c r="J3205">
        <v>0</v>
      </c>
      <c r="K3205">
        <v>270228</v>
      </c>
      <c r="L3205">
        <v>225512</v>
      </c>
      <c r="M3205">
        <v>560973</v>
      </c>
      <c r="N3205">
        <v>1227457</v>
      </c>
      <c r="O3205">
        <v>50.319159999999997</v>
      </c>
      <c r="P3205" s="27">
        <v>2460102</v>
      </c>
      <c r="Q3205" s="27">
        <v>8393868</v>
      </c>
    </row>
    <row r="3206" spans="1:17" x14ac:dyDescent="0.3">
      <c r="A3206">
        <v>5</v>
      </c>
      <c r="B3206">
        <v>6</v>
      </c>
      <c r="C3206">
        <v>14</v>
      </c>
      <c r="D3206" s="27">
        <v>48500</v>
      </c>
      <c r="E3206">
        <v>21149</v>
      </c>
      <c r="F3206">
        <v>773635</v>
      </c>
      <c r="G3206">
        <v>604714</v>
      </c>
      <c r="H3206">
        <v>2954</v>
      </c>
      <c r="I3206">
        <v>566341</v>
      </c>
      <c r="J3206">
        <v>844994</v>
      </c>
      <c r="K3206">
        <v>6528451</v>
      </c>
      <c r="L3206">
        <v>27813</v>
      </c>
      <c r="M3206">
        <v>63181</v>
      </c>
      <c r="N3206">
        <v>466423</v>
      </c>
      <c r="O3206">
        <v>281.10930000000002</v>
      </c>
      <c r="P3206" s="27">
        <v>2901423</v>
      </c>
      <c r="Q3206" s="27">
        <v>9899655</v>
      </c>
    </row>
    <row r="3207" spans="1:17" x14ac:dyDescent="0.3">
      <c r="A3207">
        <v>2</v>
      </c>
      <c r="B3207">
        <v>18</v>
      </c>
      <c r="C3207">
        <v>37</v>
      </c>
      <c r="D3207" s="27">
        <v>118000</v>
      </c>
      <c r="E3207">
        <v>0</v>
      </c>
      <c r="F3207">
        <v>32435</v>
      </c>
      <c r="G3207">
        <v>596697</v>
      </c>
      <c r="H3207">
        <v>0</v>
      </c>
      <c r="I3207">
        <v>395898</v>
      </c>
      <c r="J3207">
        <v>0</v>
      </c>
      <c r="K3207">
        <v>21702</v>
      </c>
      <c r="L3207">
        <v>783484</v>
      </c>
      <c r="M3207">
        <v>94853</v>
      </c>
      <c r="N3207">
        <v>949718</v>
      </c>
      <c r="O3207">
        <v>84.055760000000006</v>
      </c>
      <c r="P3207" s="27">
        <v>842552</v>
      </c>
      <c r="Q3207" s="27">
        <v>2874787</v>
      </c>
    </row>
    <row r="3208" spans="1:17" x14ac:dyDescent="0.3">
      <c r="A3208">
        <v>9</v>
      </c>
      <c r="B3208">
        <v>2</v>
      </c>
      <c r="C3208">
        <v>2</v>
      </c>
      <c r="D3208" s="27">
        <v>26000</v>
      </c>
      <c r="E3208">
        <v>2048</v>
      </c>
      <c r="F3208">
        <v>391720</v>
      </c>
      <c r="G3208">
        <v>277167</v>
      </c>
      <c r="H3208">
        <v>3058</v>
      </c>
      <c r="I3208">
        <v>316660</v>
      </c>
      <c r="J3208">
        <v>0</v>
      </c>
      <c r="K3208">
        <v>23467</v>
      </c>
      <c r="L3208">
        <v>117348</v>
      </c>
      <c r="M3208">
        <v>335389</v>
      </c>
      <c r="N3208">
        <v>323044</v>
      </c>
      <c r="O3208">
        <v>48.84104</v>
      </c>
      <c r="P3208" s="27">
        <v>524590</v>
      </c>
      <c r="Q3208" s="27">
        <v>1789901</v>
      </c>
    </row>
    <row r="3209" spans="1:17" x14ac:dyDescent="0.3">
      <c r="A3209">
        <v>5</v>
      </c>
      <c r="B3209">
        <v>14</v>
      </c>
      <c r="C3209">
        <v>28</v>
      </c>
      <c r="D3209" s="27">
        <v>61000</v>
      </c>
      <c r="E3209">
        <v>42912</v>
      </c>
      <c r="F3209">
        <v>322002</v>
      </c>
      <c r="G3209">
        <v>76696</v>
      </c>
      <c r="H3209">
        <v>0</v>
      </c>
      <c r="I3209">
        <v>198595</v>
      </c>
      <c r="J3209">
        <v>28302</v>
      </c>
      <c r="K3209">
        <v>179838</v>
      </c>
      <c r="L3209">
        <v>13816</v>
      </c>
      <c r="M3209">
        <v>242633</v>
      </c>
      <c r="N3209">
        <v>124157</v>
      </c>
      <c r="O3209">
        <v>583.35119999999995</v>
      </c>
      <c r="P3209" s="27">
        <v>360185</v>
      </c>
      <c r="Q3209" s="27">
        <v>1228951</v>
      </c>
    </row>
    <row r="3210" spans="1:17" x14ac:dyDescent="0.3">
      <c r="A3210">
        <v>9</v>
      </c>
      <c r="B3210">
        <v>26</v>
      </c>
      <c r="C3210">
        <v>47</v>
      </c>
      <c r="D3210" s="27">
        <v>4900</v>
      </c>
      <c r="E3210">
        <v>94</v>
      </c>
      <c r="F3210">
        <v>0</v>
      </c>
      <c r="G3210">
        <v>1075</v>
      </c>
      <c r="H3210">
        <v>72</v>
      </c>
      <c r="I3210">
        <v>16766</v>
      </c>
      <c r="J3210">
        <v>0</v>
      </c>
      <c r="K3210">
        <v>0</v>
      </c>
      <c r="L3210">
        <v>138</v>
      </c>
      <c r="M3210">
        <v>1671</v>
      </c>
      <c r="N3210">
        <v>21196</v>
      </c>
      <c r="O3210">
        <v>1522.982</v>
      </c>
      <c r="P3210" s="27">
        <v>12020</v>
      </c>
      <c r="Q3210" s="27">
        <v>41012</v>
      </c>
    </row>
    <row r="3211" spans="1:17" x14ac:dyDescent="0.3">
      <c r="A3211">
        <v>4</v>
      </c>
      <c r="B3211">
        <v>12</v>
      </c>
      <c r="C3211">
        <v>21</v>
      </c>
      <c r="D3211" s="27">
        <v>10500</v>
      </c>
      <c r="E3211">
        <v>0</v>
      </c>
      <c r="F3211">
        <v>16322</v>
      </c>
      <c r="G3211">
        <v>19361</v>
      </c>
      <c r="H3211">
        <v>684</v>
      </c>
      <c r="I3211">
        <v>31257</v>
      </c>
      <c r="J3211">
        <v>0</v>
      </c>
      <c r="K3211">
        <v>0</v>
      </c>
      <c r="L3211">
        <v>0</v>
      </c>
      <c r="M3211">
        <v>0</v>
      </c>
      <c r="N3211">
        <v>27871</v>
      </c>
      <c r="O3211">
        <v>1274.2560000000001</v>
      </c>
      <c r="P3211" s="27">
        <v>27988</v>
      </c>
      <c r="Q3211" s="27">
        <v>95495</v>
      </c>
    </row>
    <row r="3212" spans="1:17" x14ac:dyDescent="0.3">
      <c r="A3212">
        <v>7</v>
      </c>
      <c r="B3212">
        <v>26</v>
      </c>
      <c r="C3212">
        <v>44</v>
      </c>
      <c r="D3212" s="27">
        <v>4800</v>
      </c>
      <c r="E3212">
        <v>2277</v>
      </c>
      <c r="F3212">
        <v>82213</v>
      </c>
      <c r="G3212">
        <v>9319</v>
      </c>
      <c r="H3212">
        <v>0</v>
      </c>
      <c r="I3212">
        <v>42649</v>
      </c>
      <c r="J3212">
        <v>0</v>
      </c>
      <c r="K3212">
        <v>2295</v>
      </c>
      <c r="L3212">
        <v>10938</v>
      </c>
      <c r="M3212">
        <v>34102</v>
      </c>
      <c r="N3212">
        <v>38591</v>
      </c>
      <c r="O3212">
        <v>23.717549999999999</v>
      </c>
      <c r="P3212" s="27">
        <v>65177</v>
      </c>
      <c r="Q3212" s="27">
        <v>222384</v>
      </c>
    </row>
    <row r="3213" spans="1:17" x14ac:dyDescent="0.3">
      <c r="A3213">
        <v>9</v>
      </c>
      <c r="B3213">
        <v>13</v>
      </c>
      <c r="C3213">
        <v>24</v>
      </c>
      <c r="D3213" s="27">
        <v>26500</v>
      </c>
      <c r="E3213">
        <v>217580</v>
      </c>
      <c r="F3213">
        <v>102079</v>
      </c>
      <c r="G3213">
        <v>24121</v>
      </c>
      <c r="H3213">
        <v>24557</v>
      </c>
      <c r="I3213">
        <v>88482</v>
      </c>
      <c r="J3213">
        <v>0</v>
      </c>
      <c r="K3213">
        <v>64881</v>
      </c>
      <c r="L3213">
        <v>10452</v>
      </c>
      <c r="M3213">
        <v>14696</v>
      </c>
      <c r="N3213">
        <v>374191</v>
      </c>
      <c r="O3213">
        <v>605.11990000000003</v>
      </c>
      <c r="P3213" s="27">
        <v>269941</v>
      </c>
      <c r="Q3213" s="27">
        <v>921039</v>
      </c>
    </row>
    <row r="3214" spans="1:17" x14ac:dyDescent="0.3">
      <c r="A3214">
        <v>7</v>
      </c>
      <c r="B3214">
        <v>13</v>
      </c>
      <c r="C3214">
        <v>25</v>
      </c>
      <c r="D3214" s="27">
        <v>21000</v>
      </c>
      <c r="E3214">
        <v>5475</v>
      </c>
      <c r="F3214">
        <v>81971</v>
      </c>
      <c r="G3214">
        <v>4704</v>
      </c>
      <c r="H3214">
        <v>0</v>
      </c>
      <c r="I3214">
        <v>48980</v>
      </c>
      <c r="J3214">
        <v>0</v>
      </c>
      <c r="K3214">
        <v>0</v>
      </c>
      <c r="L3214">
        <v>8052</v>
      </c>
      <c r="M3214">
        <v>4074</v>
      </c>
      <c r="N3214">
        <v>180045</v>
      </c>
      <c r="O3214">
        <v>1451.617</v>
      </c>
      <c r="P3214" s="27">
        <v>97685</v>
      </c>
      <c r="Q3214" s="27">
        <v>333301</v>
      </c>
    </row>
    <row r="3215" spans="1:17" x14ac:dyDescent="0.3">
      <c r="A3215">
        <v>8</v>
      </c>
      <c r="B3215">
        <v>14</v>
      </c>
      <c r="C3215">
        <v>30</v>
      </c>
      <c r="D3215" s="27">
        <v>6300</v>
      </c>
      <c r="E3215">
        <v>9315</v>
      </c>
      <c r="F3215">
        <v>51515</v>
      </c>
      <c r="G3215">
        <v>30890</v>
      </c>
      <c r="H3215">
        <v>0</v>
      </c>
      <c r="I3215">
        <v>36289</v>
      </c>
      <c r="J3215">
        <v>0</v>
      </c>
      <c r="K3215">
        <v>5930</v>
      </c>
      <c r="L3215">
        <v>7435</v>
      </c>
      <c r="M3215">
        <v>3762</v>
      </c>
      <c r="N3215">
        <v>21431</v>
      </c>
      <c r="O3215">
        <v>1484.5150000000001</v>
      </c>
      <c r="P3215" s="27">
        <v>48818</v>
      </c>
      <c r="Q3215" s="27">
        <v>166567</v>
      </c>
    </row>
    <row r="3216" spans="1:17" x14ac:dyDescent="0.3">
      <c r="A3216">
        <v>1</v>
      </c>
      <c r="B3216">
        <v>23</v>
      </c>
      <c r="C3216">
        <v>50</v>
      </c>
      <c r="D3216" s="27">
        <v>5100</v>
      </c>
      <c r="E3216">
        <v>13689</v>
      </c>
      <c r="F3216">
        <v>17282</v>
      </c>
      <c r="G3216">
        <v>44925</v>
      </c>
      <c r="H3216">
        <v>4459</v>
      </c>
      <c r="I3216">
        <v>36228</v>
      </c>
      <c r="J3216">
        <v>0</v>
      </c>
      <c r="K3216">
        <v>194240</v>
      </c>
      <c r="L3216">
        <v>22233</v>
      </c>
      <c r="M3216">
        <v>6678</v>
      </c>
      <c r="N3216">
        <v>29656</v>
      </c>
      <c r="O3216">
        <v>1851.67</v>
      </c>
      <c r="P3216" s="27">
        <v>108262</v>
      </c>
      <c r="Q3216" s="27">
        <v>369390</v>
      </c>
    </row>
    <row r="3217" spans="1:17" x14ac:dyDescent="0.3">
      <c r="A3217">
        <v>7</v>
      </c>
      <c r="B3217">
        <v>16</v>
      </c>
      <c r="C3217">
        <v>35</v>
      </c>
      <c r="D3217" s="27">
        <v>320000</v>
      </c>
      <c r="E3217">
        <v>0</v>
      </c>
      <c r="F3217">
        <v>13650722</v>
      </c>
      <c r="G3217">
        <v>5119754</v>
      </c>
      <c r="H3217">
        <v>0</v>
      </c>
      <c r="I3217">
        <v>4130074</v>
      </c>
      <c r="J3217">
        <v>1167619</v>
      </c>
      <c r="K3217">
        <v>1701768</v>
      </c>
      <c r="L3217">
        <v>1858008</v>
      </c>
      <c r="M3217">
        <v>1840119</v>
      </c>
      <c r="N3217">
        <v>5966228</v>
      </c>
      <c r="O3217">
        <v>9.2846069999999994</v>
      </c>
      <c r="P3217" s="27">
        <v>10385197</v>
      </c>
      <c r="Q3217" s="27">
        <v>35434292</v>
      </c>
    </row>
    <row r="3218" spans="1:17" x14ac:dyDescent="0.3">
      <c r="A3218">
        <v>1</v>
      </c>
      <c r="B3218">
        <v>12</v>
      </c>
      <c r="C3218">
        <v>21</v>
      </c>
      <c r="D3218" s="27">
        <v>23000</v>
      </c>
      <c r="E3218">
        <v>0</v>
      </c>
      <c r="F3218">
        <v>15668</v>
      </c>
      <c r="G3218">
        <v>39512</v>
      </c>
      <c r="H3218">
        <v>0</v>
      </c>
      <c r="I3218">
        <v>16290</v>
      </c>
      <c r="J3218">
        <v>9022</v>
      </c>
      <c r="K3218">
        <v>40631</v>
      </c>
      <c r="L3218">
        <v>2330</v>
      </c>
      <c r="M3218">
        <v>1291</v>
      </c>
      <c r="N3218">
        <v>77584</v>
      </c>
      <c r="O3218">
        <v>1868.403</v>
      </c>
      <c r="P3218" s="27">
        <v>59299</v>
      </c>
      <c r="Q3218" s="27">
        <v>202328</v>
      </c>
    </row>
    <row r="3219" spans="1:17" x14ac:dyDescent="0.3">
      <c r="A3219">
        <v>2</v>
      </c>
      <c r="B3219">
        <v>16</v>
      </c>
      <c r="C3219">
        <v>35</v>
      </c>
      <c r="D3219" s="27">
        <v>176000</v>
      </c>
      <c r="E3219">
        <v>0</v>
      </c>
      <c r="F3219">
        <v>0</v>
      </c>
      <c r="G3219">
        <v>4006099</v>
      </c>
      <c r="H3219">
        <v>604407</v>
      </c>
      <c r="I3219">
        <v>2265446</v>
      </c>
      <c r="J3219">
        <v>0</v>
      </c>
      <c r="K3219">
        <v>681865</v>
      </c>
      <c r="L3219">
        <v>159991</v>
      </c>
      <c r="M3219">
        <v>319779</v>
      </c>
      <c r="N3219">
        <v>3563322</v>
      </c>
      <c r="O3219">
        <v>9.0929190000000002</v>
      </c>
      <c r="P3219" s="27">
        <v>3400032</v>
      </c>
      <c r="Q3219" s="27">
        <v>11600909</v>
      </c>
    </row>
    <row r="3220" spans="1:17" x14ac:dyDescent="0.3">
      <c r="A3220">
        <v>5</v>
      </c>
      <c r="B3220">
        <v>6</v>
      </c>
      <c r="C3220">
        <v>14</v>
      </c>
      <c r="D3220" s="27">
        <v>48500</v>
      </c>
      <c r="E3220">
        <v>0</v>
      </c>
      <c r="F3220">
        <v>128192</v>
      </c>
      <c r="G3220">
        <v>208493</v>
      </c>
      <c r="H3220">
        <v>0</v>
      </c>
      <c r="I3220">
        <v>331807</v>
      </c>
      <c r="J3220">
        <v>0</v>
      </c>
      <c r="K3220">
        <v>3702831</v>
      </c>
      <c r="L3220">
        <v>8652</v>
      </c>
      <c r="M3220">
        <v>25362</v>
      </c>
      <c r="N3220">
        <v>191521</v>
      </c>
      <c r="O3220">
        <v>226.8278</v>
      </c>
      <c r="P3220" s="27">
        <v>1347262</v>
      </c>
      <c r="Q3220" s="27">
        <v>4596858</v>
      </c>
    </row>
    <row r="3221" spans="1:17" x14ac:dyDescent="0.3">
      <c r="A3221">
        <v>1</v>
      </c>
      <c r="B3221">
        <v>13</v>
      </c>
      <c r="C3221">
        <v>26</v>
      </c>
      <c r="D3221" s="27">
        <v>19000</v>
      </c>
      <c r="E3221">
        <v>0</v>
      </c>
      <c r="F3221">
        <v>0</v>
      </c>
      <c r="G3221">
        <v>253845</v>
      </c>
      <c r="H3221">
        <v>14029</v>
      </c>
      <c r="I3221">
        <v>527982</v>
      </c>
      <c r="J3221">
        <v>0</v>
      </c>
      <c r="K3221">
        <v>0</v>
      </c>
      <c r="L3221">
        <v>62083</v>
      </c>
      <c r="M3221">
        <v>302439</v>
      </c>
      <c r="N3221">
        <v>635750</v>
      </c>
      <c r="O3221">
        <v>362.23869999999999</v>
      </c>
      <c r="P3221" s="27">
        <v>526415</v>
      </c>
      <c r="Q3221" s="27">
        <v>1796128</v>
      </c>
    </row>
    <row r="3222" spans="1:17" x14ac:dyDescent="0.3">
      <c r="A3222">
        <v>3</v>
      </c>
      <c r="B3222">
        <v>5</v>
      </c>
      <c r="C3222">
        <v>10</v>
      </c>
      <c r="D3222" s="27">
        <v>172000</v>
      </c>
      <c r="E3222">
        <v>34151</v>
      </c>
      <c r="F3222">
        <v>160293</v>
      </c>
      <c r="G3222">
        <v>206064</v>
      </c>
      <c r="H3222">
        <v>3036</v>
      </c>
      <c r="I3222">
        <v>519437</v>
      </c>
      <c r="J3222">
        <v>0</v>
      </c>
      <c r="K3222">
        <v>18076</v>
      </c>
      <c r="L3222">
        <v>19289</v>
      </c>
      <c r="M3222">
        <v>110455</v>
      </c>
      <c r="N3222">
        <v>976464</v>
      </c>
      <c r="O3222">
        <v>86.870509999999996</v>
      </c>
      <c r="P3222" s="27">
        <v>600019</v>
      </c>
      <c r="Q3222" s="27">
        <v>2047265</v>
      </c>
    </row>
    <row r="3223" spans="1:17" x14ac:dyDescent="0.3">
      <c r="A3223">
        <v>3</v>
      </c>
      <c r="B3223">
        <v>14</v>
      </c>
      <c r="C3223">
        <v>29</v>
      </c>
      <c r="D3223" s="27">
        <v>7000</v>
      </c>
      <c r="E3223">
        <v>5544</v>
      </c>
      <c r="F3223">
        <v>8947</v>
      </c>
      <c r="G3223">
        <v>14889</v>
      </c>
      <c r="H3223">
        <v>3432</v>
      </c>
      <c r="I3223">
        <v>19831</v>
      </c>
      <c r="J3223">
        <v>2198</v>
      </c>
      <c r="K3223">
        <v>1195</v>
      </c>
      <c r="L3223">
        <v>9101</v>
      </c>
      <c r="M3223">
        <v>42528</v>
      </c>
      <c r="N3223">
        <v>12847</v>
      </c>
      <c r="O3223">
        <v>1559.829</v>
      </c>
      <c r="P3223" s="27">
        <v>35320</v>
      </c>
      <c r="Q3223" s="27">
        <v>120512</v>
      </c>
    </row>
    <row r="3224" spans="1:17" x14ac:dyDescent="0.3">
      <c r="A3224">
        <v>3</v>
      </c>
      <c r="B3224">
        <v>14</v>
      </c>
      <c r="C3224">
        <v>28</v>
      </c>
      <c r="D3224" s="27">
        <v>230000</v>
      </c>
      <c r="E3224">
        <v>0</v>
      </c>
      <c r="F3224">
        <v>2235087</v>
      </c>
      <c r="G3224">
        <v>517736</v>
      </c>
      <c r="H3224">
        <v>0</v>
      </c>
      <c r="I3224">
        <v>1313043</v>
      </c>
      <c r="J3224">
        <v>0</v>
      </c>
      <c r="K3224">
        <v>1325253</v>
      </c>
      <c r="L3224">
        <v>288362</v>
      </c>
      <c r="M3224">
        <v>1331270</v>
      </c>
      <c r="N3224">
        <v>943457</v>
      </c>
      <c r="O3224">
        <v>84.055760000000006</v>
      </c>
      <c r="P3224" s="27">
        <v>2331245</v>
      </c>
      <c r="Q3224" s="27">
        <v>7954208</v>
      </c>
    </row>
    <row r="3225" spans="1:17" x14ac:dyDescent="0.3">
      <c r="A3225">
        <v>9</v>
      </c>
      <c r="B3225">
        <v>14</v>
      </c>
      <c r="C3225">
        <v>28</v>
      </c>
      <c r="D3225" s="27">
        <v>3000</v>
      </c>
      <c r="E3225">
        <v>661</v>
      </c>
      <c r="F3225">
        <v>4826</v>
      </c>
      <c r="G3225">
        <v>11329</v>
      </c>
      <c r="H3225">
        <v>0</v>
      </c>
      <c r="I3225">
        <v>8221</v>
      </c>
      <c r="J3225">
        <v>0</v>
      </c>
      <c r="K3225">
        <v>0</v>
      </c>
      <c r="L3225">
        <v>0</v>
      </c>
      <c r="M3225">
        <v>5771</v>
      </c>
      <c r="N3225">
        <v>8754</v>
      </c>
      <c r="O3225">
        <v>1849.1849999999999</v>
      </c>
      <c r="P3225" s="27">
        <v>11595</v>
      </c>
      <c r="Q3225" s="27">
        <v>39562</v>
      </c>
    </row>
    <row r="3226" spans="1:17" x14ac:dyDescent="0.3">
      <c r="A3226">
        <v>9</v>
      </c>
      <c r="B3226">
        <v>26</v>
      </c>
      <c r="C3226">
        <v>47</v>
      </c>
      <c r="D3226" s="27">
        <v>2500</v>
      </c>
      <c r="E3226">
        <v>0</v>
      </c>
      <c r="F3226">
        <v>24165</v>
      </c>
      <c r="G3226">
        <v>40316</v>
      </c>
      <c r="H3226">
        <v>259</v>
      </c>
      <c r="I3226">
        <v>70701</v>
      </c>
      <c r="J3226">
        <v>0</v>
      </c>
      <c r="K3226">
        <v>5314</v>
      </c>
      <c r="L3226">
        <v>7819</v>
      </c>
      <c r="M3226">
        <v>13156</v>
      </c>
      <c r="N3226">
        <v>85104</v>
      </c>
      <c r="O3226">
        <v>1667.7550000000001</v>
      </c>
      <c r="P3226" s="27">
        <v>72343</v>
      </c>
      <c r="Q3226" s="27">
        <v>246834</v>
      </c>
    </row>
    <row r="3227" spans="1:17" x14ac:dyDescent="0.3">
      <c r="A3227">
        <v>5</v>
      </c>
      <c r="B3227">
        <v>23</v>
      </c>
      <c r="C3227">
        <v>50</v>
      </c>
      <c r="D3227" s="27">
        <v>156000</v>
      </c>
      <c r="E3227">
        <v>84040</v>
      </c>
      <c r="F3227">
        <v>802160</v>
      </c>
      <c r="G3227">
        <v>1806422</v>
      </c>
      <c r="H3227">
        <v>146916</v>
      </c>
      <c r="I3227">
        <v>1536516</v>
      </c>
      <c r="J3227">
        <v>0</v>
      </c>
      <c r="K3227">
        <v>3750891</v>
      </c>
      <c r="L3227">
        <v>177308</v>
      </c>
      <c r="M3227">
        <v>145334</v>
      </c>
      <c r="N3227">
        <v>1162508</v>
      </c>
      <c r="O3227">
        <v>143.94630000000001</v>
      </c>
      <c r="P3227" s="27">
        <v>2817144</v>
      </c>
      <c r="Q3227" s="27">
        <v>9612095</v>
      </c>
    </row>
    <row r="3228" spans="1:17" x14ac:dyDescent="0.3">
      <c r="A3228">
        <v>3</v>
      </c>
      <c r="B3228">
        <v>13</v>
      </c>
      <c r="C3228">
        <v>25</v>
      </c>
      <c r="D3228" s="27">
        <v>3600</v>
      </c>
      <c r="E3228">
        <v>0</v>
      </c>
      <c r="F3228">
        <v>5787</v>
      </c>
      <c r="G3228">
        <v>61</v>
      </c>
      <c r="H3228">
        <v>0</v>
      </c>
      <c r="I3228">
        <v>0</v>
      </c>
      <c r="J3228">
        <v>0</v>
      </c>
      <c r="K3228">
        <v>2038</v>
      </c>
      <c r="L3228">
        <v>0</v>
      </c>
      <c r="M3228">
        <v>0</v>
      </c>
      <c r="N3228">
        <v>9259</v>
      </c>
      <c r="O3228">
        <v>1791.31</v>
      </c>
      <c r="P3228" s="27">
        <v>5025</v>
      </c>
      <c r="Q3228" s="27">
        <v>17145</v>
      </c>
    </row>
    <row r="3229" spans="1:17" x14ac:dyDescent="0.3">
      <c r="A3229">
        <v>8</v>
      </c>
      <c r="B3229">
        <v>2</v>
      </c>
      <c r="C3229">
        <v>7</v>
      </c>
      <c r="D3229" s="27">
        <v>7800</v>
      </c>
      <c r="E3229">
        <v>5122</v>
      </c>
      <c r="F3229">
        <v>11184</v>
      </c>
      <c r="G3229">
        <v>34420</v>
      </c>
      <c r="H3229">
        <v>243</v>
      </c>
      <c r="I3229">
        <v>45369</v>
      </c>
      <c r="J3229">
        <v>0</v>
      </c>
      <c r="K3229">
        <v>3303</v>
      </c>
      <c r="L3229">
        <v>8140</v>
      </c>
      <c r="M3229">
        <v>14351</v>
      </c>
      <c r="N3229">
        <v>37737</v>
      </c>
      <c r="O3229">
        <v>1484.5150000000001</v>
      </c>
      <c r="P3229" s="27">
        <v>46855</v>
      </c>
      <c r="Q3229" s="27">
        <v>159869</v>
      </c>
    </row>
    <row r="3230" spans="1:17" x14ac:dyDescent="0.3">
      <c r="A3230">
        <v>1</v>
      </c>
      <c r="B3230">
        <v>12</v>
      </c>
      <c r="C3230">
        <v>21</v>
      </c>
      <c r="D3230" s="27">
        <v>13500</v>
      </c>
      <c r="E3230">
        <v>0</v>
      </c>
      <c r="F3230">
        <v>0</v>
      </c>
      <c r="G3230">
        <v>1338</v>
      </c>
      <c r="H3230">
        <v>0</v>
      </c>
      <c r="I3230">
        <v>3021</v>
      </c>
      <c r="J3230">
        <v>3559</v>
      </c>
      <c r="K3230">
        <v>1822</v>
      </c>
      <c r="L3230">
        <v>1262</v>
      </c>
      <c r="M3230">
        <v>825</v>
      </c>
      <c r="N3230">
        <v>22648</v>
      </c>
      <c r="O3230">
        <v>1851.67</v>
      </c>
      <c r="P3230" s="27">
        <v>10104</v>
      </c>
      <c r="Q3230" s="27">
        <v>34475</v>
      </c>
    </row>
    <row r="3231" spans="1:17" x14ac:dyDescent="0.3">
      <c r="A3231">
        <v>9</v>
      </c>
      <c r="B3231">
        <v>2</v>
      </c>
      <c r="C3231">
        <v>2</v>
      </c>
      <c r="D3231" s="27">
        <v>205000</v>
      </c>
      <c r="E3231">
        <v>300332</v>
      </c>
      <c r="F3231">
        <v>249608</v>
      </c>
      <c r="G3231">
        <v>1468572</v>
      </c>
      <c r="H3231">
        <v>41740</v>
      </c>
      <c r="I3231">
        <v>1526879</v>
      </c>
      <c r="J3231">
        <v>0</v>
      </c>
      <c r="K3231">
        <v>123607</v>
      </c>
      <c r="L3231">
        <v>104348</v>
      </c>
      <c r="M3231">
        <v>1887204</v>
      </c>
      <c r="N3231">
        <v>1158785</v>
      </c>
      <c r="O3231">
        <v>48.84104</v>
      </c>
      <c r="P3231" s="27">
        <v>2010866</v>
      </c>
      <c r="Q3231" s="27">
        <v>6861075</v>
      </c>
    </row>
    <row r="3232" spans="1:17" x14ac:dyDescent="0.3">
      <c r="A3232">
        <v>9</v>
      </c>
      <c r="B3232">
        <v>16</v>
      </c>
      <c r="C3232">
        <v>35</v>
      </c>
      <c r="D3232" s="27">
        <v>1500000</v>
      </c>
      <c r="E3232">
        <v>0</v>
      </c>
      <c r="F3232">
        <v>39809355</v>
      </c>
      <c r="G3232">
        <v>20943378</v>
      </c>
      <c r="H3232">
        <v>0</v>
      </c>
      <c r="I3232">
        <v>20619970</v>
      </c>
      <c r="J3232">
        <v>0</v>
      </c>
      <c r="K3232">
        <v>6303467</v>
      </c>
      <c r="L3232">
        <v>9275527</v>
      </c>
      <c r="M3232">
        <v>20839099</v>
      </c>
      <c r="N3232">
        <v>26945493</v>
      </c>
      <c r="O3232">
        <v>6.6318619999999999</v>
      </c>
      <c r="P3232" s="27">
        <v>42419780</v>
      </c>
      <c r="Q3232" s="8">
        <v>145000000</v>
      </c>
    </row>
    <row r="3233" spans="1:17" x14ac:dyDescent="0.3">
      <c r="A3233">
        <v>5</v>
      </c>
      <c r="B3233">
        <v>23</v>
      </c>
      <c r="C3233">
        <v>50</v>
      </c>
      <c r="D3233" s="27">
        <v>33500</v>
      </c>
      <c r="E3233">
        <v>81639</v>
      </c>
      <c r="F3233">
        <v>305799</v>
      </c>
      <c r="G3233">
        <v>807177</v>
      </c>
      <c r="H3233">
        <v>99132</v>
      </c>
      <c r="I3233">
        <v>614798</v>
      </c>
      <c r="J3233">
        <v>55035</v>
      </c>
      <c r="K3233">
        <v>255337</v>
      </c>
      <c r="L3233">
        <v>226904</v>
      </c>
      <c r="M3233">
        <v>161830</v>
      </c>
      <c r="N3233">
        <v>393599</v>
      </c>
      <c r="O3233">
        <v>1023.6079999999999</v>
      </c>
      <c r="P3233" s="27">
        <v>879616</v>
      </c>
      <c r="Q3233" s="27">
        <v>3001250</v>
      </c>
    </row>
    <row r="3234" spans="1:17" x14ac:dyDescent="0.3">
      <c r="A3234">
        <v>5</v>
      </c>
      <c r="B3234">
        <v>23</v>
      </c>
      <c r="C3234">
        <v>50</v>
      </c>
      <c r="D3234" s="27">
        <v>170000</v>
      </c>
      <c r="E3234">
        <v>23990</v>
      </c>
      <c r="F3234">
        <v>2628274</v>
      </c>
      <c r="G3234">
        <v>2049052</v>
      </c>
      <c r="H3234">
        <v>308538</v>
      </c>
      <c r="I3234">
        <v>1654026</v>
      </c>
      <c r="J3234">
        <v>175521</v>
      </c>
      <c r="K3234">
        <v>2043505</v>
      </c>
      <c r="L3234">
        <v>212899</v>
      </c>
      <c r="M3234">
        <v>210128</v>
      </c>
      <c r="N3234">
        <v>1237556</v>
      </c>
      <c r="O3234">
        <v>49.059449999999998</v>
      </c>
      <c r="P3234" s="27">
        <v>3090120</v>
      </c>
      <c r="Q3234" s="27">
        <v>10543489</v>
      </c>
    </row>
    <row r="3235" spans="1:17" x14ac:dyDescent="0.3">
      <c r="A3235">
        <v>5</v>
      </c>
      <c r="B3235">
        <v>23</v>
      </c>
      <c r="C3235">
        <v>50</v>
      </c>
      <c r="D3235" s="27">
        <v>12500</v>
      </c>
      <c r="E3235">
        <v>42856</v>
      </c>
      <c r="F3235">
        <v>66993</v>
      </c>
      <c r="G3235">
        <v>153833</v>
      </c>
      <c r="H3235">
        <v>0</v>
      </c>
      <c r="I3235">
        <v>57955</v>
      </c>
      <c r="J3235">
        <v>11531</v>
      </c>
      <c r="K3235">
        <v>916041</v>
      </c>
      <c r="L3235">
        <v>51213</v>
      </c>
      <c r="M3235">
        <v>41215</v>
      </c>
      <c r="N3235">
        <v>87118</v>
      </c>
      <c r="O3235">
        <v>435.08980000000003</v>
      </c>
      <c r="P3235" s="27">
        <v>418744</v>
      </c>
      <c r="Q3235" s="27">
        <v>1428755</v>
      </c>
    </row>
    <row r="3236" spans="1:17" x14ac:dyDescent="0.3">
      <c r="A3236">
        <v>4</v>
      </c>
      <c r="B3236">
        <v>26</v>
      </c>
      <c r="C3236">
        <v>47</v>
      </c>
      <c r="D3236" s="27">
        <v>2400</v>
      </c>
      <c r="O3236">
        <v>3782.18</v>
      </c>
    </row>
    <row r="3237" spans="1:17" x14ac:dyDescent="0.3">
      <c r="A3237">
        <v>9</v>
      </c>
      <c r="B3237">
        <v>25</v>
      </c>
      <c r="C3237">
        <v>42</v>
      </c>
      <c r="D3237" s="27">
        <v>174000</v>
      </c>
      <c r="E3237">
        <v>0</v>
      </c>
      <c r="F3237">
        <v>582492</v>
      </c>
      <c r="G3237">
        <v>2622356</v>
      </c>
      <c r="H3237">
        <v>0</v>
      </c>
      <c r="I3237">
        <v>4482633</v>
      </c>
      <c r="J3237">
        <v>287293</v>
      </c>
      <c r="K3237">
        <v>2110341</v>
      </c>
      <c r="L3237">
        <v>661617</v>
      </c>
      <c r="M3237">
        <v>387538</v>
      </c>
      <c r="N3237">
        <v>2052243</v>
      </c>
      <c r="O3237">
        <v>48.84104</v>
      </c>
      <c r="P3237" s="27">
        <v>3864746</v>
      </c>
      <c r="Q3237" s="27">
        <v>13186513</v>
      </c>
    </row>
    <row r="3238" spans="1:17" x14ac:dyDescent="0.3">
      <c r="A3238">
        <v>5</v>
      </c>
      <c r="B3238">
        <v>2</v>
      </c>
      <c r="C3238">
        <v>4</v>
      </c>
      <c r="D3238" s="27">
        <v>230000</v>
      </c>
      <c r="E3238">
        <v>661991</v>
      </c>
      <c r="F3238">
        <v>1793894</v>
      </c>
      <c r="G3238">
        <v>3282121</v>
      </c>
      <c r="H3238">
        <v>32161</v>
      </c>
      <c r="I3238">
        <v>1727310</v>
      </c>
      <c r="J3238">
        <v>0</v>
      </c>
      <c r="K3238">
        <v>32718</v>
      </c>
      <c r="L3238">
        <v>807360</v>
      </c>
      <c r="M3238">
        <v>4909781</v>
      </c>
      <c r="N3238">
        <v>1496435</v>
      </c>
      <c r="O3238">
        <v>15.23823</v>
      </c>
      <c r="P3238" s="27">
        <v>4321152</v>
      </c>
      <c r="Q3238" s="27">
        <v>14743771</v>
      </c>
    </row>
    <row r="3239" spans="1:17" x14ac:dyDescent="0.3">
      <c r="A3239">
        <v>9</v>
      </c>
      <c r="B3239">
        <v>91</v>
      </c>
      <c r="C3239">
        <v>49</v>
      </c>
      <c r="D3239" s="27">
        <v>9800</v>
      </c>
      <c r="E3239">
        <v>16</v>
      </c>
      <c r="F3239">
        <v>3919</v>
      </c>
      <c r="G3239">
        <v>1535</v>
      </c>
      <c r="H3239">
        <v>185</v>
      </c>
      <c r="I3239">
        <v>6348</v>
      </c>
      <c r="J3239">
        <v>0</v>
      </c>
      <c r="K3239">
        <v>198</v>
      </c>
      <c r="L3239">
        <v>1220</v>
      </c>
      <c r="M3239">
        <v>2600</v>
      </c>
      <c r="N3239">
        <v>11074</v>
      </c>
      <c r="O3239">
        <v>1828.0519999999999</v>
      </c>
      <c r="P3239" s="27">
        <v>7941</v>
      </c>
      <c r="Q3239" s="27">
        <v>27095</v>
      </c>
    </row>
    <row r="3240" spans="1:17" x14ac:dyDescent="0.3">
      <c r="A3240">
        <v>9</v>
      </c>
      <c r="B3240">
        <v>17</v>
      </c>
      <c r="C3240">
        <v>36</v>
      </c>
      <c r="D3240" s="27">
        <v>130000</v>
      </c>
      <c r="E3240">
        <v>159661</v>
      </c>
      <c r="F3240">
        <v>397299</v>
      </c>
      <c r="G3240">
        <v>636149</v>
      </c>
      <c r="H3240">
        <v>201847</v>
      </c>
      <c r="I3240">
        <v>1494639</v>
      </c>
      <c r="J3240">
        <v>255085</v>
      </c>
      <c r="K3240">
        <v>122410</v>
      </c>
      <c r="L3240">
        <v>266531</v>
      </c>
      <c r="M3240">
        <v>57385</v>
      </c>
      <c r="N3240">
        <v>1093841</v>
      </c>
      <c r="O3240">
        <v>55.045270000000002</v>
      </c>
      <c r="P3240" s="27">
        <v>1373050</v>
      </c>
      <c r="Q3240" s="27">
        <v>4684847</v>
      </c>
    </row>
    <row r="3241" spans="1:17" x14ac:dyDescent="0.3">
      <c r="A3241">
        <v>1</v>
      </c>
      <c r="B3241">
        <v>5</v>
      </c>
      <c r="C3241">
        <v>9</v>
      </c>
      <c r="D3241" s="27">
        <v>800000</v>
      </c>
      <c r="E3241">
        <v>0</v>
      </c>
      <c r="F3241">
        <v>712952</v>
      </c>
      <c r="G3241">
        <v>873349</v>
      </c>
      <c r="H3241">
        <v>17724</v>
      </c>
      <c r="I3241">
        <v>3145246</v>
      </c>
      <c r="J3241">
        <v>0</v>
      </c>
      <c r="K3241">
        <v>9692</v>
      </c>
      <c r="L3241">
        <v>3492</v>
      </c>
      <c r="M3241">
        <v>37739</v>
      </c>
      <c r="N3241">
        <v>3360256</v>
      </c>
      <c r="O3241">
        <v>62.705539999999999</v>
      </c>
      <c r="P3241" s="27">
        <v>2391691</v>
      </c>
      <c r="Q3241" s="27">
        <v>8160450</v>
      </c>
    </row>
    <row r="3242" spans="1:17" x14ac:dyDescent="0.3">
      <c r="A3242">
        <v>8</v>
      </c>
      <c r="B3242">
        <v>25</v>
      </c>
      <c r="C3242">
        <v>42</v>
      </c>
      <c r="D3242" s="27">
        <v>5000</v>
      </c>
      <c r="E3242">
        <v>0</v>
      </c>
      <c r="F3242">
        <v>6184</v>
      </c>
      <c r="G3242">
        <v>23464</v>
      </c>
      <c r="H3242">
        <v>556</v>
      </c>
      <c r="I3242">
        <v>31176</v>
      </c>
      <c r="J3242">
        <v>0</v>
      </c>
      <c r="K3242">
        <v>16197</v>
      </c>
      <c r="L3242">
        <v>2494</v>
      </c>
      <c r="M3242">
        <v>12309</v>
      </c>
      <c r="N3242">
        <v>23901</v>
      </c>
      <c r="O3242">
        <v>1484.5150000000001</v>
      </c>
      <c r="P3242" s="27">
        <v>34080</v>
      </c>
      <c r="Q3242" s="27">
        <v>116281</v>
      </c>
    </row>
    <row r="3243" spans="1:17" x14ac:dyDescent="0.3">
      <c r="A3243">
        <v>4</v>
      </c>
      <c r="B3243">
        <v>5</v>
      </c>
      <c r="C3243">
        <v>10</v>
      </c>
      <c r="D3243" s="27">
        <v>4500</v>
      </c>
      <c r="E3243">
        <v>0</v>
      </c>
      <c r="F3243">
        <v>15917</v>
      </c>
      <c r="G3243">
        <v>9836</v>
      </c>
      <c r="H3243">
        <v>2280</v>
      </c>
      <c r="I3243">
        <v>48942</v>
      </c>
      <c r="J3243">
        <v>0</v>
      </c>
      <c r="K3243">
        <v>9107</v>
      </c>
      <c r="L3243">
        <v>5272</v>
      </c>
      <c r="M3243">
        <v>24001</v>
      </c>
      <c r="N3243">
        <v>48964</v>
      </c>
      <c r="O3243">
        <v>918.0299</v>
      </c>
      <c r="P3243" s="27">
        <v>48159</v>
      </c>
      <c r="Q3243" s="27">
        <v>164319</v>
      </c>
    </row>
    <row r="3244" spans="1:17" x14ac:dyDescent="0.3">
      <c r="A3244">
        <v>5</v>
      </c>
      <c r="B3244">
        <v>2</v>
      </c>
      <c r="C3244">
        <v>4</v>
      </c>
      <c r="D3244" s="27">
        <v>1400000</v>
      </c>
      <c r="E3244">
        <v>57070</v>
      </c>
      <c r="F3244">
        <v>12824017</v>
      </c>
      <c r="G3244">
        <v>12536882</v>
      </c>
      <c r="H3244">
        <v>0</v>
      </c>
      <c r="I3244">
        <v>9550467</v>
      </c>
      <c r="J3244">
        <v>0</v>
      </c>
      <c r="K3244">
        <v>1176113</v>
      </c>
      <c r="L3244">
        <v>332813</v>
      </c>
      <c r="M3244">
        <v>5856365</v>
      </c>
      <c r="N3244">
        <v>11898327</v>
      </c>
      <c r="O3244">
        <v>4.6524979999999996</v>
      </c>
      <c r="P3244" s="27">
        <v>15894506</v>
      </c>
      <c r="Q3244" s="27">
        <v>54232054</v>
      </c>
    </row>
    <row r="3245" spans="1:17" x14ac:dyDescent="0.3">
      <c r="A3245">
        <v>4</v>
      </c>
      <c r="B3245">
        <v>16</v>
      </c>
      <c r="C3245">
        <v>35</v>
      </c>
      <c r="D3245" s="27">
        <v>325000</v>
      </c>
      <c r="E3245">
        <v>0</v>
      </c>
      <c r="F3245">
        <v>0</v>
      </c>
      <c r="G3245">
        <v>8581905</v>
      </c>
      <c r="H3245">
        <v>0</v>
      </c>
      <c r="I3245">
        <v>4643498</v>
      </c>
      <c r="J3245">
        <v>1500522</v>
      </c>
      <c r="K3245">
        <v>1820092</v>
      </c>
      <c r="L3245">
        <v>3154389</v>
      </c>
      <c r="M3245">
        <v>4612932</v>
      </c>
      <c r="N3245">
        <v>6677032</v>
      </c>
      <c r="O3245">
        <v>15.711790000000001</v>
      </c>
      <c r="P3245" s="27">
        <v>9082758</v>
      </c>
      <c r="Q3245" s="27">
        <v>30990370</v>
      </c>
    </row>
    <row r="3246" spans="1:17" x14ac:dyDescent="0.3">
      <c r="A3246">
        <v>6</v>
      </c>
      <c r="B3246">
        <v>6</v>
      </c>
      <c r="C3246">
        <v>13</v>
      </c>
      <c r="D3246" s="27">
        <v>3000</v>
      </c>
      <c r="E3246">
        <v>18157</v>
      </c>
      <c r="F3246">
        <v>20135</v>
      </c>
      <c r="G3246">
        <v>26207</v>
      </c>
      <c r="H3246">
        <v>814</v>
      </c>
      <c r="I3246">
        <v>51016</v>
      </c>
      <c r="J3246">
        <v>0</v>
      </c>
      <c r="K3246">
        <v>514524</v>
      </c>
      <c r="L3246">
        <v>3905</v>
      </c>
      <c r="M3246">
        <v>288</v>
      </c>
      <c r="N3246">
        <v>34177</v>
      </c>
      <c r="O3246">
        <v>953.18780000000004</v>
      </c>
      <c r="P3246" s="27">
        <v>196138</v>
      </c>
      <c r="Q3246" s="27">
        <v>669223</v>
      </c>
    </row>
    <row r="3247" spans="1:17" x14ac:dyDescent="0.3">
      <c r="A3247">
        <v>7</v>
      </c>
      <c r="B3247">
        <v>16</v>
      </c>
      <c r="C3247">
        <v>35</v>
      </c>
      <c r="D3247" s="27">
        <v>435000</v>
      </c>
      <c r="E3247">
        <v>3172</v>
      </c>
      <c r="F3247">
        <v>26345172</v>
      </c>
      <c r="G3247">
        <v>14041410</v>
      </c>
      <c r="H3247">
        <v>1155366</v>
      </c>
      <c r="I3247">
        <v>6888942</v>
      </c>
      <c r="J3247">
        <v>0</v>
      </c>
      <c r="K3247">
        <v>126102</v>
      </c>
      <c r="L3247">
        <v>2584187</v>
      </c>
      <c r="M3247">
        <v>1632751</v>
      </c>
      <c r="N3247">
        <v>8695247</v>
      </c>
      <c r="O3247">
        <v>4.8572639999999998</v>
      </c>
      <c r="P3247" s="27">
        <v>18016515</v>
      </c>
      <c r="Q3247" s="27">
        <v>61472349</v>
      </c>
    </row>
    <row r="3248" spans="1:17" x14ac:dyDescent="0.3">
      <c r="A3248">
        <v>5</v>
      </c>
      <c r="B3248">
        <v>23</v>
      </c>
      <c r="C3248">
        <v>50</v>
      </c>
      <c r="D3248" s="27">
        <v>95000</v>
      </c>
      <c r="E3248">
        <v>89613</v>
      </c>
      <c r="F3248">
        <v>1020743</v>
      </c>
      <c r="G3248">
        <v>1308158</v>
      </c>
      <c r="H3248">
        <v>201789</v>
      </c>
      <c r="I3248">
        <v>1542268</v>
      </c>
      <c r="J3248">
        <v>0</v>
      </c>
      <c r="K3248">
        <v>8352</v>
      </c>
      <c r="L3248">
        <v>67968</v>
      </c>
      <c r="M3248">
        <v>148913</v>
      </c>
      <c r="N3248">
        <v>840513</v>
      </c>
      <c r="O3248">
        <v>632.51710000000003</v>
      </c>
      <c r="P3248" s="27">
        <v>1532332</v>
      </c>
      <c r="Q3248" s="27">
        <v>5228317</v>
      </c>
    </row>
    <row r="3249" spans="1:17" x14ac:dyDescent="0.3">
      <c r="A3249">
        <v>9</v>
      </c>
      <c r="B3249">
        <v>8</v>
      </c>
      <c r="C3249">
        <v>19</v>
      </c>
      <c r="D3249" s="27">
        <v>73000</v>
      </c>
      <c r="E3249">
        <v>3856</v>
      </c>
      <c r="F3249">
        <v>534784</v>
      </c>
      <c r="G3249">
        <v>1000840</v>
      </c>
      <c r="H3249">
        <v>0</v>
      </c>
      <c r="I3249">
        <v>855294</v>
      </c>
      <c r="J3249">
        <v>0</v>
      </c>
      <c r="K3249">
        <v>0</v>
      </c>
      <c r="L3249">
        <v>145897</v>
      </c>
      <c r="M3249">
        <v>429412</v>
      </c>
      <c r="N3249">
        <v>691307</v>
      </c>
      <c r="O3249">
        <v>61.65184</v>
      </c>
      <c r="P3249" s="27">
        <v>1073092</v>
      </c>
      <c r="Q3249" s="27">
        <v>3661390</v>
      </c>
    </row>
    <row r="3250" spans="1:17" x14ac:dyDescent="0.3">
      <c r="A3250">
        <v>3</v>
      </c>
      <c r="B3250">
        <v>14</v>
      </c>
      <c r="C3250">
        <v>28</v>
      </c>
      <c r="D3250" s="27">
        <v>37500</v>
      </c>
      <c r="E3250">
        <v>9898</v>
      </c>
      <c r="F3250">
        <v>16651</v>
      </c>
      <c r="G3250">
        <v>98598</v>
      </c>
      <c r="H3250">
        <v>0</v>
      </c>
      <c r="I3250">
        <v>112450</v>
      </c>
      <c r="J3250">
        <v>13229</v>
      </c>
      <c r="K3250">
        <v>69023</v>
      </c>
      <c r="L3250">
        <v>67123</v>
      </c>
      <c r="M3250">
        <v>74961</v>
      </c>
      <c r="N3250">
        <v>87457</v>
      </c>
      <c r="O3250">
        <v>271.01510000000002</v>
      </c>
      <c r="P3250" s="27">
        <v>161017</v>
      </c>
      <c r="Q3250" s="27">
        <v>549390</v>
      </c>
    </row>
    <row r="3251" spans="1:17" x14ac:dyDescent="0.3">
      <c r="A3251">
        <v>4</v>
      </c>
      <c r="B3251">
        <v>2</v>
      </c>
      <c r="C3251">
        <v>7</v>
      </c>
      <c r="D3251" s="27">
        <v>6400</v>
      </c>
      <c r="E3251">
        <v>43710</v>
      </c>
      <c r="F3251">
        <v>14087</v>
      </c>
      <c r="G3251">
        <v>36956</v>
      </c>
      <c r="H3251">
        <v>783</v>
      </c>
      <c r="I3251">
        <v>15901</v>
      </c>
      <c r="J3251">
        <v>0</v>
      </c>
      <c r="K3251">
        <v>1193</v>
      </c>
      <c r="L3251">
        <v>4206</v>
      </c>
      <c r="M3251">
        <v>18056</v>
      </c>
      <c r="N3251">
        <v>30174</v>
      </c>
      <c r="O3251">
        <v>1461.857</v>
      </c>
      <c r="P3251" s="27">
        <v>48378</v>
      </c>
      <c r="Q3251" s="27">
        <v>165066</v>
      </c>
    </row>
    <row r="3252" spans="1:17" x14ac:dyDescent="0.3">
      <c r="A3252">
        <v>7</v>
      </c>
      <c r="B3252">
        <v>25</v>
      </c>
      <c r="C3252">
        <v>42</v>
      </c>
      <c r="D3252" s="27">
        <v>15000</v>
      </c>
      <c r="E3252">
        <v>215</v>
      </c>
      <c r="F3252">
        <v>107151</v>
      </c>
      <c r="G3252">
        <v>19067</v>
      </c>
      <c r="H3252">
        <v>0</v>
      </c>
      <c r="I3252">
        <v>108740</v>
      </c>
      <c r="J3252">
        <v>0</v>
      </c>
      <c r="K3252">
        <v>2003</v>
      </c>
      <c r="L3252">
        <v>333</v>
      </c>
      <c r="M3252">
        <v>4325</v>
      </c>
      <c r="N3252">
        <v>36838</v>
      </c>
      <c r="O3252">
        <v>1162.2629999999999</v>
      </c>
      <c r="P3252" s="27">
        <v>81674</v>
      </c>
      <c r="Q3252" s="27">
        <v>278672</v>
      </c>
    </row>
    <row r="3253" spans="1:17" x14ac:dyDescent="0.3">
      <c r="A3253">
        <v>3</v>
      </c>
      <c r="B3253">
        <v>26</v>
      </c>
      <c r="C3253">
        <v>48</v>
      </c>
      <c r="D3253" s="27">
        <v>275000</v>
      </c>
      <c r="E3253">
        <v>0</v>
      </c>
      <c r="F3253">
        <v>124386</v>
      </c>
      <c r="G3253">
        <v>257990</v>
      </c>
      <c r="H3253">
        <v>0</v>
      </c>
      <c r="I3253">
        <v>308877</v>
      </c>
      <c r="J3253">
        <v>92475</v>
      </c>
      <c r="K3253">
        <v>7452</v>
      </c>
      <c r="L3253">
        <v>2430</v>
      </c>
      <c r="M3253">
        <v>7868</v>
      </c>
      <c r="N3253">
        <v>1186752</v>
      </c>
      <c r="O3253">
        <v>52.146230000000003</v>
      </c>
      <c r="P3253" s="27">
        <v>582717</v>
      </c>
      <c r="Q3253" s="27">
        <v>1988230</v>
      </c>
    </row>
    <row r="3254" spans="1:17" x14ac:dyDescent="0.3">
      <c r="A3254">
        <v>2</v>
      </c>
      <c r="B3254">
        <v>14</v>
      </c>
      <c r="C3254">
        <v>29</v>
      </c>
      <c r="D3254" s="27">
        <v>260000</v>
      </c>
      <c r="E3254">
        <v>160831</v>
      </c>
      <c r="F3254">
        <v>410042</v>
      </c>
      <c r="G3254">
        <v>957686</v>
      </c>
      <c r="H3254">
        <v>27915</v>
      </c>
      <c r="I3254">
        <v>838757</v>
      </c>
      <c r="J3254">
        <v>65051</v>
      </c>
      <c r="K3254">
        <v>242811</v>
      </c>
      <c r="L3254">
        <v>296471</v>
      </c>
      <c r="M3254">
        <v>842280</v>
      </c>
      <c r="N3254">
        <v>580941</v>
      </c>
      <c r="O3254">
        <v>239.3854</v>
      </c>
      <c r="P3254" s="27">
        <v>1296244</v>
      </c>
      <c r="Q3254" s="27">
        <v>4422785</v>
      </c>
    </row>
    <row r="3255" spans="1:17" x14ac:dyDescent="0.3">
      <c r="A3255">
        <v>5</v>
      </c>
      <c r="B3255">
        <v>11</v>
      </c>
      <c r="C3255">
        <v>20</v>
      </c>
      <c r="D3255" s="27">
        <v>245000</v>
      </c>
      <c r="E3255">
        <v>36002</v>
      </c>
      <c r="F3255">
        <v>3213174</v>
      </c>
      <c r="G3255">
        <v>575287</v>
      </c>
      <c r="H3255">
        <v>4603</v>
      </c>
      <c r="I3255">
        <v>4487917</v>
      </c>
      <c r="J3255">
        <v>0</v>
      </c>
      <c r="K3255">
        <v>38374168</v>
      </c>
      <c r="L3255">
        <v>46591</v>
      </c>
      <c r="M3255">
        <v>60814</v>
      </c>
      <c r="N3255">
        <v>5430723</v>
      </c>
      <c r="O3255">
        <v>90.370909999999995</v>
      </c>
      <c r="P3255" s="27">
        <v>15307526</v>
      </c>
      <c r="Q3255" s="27">
        <v>52229279</v>
      </c>
    </row>
    <row r="3256" spans="1:17" x14ac:dyDescent="0.3">
      <c r="A3256">
        <v>4</v>
      </c>
      <c r="B3256">
        <v>23</v>
      </c>
      <c r="C3256">
        <v>50</v>
      </c>
      <c r="D3256" s="27">
        <v>99000</v>
      </c>
      <c r="E3256">
        <v>122934</v>
      </c>
      <c r="F3256">
        <v>421377</v>
      </c>
      <c r="G3256">
        <v>964461</v>
      </c>
      <c r="H3256">
        <v>94334</v>
      </c>
      <c r="I3256">
        <v>986122</v>
      </c>
      <c r="J3256">
        <v>0</v>
      </c>
      <c r="K3256">
        <v>2830751</v>
      </c>
      <c r="L3256">
        <v>101247</v>
      </c>
      <c r="M3256">
        <v>134790</v>
      </c>
      <c r="N3256">
        <v>659108</v>
      </c>
      <c r="O3256">
        <v>120.9495</v>
      </c>
      <c r="P3256" s="27">
        <v>1850857</v>
      </c>
      <c r="Q3256" s="27">
        <v>6315124</v>
      </c>
    </row>
    <row r="3257" spans="1:17" x14ac:dyDescent="0.3">
      <c r="A3257">
        <v>4</v>
      </c>
      <c r="B3257">
        <v>25</v>
      </c>
      <c r="C3257">
        <v>41</v>
      </c>
      <c r="D3257" s="27">
        <v>25500</v>
      </c>
      <c r="E3257">
        <v>0</v>
      </c>
      <c r="F3257">
        <v>76798</v>
      </c>
      <c r="G3257">
        <v>379921</v>
      </c>
      <c r="H3257">
        <v>0</v>
      </c>
      <c r="I3257">
        <v>625227</v>
      </c>
      <c r="J3257">
        <v>0</v>
      </c>
      <c r="K3257">
        <v>50790</v>
      </c>
      <c r="L3257">
        <v>89440</v>
      </c>
      <c r="M3257">
        <v>129296</v>
      </c>
      <c r="N3257">
        <v>310387</v>
      </c>
      <c r="O3257">
        <v>52.146230000000003</v>
      </c>
      <c r="P3257" s="27">
        <v>487063</v>
      </c>
      <c r="Q3257" s="27">
        <v>1661859</v>
      </c>
    </row>
    <row r="3258" spans="1:17" x14ac:dyDescent="0.3">
      <c r="A3258">
        <v>9</v>
      </c>
      <c r="B3258">
        <v>8</v>
      </c>
      <c r="C3258">
        <v>19</v>
      </c>
      <c r="D3258" s="27">
        <v>245000</v>
      </c>
      <c r="E3258">
        <v>0</v>
      </c>
      <c r="F3258">
        <v>0</v>
      </c>
      <c r="G3258">
        <v>8247234</v>
      </c>
      <c r="H3258">
        <v>0</v>
      </c>
      <c r="I3258">
        <v>2647995</v>
      </c>
      <c r="J3258">
        <v>0</v>
      </c>
      <c r="K3258">
        <v>14805</v>
      </c>
      <c r="L3258">
        <v>653605</v>
      </c>
      <c r="M3258">
        <v>1102331</v>
      </c>
      <c r="N3258">
        <v>2813035</v>
      </c>
      <c r="O3258">
        <v>9.0929190000000002</v>
      </c>
      <c r="P3258" s="27">
        <v>4536637</v>
      </c>
      <c r="Q3258" s="27">
        <v>15479005</v>
      </c>
    </row>
    <row r="3259" spans="1:17" x14ac:dyDescent="0.3">
      <c r="A3259">
        <v>7</v>
      </c>
      <c r="B3259">
        <v>14</v>
      </c>
      <c r="C3259">
        <v>28</v>
      </c>
      <c r="D3259" s="27">
        <v>196000</v>
      </c>
      <c r="E3259">
        <v>0</v>
      </c>
      <c r="F3259">
        <v>4530178</v>
      </c>
      <c r="G3259">
        <v>1022484</v>
      </c>
      <c r="H3259">
        <v>0</v>
      </c>
      <c r="I3259">
        <v>1027814</v>
      </c>
      <c r="J3259">
        <v>157035</v>
      </c>
      <c r="K3259">
        <v>1275757</v>
      </c>
      <c r="L3259">
        <v>261313</v>
      </c>
      <c r="M3259">
        <v>423490</v>
      </c>
      <c r="N3259">
        <v>705708</v>
      </c>
      <c r="O3259">
        <v>138.56610000000001</v>
      </c>
      <c r="P3259" s="27">
        <v>2756090</v>
      </c>
      <c r="Q3259" s="27">
        <v>9403779</v>
      </c>
    </row>
    <row r="3260" spans="1:17" x14ac:dyDescent="0.3">
      <c r="A3260">
        <v>9</v>
      </c>
      <c r="B3260">
        <v>2</v>
      </c>
      <c r="C3260">
        <v>2</v>
      </c>
      <c r="D3260" s="27">
        <v>75000</v>
      </c>
      <c r="E3260">
        <v>0</v>
      </c>
      <c r="F3260">
        <v>632510</v>
      </c>
      <c r="G3260">
        <v>1156043</v>
      </c>
      <c r="H3260">
        <v>0</v>
      </c>
      <c r="I3260">
        <v>637917</v>
      </c>
      <c r="J3260">
        <v>0</v>
      </c>
      <c r="K3260">
        <v>66758</v>
      </c>
      <c r="L3260">
        <v>17612</v>
      </c>
      <c r="M3260">
        <v>1183197</v>
      </c>
      <c r="N3260">
        <v>556998</v>
      </c>
      <c r="O3260">
        <v>48.84104</v>
      </c>
      <c r="P3260" s="27">
        <v>1245907</v>
      </c>
      <c r="Q3260" s="27">
        <v>4251035</v>
      </c>
    </row>
    <row r="3261" spans="1:17" x14ac:dyDescent="0.3">
      <c r="A3261">
        <v>3</v>
      </c>
      <c r="B3261">
        <v>12</v>
      </c>
      <c r="C3261">
        <v>21</v>
      </c>
      <c r="D3261" s="27">
        <v>1550</v>
      </c>
      <c r="E3261">
        <v>0</v>
      </c>
      <c r="F3261">
        <v>2476</v>
      </c>
      <c r="G3261">
        <v>593</v>
      </c>
      <c r="H3261">
        <v>0</v>
      </c>
      <c r="I3261">
        <v>1480</v>
      </c>
      <c r="J3261">
        <v>0</v>
      </c>
      <c r="K3261">
        <v>1316</v>
      </c>
      <c r="L3261">
        <v>4752</v>
      </c>
      <c r="M3261">
        <v>3458</v>
      </c>
      <c r="N3261">
        <v>5411</v>
      </c>
      <c r="O3261">
        <v>1879.4559999999999</v>
      </c>
      <c r="P3261" s="27">
        <v>5711</v>
      </c>
      <c r="Q3261" s="27">
        <v>19486</v>
      </c>
    </row>
    <row r="3262" spans="1:17" x14ac:dyDescent="0.3">
      <c r="A3262">
        <v>2</v>
      </c>
      <c r="B3262">
        <v>18</v>
      </c>
      <c r="C3262">
        <v>38</v>
      </c>
      <c r="D3262" s="27">
        <v>600000</v>
      </c>
      <c r="E3262">
        <v>0</v>
      </c>
      <c r="F3262">
        <v>687687</v>
      </c>
      <c r="G3262">
        <v>2799142</v>
      </c>
      <c r="H3262">
        <v>0</v>
      </c>
      <c r="I3262">
        <v>2221929</v>
      </c>
      <c r="J3262">
        <v>0</v>
      </c>
      <c r="K3262">
        <v>1630916</v>
      </c>
      <c r="L3262">
        <v>3554522</v>
      </c>
      <c r="M3262">
        <v>112158</v>
      </c>
      <c r="N3262">
        <v>4287414</v>
      </c>
      <c r="O3262">
        <v>9.0929190000000002</v>
      </c>
      <c r="P3262" s="27">
        <v>4482347</v>
      </c>
      <c r="Q3262" s="27">
        <v>15293768</v>
      </c>
    </row>
    <row r="3263" spans="1:17" x14ac:dyDescent="0.3">
      <c r="A3263">
        <v>1</v>
      </c>
      <c r="B3263">
        <v>26</v>
      </c>
      <c r="C3263">
        <v>46</v>
      </c>
      <c r="D3263" s="27">
        <v>1400</v>
      </c>
      <c r="E3263">
        <v>0</v>
      </c>
      <c r="F3263">
        <v>0</v>
      </c>
      <c r="G3263">
        <v>0</v>
      </c>
      <c r="H3263">
        <v>0</v>
      </c>
      <c r="I3263">
        <v>5319</v>
      </c>
      <c r="J3263">
        <v>0</v>
      </c>
      <c r="K3263">
        <v>0</v>
      </c>
      <c r="L3263">
        <v>4987</v>
      </c>
      <c r="M3263">
        <v>4893</v>
      </c>
      <c r="N3263">
        <v>16157</v>
      </c>
      <c r="O3263">
        <v>1387.077</v>
      </c>
      <c r="P3263" s="27">
        <v>9190</v>
      </c>
      <c r="Q3263" s="27">
        <v>31356</v>
      </c>
    </row>
    <row r="3264" spans="1:17" x14ac:dyDescent="0.3">
      <c r="A3264">
        <v>6</v>
      </c>
      <c r="B3264">
        <v>13</v>
      </c>
      <c r="C3264">
        <v>22</v>
      </c>
      <c r="D3264" s="27">
        <v>126000</v>
      </c>
      <c r="E3264">
        <v>992430</v>
      </c>
      <c r="F3264">
        <v>0</v>
      </c>
      <c r="G3264">
        <v>443900</v>
      </c>
      <c r="H3264">
        <v>41448</v>
      </c>
      <c r="I3264">
        <v>458532</v>
      </c>
      <c r="J3264">
        <v>0</v>
      </c>
      <c r="K3264">
        <v>0</v>
      </c>
      <c r="L3264">
        <v>182397</v>
      </c>
      <c r="M3264">
        <v>164026</v>
      </c>
      <c r="N3264">
        <v>1879416</v>
      </c>
      <c r="O3264">
        <v>151.95590000000001</v>
      </c>
      <c r="P3264" s="27">
        <v>1219856</v>
      </c>
      <c r="Q3264" s="27">
        <v>4162149</v>
      </c>
    </row>
    <row r="3265" spans="1:17" x14ac:dyDescent="0.3">
      <c r="A3265">
        <v>9</v>
      </c>
      <c r="B3265">
        <v>2</v>
      </c>
      <c r="C3265">
        <v>6</v>
      </c>
      <c r="D3265" s="27">
        <v>1200</v>
      </c>
      <c r="E3265">
        <v>103</v>
      </c>
      <c r="F3265">
        <v>0</v>
      </c>
      <c r="G3265">
        <v>1191</v>
      </c>
      <c r="H3265">
        <v>102</v>
      </c>
      <c r="I3265">
        <v>3139</v>
      </c>
      <c r="J3265">
        <v>0</v>
      </c>
      <c r="K3265">
        <v>1964</v>
      </c>
      <c r="L3265">
        <v>735</v>
      </c>
      <c r="M3265">
        <v>5335</v>
      </c>
      <c r="N3265">
        <v>5221</v>
      </c>
      <c r="O3265">
        <v>1828.0519999999999</v>
      </c>
      <c r="P3265" s="27">
        <v>5214</v>
      </c>
      <c r="Q3265" s="27">
        <v>17790</v>
      </c>
    </row>
    <row r="3266" spans="1:17" x14ac:dyDescent="0.3">
      <c r="A3266">
        <v>9</v>
      </c>
      <c r="B3266">
        <v>5</v>
      </c>
      <c r="C3266">
        <v>9</v>
      </c>
      <c r="D3266" s="27">
        <v>120000</v>
      </c>
      <c r="E3266">
        <v>405</v>
      </c>
      <c r="F3266">
        <v>3372</v>
      </c>
      <c r="G3266">
        <v>36841</v>
      </c>
      <c r="H3266">
        <v>434</v>
      </c>
      <c r="I3266">
        <v>73005</v>
      </c>
      <c r="J3266">
        <v>0</v>
      </c>
      <c r="K3266">
        <v>1943</v>
      </c>
      <c r="L3266">
        <v>1070</v>
      </c>
      <c r="M3266">
        <v>9732</v>
      </c>
      <c r="N3266">
        <v>100451</v>
      </c>
      <c r="O3266">
        <v>51.110779999999998</v>
      </c>
      <c r="P3266" s="27">
        <v>66604</v>
      </c>
      <c r="Q3266" s="27">
        <v>227253</v>
      </c>
    </row>
    <row r="3267" spans="1:17" x14ac:dyDescent="0.3">
      <c r="A3267">
        <v>7</v>
      </c>
      <c r="B3267">
        <v>12</v>
      </c>
      <c r="C3267">
        <v>21</v>
      </c>
      <c r="D3267" s="27">
        <v>6000</v>
      </c>
      <c r="E3267">
        <v>4952</v>
      </c>
      <c r="F3267">
        <v>65216</v>
      </c>
      <c r="G3267">
        <v>21409</v>
      </c>
      <c r="H3267">
        <v>801</v>
      </c>
      <c r="I3267">
        <v>15912</v>
      </c>
      <c r="J3267">
        <v>0</v>
      </c>
      <c r="K3267">
        <v>3255</v>
      </c>
      <c r="L3267">
        <v>5725</v>
      </c>
      <c r="M3267">
        <v>8258</v>
      </c>
      <c r="N3267">
        <v>56625</v>
      </c>
      <c r="O3267">
        <v>1162.2629999999999</v>
      </c>
      <c r="P3267" s="27">
        <v>53386</v>
      </c>
      <c r="Q3267" s="27">
        <v>182153</v>
      </c>
    </row>
    <row r="3268" spans="1:17" x14ac:dyDescent="0.3">
      <c r="A3268">
        <v>9</v>
      </c>
      <c r="B3268">
        <v>5</v>
      </c>
      <c r="C3268">
        <v>10</v>
      </c>
      <c r="D3268" s="27">
        <v>2500</v>
      </c>
      <c r="E3268">
        <v>853</v>
      </c>
      <c r="F3268">
        <v>4340</v>
      </c>
      <c r="G3268">
        <v>20</v>
      </c>
      <c r="H3268">
        <v>268</v>
      </c>
      <c r="I3268">
        <v>2888</v>
      </c>
      <c r="J3268">
        <v>0</v>
      </c>
      <c r="K3268">
        <v>0</v>
      </c>
      <c r="L3268">
        <v>169</v>
      </c>
      <c r="M3268">
        <v>163</v>
      </c>
      <c r="N3268">
        <v>3801</v>
      </c>
      <c r="O3268">
        <v>1667.7550000000001</v>
      </c>
      <c r="P3268" s="27">
        <v>3664</v>
      </c>
      <c r="Q3268" s="27">
        <v>12502</v>
      </c>
    </row>
    <row r="3269" spans="1:17" x14ac:dyDescent="0.3">
      <c r="A3269">
        <v>8</v>
      </c>
      <c r="B3269">
        <v>2</v>
      </c>
      <c r="C3269">
        <v>4</v>
      </c>
      <c r="D3269" s="27">
        <v>146000</v>
      </c>
      <c r="E3269">
        <v>0</v>
      </c>
      <c r="F3269">
        <v>43657</v>
      </c>
      <c r="G3269">
        <v>2150468</v>
      </c>
      <c r="H3269">
        <v>18159</v>
      </c>
      <c r="I3269">
        <v>1490643</v>
      </c>
      <c r="J3269">
        <v>86342</v>
      </c>
      <c r="K3269">
        <v>167453</v>
      </c>
      <c r="L3269">
        <v>246091</v>
      </c>
      <c r="M3269">
        <v>1056777</v>
      </c>
      <c r="N3269">
        <v>1268689</v>
      </c>
      <c r="O3269">
        <v>50.319159999999997</v>
      </c>
      <c r="P3269" s="27">
        <v>1913329</v>
      </c>
      <c r="Q3269" s="27">
        <v>6528279</v>
      </c>
    </row>
    <row r="3270" spans="1:17" x14ac:dyDescent="0.3">
      <c r="A3270">
        <v>5</v>
      </c>
      <c r="B3270">
        <v>8</v>
      </c>
      <c r="C3270">
        <v>18</v>
      </c>
      <c r="D3270" s="27">
        <v>14000</v>
      </c>
      <c r="E3270">
        <v>480</v>
      </c>
      <c r="F3270">
        <v>279572</v>
      </c>
      <c r="G3270">
        <v>358137</v>
      </c>
      <c r="H3270">
        <v>4861</v>
      </c>
      <c r="I3270">
        <v>197097</v>
      </c>
      <c r="J3270">
        <v>0</v>
      </c>
      <c r="K3270">
        <v>70786</v>
      </c>
      <c r="L3270">
        <v>89670</v>
      </c>
      <c r="M3270">
        <v>350121</v>
      </c>
      <c r="N3270">
        <v>228776</v>
      </c>
      <c r="O3270">
        <v>1170.3019999999999</v>
      </c>
      <c r="P3270" s="27">
        <v>462925</v>
      </c>
      <c r="Q3270" s="27">
        <v>1579500</v>
      </c>
    </row>
    <row r="3271" spans="1:17" x14ac:dyDescent="0.3">
      <c r="A3271">
        <v>3</v>
      </c>
      <c r="B3271">
        <v>13</v>
      </c>
      <c r="C3271">
        <v>23</v>
      </c>
      <c r="D3271" s="27">
        <v>220000</v>
      </c>
      <c r="E3271">
        <v>180457</v>
      </c>
      <c r="F3271">
        <v>2509028</v>
      </c>
      <c r="G3271">
        <v>1538877</v>
      </c>
      <c r="H3271">
        <v>0</v>
      </c>
      <c r="I3271">
        <v>1171567</v>
      </c>
      <c r="J3271">
        <v>293168</v>
      </c>
      <c r="K3271">
        <v>193025</v>
      </c>
      <c r="L3271">
        <v>121934</v>
      </c>
      <c r="M3271">
        <v>1741099</v>
      </c>
      <c r="N3271">
        <v>3112879</v>
      </c>
      <c r="O3271">
        <v>84.055760000000006</v>
      </c>
      <c r="P3271" s="27">
        <v>3183480</v>
      </c>
      <c r="Q3271" s="27">
        <v>10862034</v>
      </c>
    </row>
    <row r="3272" spans="1:17" x14ac:dyDescent="0.3">
      <c r="A3272">
        <v>5</v>
      </c>
      <c r="B3272">
        <v>26</v>
      </c>
      <c r="C3272">
        <v>48</v>
      </c>
      <c r="D3272" s="27">
        <v>3300</v>
      </c>
      <c r="E3272">
        <v>17528</v>
      </c>
      <c r="F3272">
        <v>24303</v>
      </c>
      <c r="G3272">
        <v>13568</v>
      </c>
      <c r="H3272">
        <v>596</v>
      </c>
      <c r="I3272">
        <v>17238</v>
      </c>
      <c r="J3272">
        <v>0</v>
      </c>
      <c r="K3272">
        <v>0</v>
      </c>
      <c r="L3272">
        <v>26423</v>
      </c>
      <c r="M3272">
        <v>15929</v>
      </c>
      <c r="N3272">
        <v>29364</v>
      </c>
      <c r="O3272">
        <v>1655.242</v>
      </c>
      <c r="P3272" s="27">
        <v>42482</v>
      </c>
      <c r="Q3272" s="27">
        <v>144949</v>
      </c>
    </row>
    <row r="3273" spans="1:17" x14ac:dyDescent="0.3">
      <c r="A3273">
        <v>9</v>
      </c>
      <c r="B3273">
        <v>17</v>
      </c>
      <c r="C3273">
        <v>36</v>
      </c>
      <c r="D3273" s="27">
        <v>16250</v>
      </c>
      <c r="E3273">
        <v>0</v>
      </c>
      <c r="F3273">
        <v>356445</v>
      </c>
      <c r="G3273">
        <v>197076</v>
      </c>
      <c r="H3273">
        <v>0</v>
      </c>
      <c r="I3273">
        <v>190153</v>
      </c>
      <c r="J3273">
        <v>0</v>
      </c>
      <c r="K3273">
        <v>5330</v>
      </c>
      <c r="L3273">
        <v>502908</v>
      </c>
      <c r="M3273">
        <v>67627</v>
      </c>
      <c r="N3273">
        <v>260988</v>
      </c>
      <c r="O3273">
        <v>1667.7550000000001</v>
      </c>
      <c r="P3273" s="27">
        <v>463226</v>
      </c>
      <c r="Q3273" s="27">
        <v>1580527</v>
      </c>
    </row>
    <row r="3274" spans="1:17" x14ac:dyDescent="0.3">
      <c r="A3274">
        <v>2</v>
      </c>
      <c r="B3274">
        <v>26</v>
      </c>
      <c r="C3274">
        <v>48</v>
      </c>
      <c r="D3274" s="27">
        <v>12000</v>
      </c>
      <c r="E3274">
        <v>195</v>
      </c>
      <c r="F3274">
        <v>10382</v>
      </c>
      <c r="G3274">
        <v>4252</v>
      </c>
      <c r="H3274">
        <v>0</v>
      </c>
      <c r="I3274">
        <v>19388</v>
      </c>
      <c r="J3274">
        <v>0</v>
      </c>
      <c r="K3274">
        <v>1072</v>
      </c>
      <c r="L3274">
        <v>1256</v>
      </c>
      <c r="M3274">
        <v>1862</v>
      </c>
      <c r="N3274">
        <v>81989</v>
      </c>
      <c r="O3274">
        <v>1851.67</v>
      </c>
      <c r="P3274" s="27">
        <v>35286</v>
      </c>
      <c r="Q3274" s="27">
        <v>120396</v>
      </c>
    </row>
    <row r="3275" spans="1:17" x14ac:dyDescent="0.3">
      <c r="A3275">
        <v>5</v>
      </c>
      <c r="B3275">
        <v>2</v>
      </c>
      <c r="C3275">
        <v>6</v>
      </c>
      <c r="D3275" s="27">
        <v>100000</v>
      </c>
      <c r="E3275">
        <v>152320</v>
      </c>
      <c r="F3275">
        <v>1005813</v>
      </c>
      <c r="G3275">
        <v>3147820</v>
      </c>
      <c r="H3275">
        <v>42356</v>
      </c>
      <c r="I3275">
        <v>1560387</v>
      </c>
      <c r="J3275">
        <v>0</v>
      </c>
      <c r="K3275">
        <v>186235</v>
      </c>
      <c r="L3275">
        <v>442483</v>
      </c>
      <c r="M3275">
        <v>2427714</v>
      </c>
      <c r="N3275">
        <v>1532470</v>
      </c>
      <c r="O3275">
        <v>144.55799999999999</v>
      </c>
      <c r="P3275" s="27">
        <v>3076670</v>
      </c>
      <c r="Q3275" s="27">
        <v>10497598</v>
      </c>
    </row>
    <row r="3276" spans="1:17" x14ac:dyDescent="0.3">
      <c r="A3276">
        <v>9</v>
      </c>
      <c r="B3276">
        <v>26</v>
      </c>
      <c r="C3276">
        <v>46</v>
      </c>
      <c r="D3276" s="27">
        <v>6200</v>
      </c>
      <c r="E3276">
        <v>8</v>
      </c>
      <c r="F3276">
        <v>16425</v>
      </c>
      <c r="G3276">
        <v>31195</v>
      </c>
      <c r="H3276">
        <v>403</v>
      </c>
      <c r="I3276">
        <v>52741</v>
      </c>
      <c r="J3276">
        <v>0</v>
      </c>
      <c r="K3276">
        <v>7712</v>
      </c>
      <c r="L3276">
        <v>7932</v>
      </c>
      <c r="M3276">
        <v>9349</v>
      </c>
      <c r="N3276">
        <v>44214</v>
      </c>
      <c r="O3276">
        <v>2249.1350000000002</v>
      </c>
      <c r="P3276" s="27">
        <v>49818</v>
      </c>
      <c r="Q3276" s="27">
        <v>169979</v>
      </c>
    </row>
    <row r="3277" spans="1:17" x14ac:dyDescent="0.3">
      <c r="A3277">
        <v>9</v>
      </c>
      <c r="B3277">
        <v>13</v>
      </c>
      <c r="C3277">
        <v>25</v>
      </c>
      <c r="D3277" s="27">
        <v>2600</v>
      </c>
      <c r="E3277">
        <v>7039</v>
      </c>
      <c r="F3277">
        <v>27361</v>
      </c>
      <c r="G3277">
        <v>7651</v>
      </c>
      <c r="H3277">
        <v>305</v>
      </c>
      <c r="I3277">
        <v>2177</v>
      </c>
      <c r="J3277">
        <v>3475</v>
      </c>
      <c r="K3277">
        <v>6107</v>
      </c>
      <c r="L3277">
        <v>9729</v>
      </c>
      <c r="M3277">
        <v>3874</v>
      </c>
      <c r="N3277">
        <v>25453</v>
      </c>
      <c r="O3277">
        <v>1667.7550000000001</v>
      </c>
      <c r="P3277" s="27">
        <v>27307</v>
      </c>
      <c r="Q3277" s="27">
        <v>93171</v>
      </c>
    </row>
    <row r="3278" spans="1:17" x14ac:dyDescent="0.3">
      <c r="A3278">
        <v>4</v>
      </c>
      <c r="B3278">
        <v>2</v>
      </c>
      <c r="C3278">
        <v>4</v>
      </c>
      <c r="D3278" s="27">
        <v>14750</v>
      </c>
      <c r="E3278">
        <v>0</v>
      </c>
      <c r="F3278">
        <v>21271</v>
      </c>
      <c r="G3278">
        <v>192768</v>
      </c>
      <c r="H3278">
        <v>0</v>
      </c>
      <c r="I3278">
        <v>82143</v>
      </c>
      <c r="J3278">
        <v>7264</v>
      </c>
      <c r="K3278">
        <v>7364</v>
      </c>
      <c r="L3278">
        <v>12297</v>
      </c>
      <c r="M3278">
        <v>30441</v>
      </c>
      <c r="N3278">
        <v>85030</v>
      </c>
      <c r="O3278">
        <v>583.35119999999995</v>
      </c>
      <c r="P3278" s="27">
        <v>128540</v>
      </c>
      <c r="Q3278" s="27">
        <v>438578</v>
      </c>
    </row>
    <row r="3279" spans="1:17" x14ac:dyDescent="0.3">
      <c r="A3279">
        <v>5</v>
      </c>
      <c r="B3279">
        <v>2</v>
      </c>
      <c r="C3279">
        <v>2</v>
      </c>
      <c r="D3279" s="27">
        <v>9000</v>
      </c>
      <c r="E3279">
        <v>33285</v>
      </c>
      <c r="F3279">
        <v>44720</v>
      </c>
      <c r="G3279">
        <v>187005</v>
      </c>
      <c r="H3279">
        <v>1238</v>
      </c>
      <c r="I3279">
        <v>74732</v>
      </c>
      <c r="J3279">
        <v>0</v>
      </c>
      <c r="K3279">
        <v>3021</v>
      </c>
      <c r="L3279">
        <v>11650</v>
      </c>
      <c r="M3279">
        <v>22119</v>
      </c>
      <c r="N3279">
        <v>72979</v>
      </c>
      <c r="O3279">
        <v>1655.242</v>
      </c>
      <c r="P3279" s="27">
        <v>132107</v>
      </c>
      <c r="Q3279" s="27">
        <v>450749</v>
      </c>
    </row>
    <row r="3280" spans="1:17" x14ac:dyDescent="0.3">
      <c r="A3280">
        <v>3</v>
      </c>
      <c r="B3280">
        <v>14</v>
      </c>
      <c r="C3280">
        <v>29</v>
      </c>
      <c r="D3280" s="27">
        <v>37000</v>
      </c>
      <c r="E3280">
        <v>0</v>
      </c>
      <c r="F3280">
        <v>137237</v>
      </c>
      <c r="G3280">
        <v>301609</v>
      </c>
      <c r="H3280">
        <v>0</v>
      </c>
      <c r="I3280">
        <v>126159</v>
      </c>
      <c r="J3280">
        <v>0</v>
      </c>
      <c r="K3280">
        <v>0</v>
      </c>
      <c r="L3280">
        <v>16639</v>
      </c>
      <c r="M3280">
        <v>194486</v>
      </c>
      <c r="N3280">
        <v>213343</v>
      </c>
      <c r="O3280">
        <v>356.19830000000002</v>
      </c>
      <c r="P3280" s="27">
        <v>289998</v>
      </c>
      <c r="Q3280" s="27">
        <v>989473</v>
      </c>
    </row>
    <row r="3281" spans="1:17" x14ac:dyDescent="0.3">
      <c r="A3281">
        <v>9</v>
      </c>
      <c r="B3281">
        <v>26</v>
      </c>
      <c r="C3281">
        <v>46</v>
      </c>
      <c r="D3281" s="27">
        <v>8800</v>
      </c>
      <c r="E3281">
        <v>26739</v>
      </c>
      <c r="F3281">
        <v>28691</v>
      </c>
      <c r="G3281">
        <v>20055</v>
      </c>
      <c r="H3281">
        <v>0</v>
      </c>
      <c r="I3281">
        <v>39346</v>
      </c>
      <c r="J3281">
        <v>0</v>
      </c>
      <c r="K3281">
        <v>0</v>
      </c>
      <c r="L3281">
        <v>5262</v>
      </c>
      <c r="M3281">
        <v>16280</v>
      </c>
      <c r="N3281">
        <v>45241</v>
      </c>
      <c r="O3281">
        <v>1069.328</v>
      </c>
      <c r="P3281" s="27">
        <v>53228</v>
      </c>
      <c r="Q3281" s="27">
        <v>181614</v>
      </c>
    </row>
    <row r="3282" spans="1:17" x14ac:dyDescent="0.3">
      <c r="A3282">
        <v>7</v>
      </c>
      <c r="B3282">
        <v>8</v>
      </c>
      <c r="C3282">
        <v>18</v>
      </c>
      <c r="D3282" s="27">
        <v>4400</v>
      </c>
      <c r="E3282">
        <v>5</v>
      </c>
      <c r="F3282">
        <v>22286</v>
      </c>
      <c r="G3282">
        <v>41498</v>
      </c>
      <c r="H3282">
        <v>296</v>
      </c>
      <c r="I3282">
        <v>41569</v>
      </c>
      <c r="J3282">
        <v>0</v>
      </c>
      <c r="K3282">
        <v>1493</v>
      </c>
      <c r="L3282">
        <v>10558</v>
      </c>
      <c r="M3282">
        <v>28734</v>
      </c>
      <c r="N3282">
        <v>45622</v>
      </c>
      <c r="O3282">
        <v>772.43119999999999</v>
      </c>
      <c r="P3282" s="27">
        <v>56290</v>
      </c>
      <c r="Q3282" s="27">
        <v>192061</v>
      </c>
    </row>
    <row r="3283" spans="1:17" x14ac:dyDescent="0.3">
      <c r="A3283">
        <v>1</v>
      </c>
      <c r="B3283">
        <v>18</v>
      </c>
      <c r="C3283">
        <v>37</v>
      </c>
      <c r="D3283" s="27">
        <v>5900</v>
      </c>
      <c r="E3283">
        <v>0</v>
      </c>
      <c r="F3283">
        <v>0</v>
      </c>
      <c r="G3283">
        <v>0</v>
      </c>
      <c r="H3283">
        <v>0</v>
      </c>
      <c r="I3283">
        <v>25874</v>
      </c>
      <c r="J3283">
        <v>0</v>
      </c>
      <c r="K3283">
        <v>3646</v>
      </c>
      <c r="L3283">
        <v>10984</v>
      </c>
      <c r="M3283">
        <v>14697</v>
      </c>
      <c r="N3283">
        <v>47886</v>
      </c>
      <c r="O3283">
        <v>499.12040000000002</v>
      </c>
      <c r="P3283" s="27">
        <v>30213</v>
      </c>
      <c r="Q3283" s="27">
        <v>103087</v>
      </c>
    </row>
    <row r="3284" spans="1:17" x14ac:dyDescent="0.3">
      <c r="A3284">
        <v>1</v>
      </c>
      <c r="B3284">
        <v>14</v>
      </c>
      <c r="C3284">
        <v>28</v>
      </c>
      <c r="D3284" s="27">
        <v>54000</v>
      </c>
      <c r="E3284">
        <v>0</v>
      </c>
      <c r="F3284">
        <v>100091</v>
      </c>
      <c r="G3284">
        <v>83449</v>
      </c>
      <c r="H3284">
        <v>0</v>
      </c>
      <c r="I3284">
        <v>101647</v>
      </c>
      <c r="J3284">
        <v>0</v>
      </c>
      <c r="K3284">
        <v>2352</v>
      </c>
      <c r="L3284">
        <v>68524</v>
      </c>
      <c r="M3284">
        <v>310606</v>
      </c>
      <c r="N3284">
        <v>80034</v>
      </c>
      <c r="O3284">
        <v>583.35119999999995</v>
      </c>
      <c r="P3284" s="27">
        <v>218846</v>
      </c>
      <c r="Q3284" s="27">
        <v>746703</v>
      </c>
    </row>
    <row r="3285" spans="1:17" x14ac:dyDescent="0.3">
      <c r="A3285">
        <v>7</v>
      </c>
      <c r="B3285">
        <v>23</v>
      </c>
      <c r="C3285">
        <v>50</v>
      </c>
      <c r="D3285" s="27">
        <v>250000</v>
      </c>
      <c r="E3285">
        <v>50089</v>
      </c>
      <c r="F3285">
        <v>5424369</v>
      </c>
      <c r="G3285">
        <v>3364998</v>
      </c>
      <c r="H3285">
        <v>205907</v>
      </c>
      <c r="I3285">
        <v>2685063</v>
      </c>
      <c r="J3285">
        <v>0</v>
      </c>
      <c r="K3285">
        <v>3118872</v>
      </c>
      <c r="L3285">
        <v>278316</v>
      </c>
      <c r="M3285">
        <v>477839</v>
      </c>
      <c r="N3285">
        <v>1693619</v>
      </c>
      <c r="O3285">
        <v>48.84104</v>
      </c>
      <c r="P3285" s="27">
        <v>5070068</v>
      </c>
      <c r="Q3285" s="27">
        <v>17299072</v>
      </c>
    </row>
    <row r="3286" spans="1:17" x14ac:dyDescent="0.3">
      <c r="A3286">
        <v>8</v>
      </c>
      <c r="B3286">
        <v>12</v>
      </c>
      <c r="C3286">
        <v>21</v>
      </c>
      <c r="D3286" s="27">
        <v>8000</v>
      </c>
      <c r="E3286">
        <v>35207</v>
      </c>
      <c r="F3286">
        <v>32952</v>
      </c>
      <c r="G3286">
        <v>15307</v>
      </c>
      <c r="H3286">
        <v>5802</v>
      </c>
      <c r="I3286">
        <v>22390</v>
      </c>
      <c r="J3286">
        <v>14258</v>
      </c>
      <c r="K3286">
        <v>4051</v>
      </c>
      <c r="L3286">
        <v>25695</v>
      </c>
      <c r="M3286">
        <v>10814</v>
      </c>
      <c r="N3286">
        <v>94467</v>
      </c>
      <c r="O3286">
        <v>519.50229999999999</v>
      </c>
      <c r="P3286" s="27">
        <v>76478</v>
      </c>
      <c r="Q3286" s="27">
        <v>260943</v>
      </c>
    </row>
    <row r="3287" spans="1:17" x14ac:dyDescent="0.3">
      <c r="A3287">
        <v>7</v>
      </c>
      <c r="B3287">
        <v>1</v>
      </c>
      <c r="C3287">
        <v>1</v>
      </c>
      <c r="D3287" s="27">
        <v>48500</v>
      </c>
      <c r="O3287">
        <v>564.50829999999996</v>
      </c>
    </row>
    <row r="3288" spans="1:17" x14ac:dyDescent="0.3">
      <c r="A3288">
        <v>6</v>
      </c>
      <c r="B3288">
        <v>26</v>
      </c>
      <c r="C3288">
        <v>47</v>
      </c>
      <c r="D3288" s="27">
        <v>2400</v>
      </c>
      <c r="E3288">
        <v>7764</v>
      </c>
      <c r="F3288">
        <v>3566</v>
      </c>
      <c r="G3288">
        <v>3548</v>
      </c>
      <c r="H3288">
        <v>134</v>
      </c>
      <c r="I3288">
        <v>13985</v>
      </c>
      <c r="J3288">
        <v>0</v>
      </c>
      <c r="K3288">
        <v>0</v>
      </c>
      <c r="L3288">
        <v>656</v>
      </c>
      <c r="M3288">
        <v>2962</v>
      </c>
      <c r="N3288">
        <v>18176</v>
      </c>
      <c r="O3288">
        <v>1387.077</v>
      </c>
      <c r="P3288" s="27">
        <v>14886</v>
      </c>
      <c r="Q3288" s="27">
        <v>50791</v>
      </c>
    </row>
    <row r="3289" spans="1:17" x14ac:dyDescent="0.3">
      <c r="A3289">
        <v>9</v>
      </c>
      <c r="B3289">
        <v>25</v>
      </c>
      <c r="C3289">
        <v>42</v>
      </c>
      <c r="D3289" s="27">
        <v>1200</v>
      </c>
      <c r="E3289">
        <v>0</v>
      </c>
      <c r="F3289">
        <v>892</v>
      </c>
      <c r="G3289">
        <v>6630</v>
      </c>
      <c r="H3289">
        <v>324</v>
      </c>
      <c r="I3289">
        <v>11855</v>
      </c>
      <c r="J3289">
        <v>0</v>
      </c>
      <c r="K3289">
        <v>103993</v>
      </c>
      <c r="L3289">
        <v>6494</v>
      </c>
      <c r="M3289">
        <v>14584</v>
      </c>
      <c r="N3289">
        <v>6956</v>
      </c>
      <c r="O3289">
        <v>1655.242</v>
      </c>
      <c r="P3289" s="27">
        <v>44469</v>
      </c>
      <c r="Q3289" s="27">
        <v>151728</v>
      </c>
    </row>
    <row r="3290" spans="1:17" x14ac:dyDescent="0.3">
      <c r="A3290">
        <v>3</v>
      </c>
      <c r="B3290">
        <v>26</v>
      </c>
      <c r="C3290">
        <v>46</v>
      </c>
      <c r="D3290" s="27">
        <v>3500</v>
      </c>
      <c r="E3290">
        <v>974</v>
      </c>
      <c r="F3290">
        <v>0</v>
      </c>
      <c r="G3290">
        <v>9281</v>
      </c>
      <c r="H3290">
        <v>44</v>
      </c>
      <c r="I3290">
        <v>35210</v>
      </c>
      <c r="J3290">
        <v>0</v>
      </c>
      <c r="K3290">
        <v>0</v>
      </c>
      <c r="L3290">
        <v>4278</v>
      </c>
      <c r="M3290">
        <v>3461</v>
      </c>
      <c r="N3290">
        <v>33175</v>
      </c>
      <c r="O3290">
        <v>1162.2629999999999</v>
      </c>
      <c r="P3290" s="27">
        <v>25329</v>
      </c>
      <c r="Q3290" s="27">
        <v>86423</v>
      </c>
    </row>
    <row r="3291" spans="1:17" x14ac:dyDescent="0.3">
      <c r="A3291">
        <v>5</v>
      </c>
      <c r="B3291">
        <v>18</v>
      </c>
      <c r="C3291">
        <v>39</v>
      </c>
      <c r="D3291" s="27">
        <v>51000</v>
      </c>
      <c r="E3291">
        <v>2331</v>
      </c>
      <c r="F3291">
        <v>599653</v>
      </c>
      <c r="G3291">
        <v>308403</v>
      </c>
      <c r="H3291">
        <v>0</v>
      </c>
      <c r="I3291">
        <v>114770</v>
      </c>
      <c r="J3291">
        <v>0</v>
      </c>
      <c r="K3291">
        <v>181964</v>
      </c>
      <c r="L3291">
        <v>523697</v>
      </c>
      <c r="M3291">
        <v>2935</v>
      </c>
      <c r="N3291">
        <v>525452</v>
      </c>
      <c r="O3291">
        <v>624.95410000000004</v>
      </c>
      <c r="P3291" s="27">
        <v>662135</v>
      </c>
      <c r="Q3291" s="27">
        <v>2259205</v>
      </c>
    </row>
    <row r="3292" spans="1:17" x14ac:dyDescent="0.3">
      <c r="A3292">
        <v>4</v>
      </c>
      <c r="B3292">
        <v>2</v>
      </c>
      <c r="C3292">
        <v>2</v>
      </c>
      <c r="D3292" s="27">
        <v>32500</v>
      </c>
      <c r="E3292">
        <v>98149</v>
      </c>
      <c r="F3292">
        <v>114479</v>
      </c>
      <c r="G3292">
        <v>219030</v>
      </c>
      <c r="H3292">
        <v>660</v>
      </c>
      <c r="I3292">
        <v>223883</v>
      </c>
      <c r="J3292">
        <v>0</v>
      </c>
      <c r="K3292">
        <v>0</v>
      </c>
      <c r="L3292">
        <v>3951</v>
      </c>
      <c r="M3292">
        <v>8090</v>
      </c>
      <c r="N3292">
        <v>143063</v>
      </c>
      <c r="O3292">
        <v>482.28519999999997</v>
      </c>
      <c r="P3292" s="27">
        <v>237780</v>
      </c>
      <c r="Q3292" s="27">
        <v>811305</v>
      </c>
    </row>
    <row r="3293" spans="1:17" x14ac:dyDescent="0.3">
      <c r="A3293">
        <v>7</v>
      </c>
      <c r="B3293">
        <v>14</v>
      </c>
      <c r="C3293">
        <v>29</v>
      </c>
      <c r="D3293" s="27">
        <v>23500</v>
      </c>
      <c r="E3293">
        <v>0</v>
      </c>
      <c r="F3293">
        <v>788996</v>
      </c>
      <c r="G3293">
        <v>278185</v>
      </c>
      <c r="H3293">
        <v>0</v>
      </c>
      <c r="I3293">
        <v>294023</v>
      </c>
      <c r="J3293">
        <v>0</v>
      </c>
      <c r="K3293">
        <v>0</v>
      </c>
      <c r="L3293">
        <v>26407</v>
      </c>
      <c r="M3293">
        <v>103859</v>
      </c>
      <c r="N3293">
        <v>311462</v>
      </c>
      <c r="O3293">
        <v>1134.75</v>
      </c>
      <c r="P3293" s="27">
        <v>528409</v>
      </c>
      <c r="Q3293" s="27">
        <v>1802932</v>
      </c>
    </row>
    <row r="3294" spans="1:17" x14ac:dyDescent="0.3">
      <c r="A3294">
        <v>6</v>
      </c>
      <c r="B3294">
        <v>13</v>
      </c>
      <c r="C3294">
        <v>24</v>
      </c>
      <c r="D3294" s="27">
        <v>200000</v>
      </c>
      <c r="E3294">
        <v>0</v>
      </c>
      <c r="F3294">
        <v>6517301</v>
      </c>
      <c r="G3294">
        <v>1030672</v>
      </c>
      <c r="H3294">
        <v>0</v>
      </c>
      <c r="I3294">
        <v>1885822</v>
      </c>
      <c r="J3294">
        <v>0</v>
      </c>
      <c r="K3294">
        <v>1165995</v>
      </c>
      <c r="L3294">
        <v>498477</v>
      </c>
      <c r="M3294">
        <v>260114</v>
      </c>
      <c r="N3294">
        <v>4291818</v>
      </c>
      <c r="O3294">
        <v>48.84104</v>
      </c>
      <c r="P3294" s="27">
        <v>4586811</v>
      </c>
      <c r="Q3294" s="27">
        <v>15650199</v>
      </c>
    </row>
    <row r="3295" spans="1:17" x14ac:dyDescent="0.3">
      <c r="A3295">
        <v>4</v>
      </c>
      <c r="B3295">
        <v>26</v>
      </c>
      <c r="C3295">
        <v>44</v>
      </c>
      <c r="D3295" s="27">
        <v>80000</v>
      </c>
      <c r="E3295">
        <v>0</v>
      </c>
      <c r="F3295">
        <v>767563</v>
      </c>
      <c r="G3295">
        <v>718759</v>
      </c>
      <c r="H3295">
        <v>0</v>
      </c>
      <c r="I3295">
        <v>765603</v>
      </c>
      <c r="J3295">
        <v>0</v>
      </c>
      <c r="K3295">
        <v>44545</v>
      </c>
      <c r="L3295">
        <v>31551</v>
      </c>
      <c r="M3295">
        <v>65046</v>
      </c>
      <c r="N3295">
        <v>908425</v>
      </c>
      <c r="O3295">
        <v>445.92270000000002</v>
      </c>
      <c r="P3295" s="27">
        <v>967612</v>
      </c>
      <c r="Q3295" s="27">
        <v>3301492</v>
      </c>
    </row>
    <row r="3296" spans="1:17" x14ac:dyDescent="0.3">
      <c r="A3296">
        <v>9</v>
      </c>
      <c r="B3296">
        <v>26</v>
      </c>
      <c r="C3296">
        <v>47</v>
      </c>
      <c r="D3296" s="27">
        <v>12250</v>
      </c>
      <c r="E3296">
        <v>0</v>
      </c>
      <c r="F3296">
        <v>5064</v>
      </c>
      <c r="G3296">
        <v>27806</v>
      </c>
      <c r="H3296">
        <v>1507</v>
      </c>
      <c r="I3296">
        <v>85922</v>
      </c>
      <c r="J3296">
        <v>10433</v>
      </c>
      <c r="K3296">
        <v>42717</v>
      </c>
      <c r="L3296">
        <v>5088</v>
      </c>
      <c r="M3296">
        <v>25287</v>
      </c>
      <c r="N3296">
        <v>87394</v>
      </c>
      <c r="O3296">
        <v>1023.6079999999999</v>
      </c>
      <c r="P3296" s="27">
        <v>85351</v>
      </c>
      <c r="Q3296" s="27">
        <v>291218</v>
      </c>
    </row>
    <row r="3297" spans="1:17" x14ac:dyDescent="0.3">
      <c r="A3297">
        <v>7</v>
      </c>
      <c r="B3297">
        <v>25</v>
      </c>
      <c r="C3297">
        <v>42</v>
      </c>
      <c r="D3297" s="27">
        <v>6500</v>
      </c>
      <c r="E3297">
        <v>1753</v>
      </c>
      <c r="F3297">
        <v>39821</v>
      </c>
      <c r="G3297">
        <v>81732</v>
      </c>
      <c r="H3297">
        <v>1664</v>
      </c>
      <c r="I3297">
        <v>114188</v>
      </c>
      <c r="J3297">
        <v>0</v>
      </c>
      <c r="K3297">
        <v>2931</v>
      </c>
      <c r="L3297">
        <v>14776</v>
      </c>
      <c r="M3297">
        <v>33600</v>
      </c>
      <c r="N3297">
        <v>54420</v>
      </c>
      <c r="O3297">
        <v>1879.4559999999999</v>
      </c>
      <c r="P3297" s="27">
        <v>101080</v>
      </c>
      <c r="Q3297" s="27">
        <v>344885</v>
      </c>
    </row>
    <row r="3298" spans="1:17" x14ac:dyDescent="0.3">
      <c r="A3298">
        <v>9</v>
      </c>
      <c r="B3298">
        <v>23</v>
      </c>
      <c r="C3298">
        <v>50</v>
      </c>
      <c r="D3298" s="27">
        <v>5400</v>
      </c>
      <c r="E3298">
        <v>11202</v>
      </c>
      <c r="F3298">
        <v>9672</v>
      </c>
      <c r="G3298">
        <v>64005</v>
      </c>
      <c r="H3298">
        <v>6265</v>
      </c>
      <c r="I3298">
        <v>61650</v>
      </c>
      <c r="J3298">
        <v>6637</v>
      </c>
      <c r="K3298">
        <v>606113</v>
      </c>
      <c r="L3298">
        <v>20528</v>
      </c>
      <c r="M3298">
        <v>37735</v>
      </c>
      <c r="N3298">
        <v>41766</v>
      </c>
      <c r="O3298">
        <v>1667.7550000000001</v>
      </c>
      <c r="P3298" s="27">
        <v>253685</v>
      </c>
      <c r="Q3298" s="27">
        <v>865573</v>
      </c>
    </row>
    <row r="3299" spans="1:17" x14ac:dyDescent="0.3">
      <c r="A3299">
        <v>5</v>
      </c>
      <c r="B3299">
        <v>5</v>
      </c>
      <c r="C3299">
        <v>11</v>
      </c>
      <c r="D3299" s="27">
        <v>18000</v>
      </c>
      <c r="E3299">
        <v>41369</v>
      </c>
      <c r="F3299">
        <v>40591</v>
      </c>
      <c r="G3299">
        <v>79683</v>
      </c>
      <c r="H3299">
        <v>1717</v>
      </c>
      <c r="I3299">
        <v>232328</v>
      </c>
      <c r="J3299">
        <v>0</v>
      </c>
      <c r="K3299">
        <v>0</v>
      </c>
      <c r="L3299">
        <v>17616</v>
      </c>
      <c r="M3299">
        <v>24797</v>
      </c>
      <c r="N3299">
        <v>366455</v>
      </c>
      <c r="O3299">
        <v>151.9051</v>
      </c>
      <c r="P3299" s="27">
        <v>235802</v>
      </c>
      <c r="Q3299" s="27">
        <v>804556</v>
      </c>
    </row>
    <row r="3300" spans="1:17" x14ac:dyDescent="0.3">
      <c r="A3300">
        <v>7</v>
      </c>
      <c r="B3300">
        <v>13</v>
      </c>
      <c r="C3300">
        <v>26</v>
      </c>
      <c r="D3300" s="27">
        <v>250000</v>
      </c>
      <c r="E3300">
        <v>0</v>
      </c>
      <c r="F3300">
        <v>0</v>
      </c>
      <c r="G3300">
        <v>1741189</v>
      </c>
      <c r="H3300">
        <v>0</v>
      </c>
      <c r="I3300">
        <v>2211379</v>
      </c>
      <c r="J3300">
        <v>816342</v>
      </c>
      <c r="K3300">
        <v>3418394</v>
      </c>
      <c r="L3300">
        <v>411351</v>
      </c>
      <c r="M3300">
        <v>1158789</v>
      </c>
      <c r="N3300">
        <v>4279817</v>
      </c>
      <c r="O3300">
        <v>5.1583949999999996</v>
      </c>
      <c r="P3300" s="27">
        <v>4114086</v>
      </c>
      <c r="Q3300" s="27">
        <v>14037261</v>
      </c>
    </row>
    <row r="3301" spans="1:17" x14ac:dyDescent="0.3">
      <c r="A3301">
        <v>8</v>
      </c>
      <c r="B3301">
        <v>25</v>
      </c>
      <c r="C3301">
        <v>42</v>
      </c>
      <c r="D3301" s="27">
        <v>12000</v>
      </c>
      <c r="E3301">
        <v>9555</v>
      </c>
      <c r="F3301">
        <v>12074</v>
      </c>
      <c r="G3301">
        <v>73129</v>
      </c>
      <c r="H3301">
        <v>0</v>
      </c>
      <c r="I3301">
        <v>102413</v>
      </c>
      <c r="J3301">
        <v>0</v>
      </c>
      <c r="K3301">
        <v>0</v>
      </c>
      <c r="L3301">
        <v>57171</v>
      </c>
      <c r="M3301">
        <v>65575</v>
      </c>
      <c r="N3301">
        <v>59057</v>
      </c>
      <c r="O3301">
        <v>1031.346</v>
      </c>
      <c r="P3301" s="27">
        <v>111071</v>
      </c>
      <c r="Q3301" s="27">
        <v>378974</v>
      </c>
    </row>
    <row r="3302" spans="1:17" x14ac:dyDescent="0.3">
      <c r="A3302">
        <v>6</v>
      </c>
      <c r="B3302">
        <v>13</v>
      </c>
      <c r="C3302">
        <v>25</v>
      </c>
      <c r="D3302" s="27">
        <v>3200</v>
      </c>
      <c r="E3302">
        <v>3357</v>
      </c>
      <c r="F3302">
        <v>5723</v>
      </c>
      <c r="G3302">
        <v>814</v>
      </c>
      <c r="H3302">
        <v>0</v>
      </c>
      <c r="I3302">
        <v>2440</v>
      </c>
      <c r="J3302">
        <v>888</v>
      </c>
      <c r="K3302">
        <v>634</v>
      </c>
      <c r="L3302">
        <v>0</v>
      </c>
      <c r="M3302">
        <v>57</v>
      </c>
      <c r="N3302">
        <v>5689</v>
      </c>
      <c r="O3302">
        <v>1729.173</v>
      </c>
      <c r="P3302" s="27">
        <v>5745</v>
      </c>
      <c r="Q3302" s="27">
        <v>19602</v>
      </c>
    </row>
    <row r="3303" spans="1:17" x14ac:dyDescent="0.3">
      <c r="A3303">
        <v>5</v>
      </c>
      <c r="B3303">
        <v>7</v>
      </c>
      <c r="C3303">
        <v>17</v>
      </c>
      <c r="D3303" s="27">
        <v>230000</v>
      </c>
      <c r="E3303">
        <v>326</v>
      </c>
      <c r="F3303">
        <v>13217363</v>
      </c>
      <c r="G3303">
        <v>990519</v>
      </c>
      <c r="H3303">
        <v>0</v>
      </c>
      <c r="I3303">
        <v>2061798</v>
      </c>
      <c r="J3303">
        <v>0</v>
      </c>
      <c r="K3303">
        <v>187969</v>
      </c>
      <c r="L3303">
        <v>104089</v>
      </c>
      <c r="M3303">
        <v>166794</v>
      </c>
      <c r="N3303">
        <v>3707108</v>
      </c>
      <c r="O3303">
        <v>171.86699999999999</v>
      </c>
      <c r="P3303" s="27">
        <v>5989439</v>
      </c>
      <c r="Q3303" s="27">
        <v>20435966</v>
      </c>
    </row>
    <row r="3304" spans="1:17" x14ac:dyDescent="0.3">
      <c r="A3304">
        <v>3</v>
      </c>
      <c r="B3304">
        <v>15</v>
      </c>
      <c r="C3304">
        <v>53</v>
      </c>
      <c r="D3304" s="27">
        <v>3000</v>
      </c>
      <c r="E3304">
        <v>56152</v>
      </c>
      <c r="F3304">
        <v>25142</v>
      </c>
      <c r="G3304">
        <v>59679</v>
      </c>
      <c r="H3304">
        <v>19748</v>
      </c>
      <c r="I3304">
        <v>24994</v>
      </c>
      <c r="J3304">
        <v>0</v>
      </c>
      <c r="K3304">
        <v>102989</v>
      </c>
      <c r="L3304">
        <v>8927</v>
      </c>
      <c r="M3304">
        <v>3044</v>
      </c>
      <c r="N3304">
        <v>27041</v>
      </c>
      <c r="O3304">
        <v>961.78279999999995</v>
      </c>
      <c r="P3304" s="27">
        <v>96048</v>
      </c>
      <c r="Q3304" s="27">
        <v>327716</v>
      </c>
    </row>
    <row r="3305" spans="1:17" x14ac:dyDescent="0.3">
      <c r="A3305">
        <v>5</v>
      </c>
      <c r="B3305">
        <v>16</v>
      </c>
      <c r="C3305">
        <v>35</v>
      </c>
      <c r="D3305" s="27">
        <v>800000</v>
      </c>
      <c r="E3305">
        <v>321642</v>
      </c>
      <c r="F3305">
        <v>23063450</v>
      </c>
      <c r="G3305">
        <v>8853143</v>
      </c>
      <c r="H3305">
        <v>251869</v>
      </c>
      <c r="I3305">
        <v>6624470</v>
      </c>
      <c r="J3305">
        <v>2310369</v>
      </c>
      <c r="K3305">
        <v>3493897</v>
      </c>
      <c r="L3305">
        <v>1694172</v>
      </c>
      <c r="M3305">
        <v>6261462</v>
      </c>
      <c r="N3305">
        <v>11188962</v>
      </c>
      <c r="O3305">
        <v>9.2846069999999994</v>
      </c>
      <c r="P3305" s="27">
        <v>18775919</v>
      </c>
      <c r="Q3305" s="27">
        <v>64063436</v>
      </c>
    </row>
    <row r="3306" spans="1:17" x14ac:dyDescent="0.3">
      <c r="A3306">
        <v>7</v>
      </c>
      <c r="B3306">
        <v>25</v>
      </c>
      <c r="C3306">
        <v>42</v>
      </c>
      <c r="D3306" s="27">
        <v>12000</v>
      </c>
      <c r="E3306">
        <v>24488</v>
      </c>
      <c r="F3306">
        <v>130158</v>
      </c>
      <c r="G3306">
        <v>105443</v>
      </c>
      <c r="H3306">
        <v>912</v>
      </c>
      <c r="I3306">
        <v>199060</v>
      </c>
      <c r="J3306">
        <v>0</v>
      </c>
      <c r="K3306">
        <v>131032</v>
      </c>
      <c r="L3306">
        <v>10149</v>
      </c>
      <c r="M3306">
        <v>40840</v>
      </c>
      <c r="N3306">
        <v>112362</v>
      </c>
      <c r="O3306">
        <v>1162.2629999999999</v>
      </c>
      <c r="P3306" s="27">
        <v>221115</v>
      </c>
      <c r="Q3306" s="27">
        <v>754444</v>
      </c>
    </row>
    <row r="3307" spans="1:17" x14ac:dyDescent="0.3">
      <c r="A3307">
        <v>3</v>
      </c>
      <c r="B3307">
        <v>8</v>
      </c>
      <c r="C3307">
        <v>19</v>
      </c>
      <c r="D3307" s="27">
        <v>112000</v>
      </c>
      <c r="E3307">
        <v>0</v>
      </c>
      <c r="F3307">
        <v>275419</v>
      </c>
      <c r="G3307">
        <v>1865495</v>
      </c>
      <c r="H3307">
        <v>0</v>
      </c>
      <c r="I3307">
        <v>1258455</v>
      </c>
      <c r="J3307">
        <v>0</v>
      </c>
      <c r="K3307">
        <v>219021</v>
      </c>
      <c r="L3307">
        <v>132407</v>
      </c>
      <c r="M3307">
        <v>79473</v>
      </c>
      <c r="N3307">
        <v>1331380</v>
      </c>
      <c r="O3307">
        <v>52.146230000000003</v>
      </c>
      <c r="P3307" s="27">
        <v>1512793</v>
      </c>
      <c r="Q3307" s="27">
        <v>5161650</v>
      </c>
    </row>
    <row r="3308" spans="1:17" x14ac:dyDescent="0.3">
      <c r="A3308">
        <v>5</v>
      </c>
      <c r="B3308">
        <v>7</v>
      </c>
      <c r="C3308">
        <v>17</v>
      </c>
      <c r="D3308" s="27">
        <v>55000</v>
      </c>
      <c r="E3308">
        <v>27943</v>
      </c>
      <c r="F3308">
        <v>98555</v>
      </c>
      <c r="G3308">
        <v>364825</v>
      </c>
      <c r="H3308">
        <v>82307</v>
      </c>
      <c r="I3308">
        <v>879757</v>
      </c>
      <c r="J3308">
        <v>138254</v>
      </c>
      <c r="K3308">
        <v>334138</v>
      </c>
      <c r="L3308">
        <v>173667</v>
      </c>
      <c r="M3308">
        <v>70865</v>
      </c>
      <c r="N3308">
        <v>848715</v>
      </c>
      <c r="O3308">
        <v>583.35119999999995</v>
      </c>
      <c r="P3308" s="27">
        <v>884826</v>
      </c>
      <c r="Q3308" s="27">
        <v>3019026</v>
      </c>
    </row>
    <row r="3309" spans="1:17" x14ac:dyDescent="0.3">
      <c r="A3309">
        <v>4</v>
      </c>
      <c r="B3309">
        <v>2</v>
      </c>
      <c r="C3309">
        <v>3</v>
      </c>
      <c r="D3309" s="27">
        <v>11750</v>
      </c>
      <c r="E3309">
        <v>49811</v>
      </c>
      <c r="F3309">
        <v>36462</v>
      </c>
      <c r="G3309">
        <v>215403</v>
      </c>
      <c r="H3309">
        <v>0</v>
      </c>
      <c r="I3309">
        <v>151759</v>
      </c>
      <c r="J3309">
        <v>0</v>
      </c>
      <c r="K3309">
        <v>5442</v>
      </c>
      <c r="L3309">
        <v>38365</v>
      </c>
      <c r="M3309">
        <v>180030</v>
      </c>
      <c r="N3309">
        <v>83655</v>
      </c>
      <c r="O3309">
        <v>1834.9659999999999</v>
      </c>
      <c r="P3309" s="27">
        <v>223015</v>
      </c>
      <c r="Q3309" s="27">
        <v>760927</v>
      </c>
    </row>
    <row r="3310" spans="1:17" x14ac:dyDescent="0.3">
      <c r="A3310">
        <v>2</v>
      </c>
      <c r="B3310">
        <v>13</v>
      </c>
      <c r="C3310">
        <v>26</v>
      </c>
      <c r="D3310" s="27">
        <v>20000</v>
      </c>
      <c r="E3310">
        <v>0</v>
      </c>
      <c r="F3310">
        <v>42784</v>
      </c>
      <c r="G3310">
        <v>34758</v>
      </c>
      <c r="H3310">
        <v>0</v>
      </c>
      <c r="I3310">
        <v>58096</v>
      </c>
      <c r="J3310">
        <v>0</v>
      </c>
      <c r="K3310">
        <v>60466</v>
      </c>
      <c r="L3310">
        <v>20536</v>
      </c>
      <c r="M3310">
        <v>94243</v>
      </c>
      <c r="N3310">
        <v>111611</v>
      </c>
      <c r="O3310">
        <v>360.21809999999999</v>
      </c>
      <c r="P3310" s="27">
        <v>123826</v>
      </c>
      <c r="Q3310" s="27">
        <v>422494</v>
      </c>
    </row>
    <row r="3311" spans="1:17" x14ac:dyDescent="0.3">
      <c r="A3311">
        <v>2</v>
      </c>
      <c r="B3311">
        <v>2</v>
      </c>
      <c r="C3311">
        <v>4</v>
      </c>
      <c r="D3311" s="27">
        <v>220000</v>
      </c>
      <c r="E3311">
        <v>85866</v>
      </c>
      <c r="F3311">
        <v>642331</v>
      </c>
      <c r="G3311">
        <v>1369759</v>
      </c>
      <c r="H3311">
        <v>30308</v>
      </c>
      <c r="I3311">
        <v>1213145</v>
      </c>
      <c r="J3311">
        <v>90265</v>
      </c>
      <c r="K3311">
        <v>243513</v>
      </c>
      <c r="L3311">
        <v>502734</v>
      </c>
      <c r="M3311">
        <v>1596332</v>
      </c>
      <c r="N3311">
        <v>1336413</v>
      </c>
      <c r="O3311">
        <v>52.146230000000003</v>
      </c>
      <c r="P3311" s="27">
        <v>2084017</v>
      </c>
      <c r="Q3311" s="27">
        <v>7110666</v>
      </c>
    </row>
    <row r="3312" spans="1:17" x14ac:dyDescent="0.3">
      <c r="A3312">
        <v>4</v>
      </c>
      <c r="B3312">
        <v>5</v>
      </c>
      <c r="C3312">
        <v>10</v>
      </c>
      <c r="D3312" s="27">
        <v>18000</v>
      </c>
      <c r="E3312">
        <v>504</v>
      </c>
      <c r="F3312">
        <v>0</v>
      </c>
      <c r="G3312">
        <v>172</v>
      </c>
      <c r="H3312">
        <v>0</v>
      </c>
      <c r="I3312">
        <v>4743</v>
      </c>
      <c r="J3312">
        <v>0</v>
      </c>
      <c r="K3312">
        <v>0</v>
      </c>
      <c r="L3312">
        <v>0</v>
      </c>
      <c r="M3312">
        <v>0</v>
      </c>
      <c r="N3312">
        <v>5291</v>
      </c>
      <c r="O3312">
        <v>964.60410000000002</v>
      </c>
      <c r="P3312" s="27">
        <v>3139</v>
      </c>
      <c r="Q3312" s="27">
        <v>10710</v>
      </c>
    </row>
    <row r="3313" spans="1:17" x14ac:dyDescent="0.3">
      <c r="A3313">
        <v>7</v>
      </c>
      <c r="B3313">
        <v>14</v>
      </c>
      <c r="C3313">
        <v>28</v>
      </c>
      <c r="D3313" s="27">
        <v>63000</v>
      </c>
      <c r="E3313">
        <v>3908</v>
      </c>
      <c r="F3313">
        <v>485648</v>
      </c>
      <c r="G3313">
        <v>69330</v>
      </c>
      <c r="H3313">
        <v>0</v>
      </c>
      <c r="I3313">
        <v>286518</v>
      </c>
      <c r="J3313">
        <v>0</v>
      </c>
      <c r="K3313">
        <v>185602</v>
      </c>
      <c r="L3313">
        <v>57271</v>
      </c>
      <c r="M3313">
        <v>214543</v>
      </c>
      <c r="N3313">
        <v>129452</v>
      </c>
      <c r="O3313">
        <v>209.1</v>
      </c>
      <c r="P3313" s="27">
        <v>419775</v>
      </c>
      <c r="Q3313" s="27">
        <v>1432272</v>
      </c>
    </row>
    <row r="3314" spans="1:17" x14ac:dyDescent="0.3">
      <c r="A3314">
        <v>8</v>
      </c>
      <c r="B3314">
        <v>2</v>
      </c>
      <c r="C3314">
        <v>2</v>
      </c>
      <c r="D3314" s="27">
        <v>3050</v>
      </c>
      <c r="E3314">
        <v>0</v>
      </c>
      <c r="F3314">
        <v>12950</v>
      </c>
      <c r="G3314">
        <v>18145</v>
      </c>
      <c r="H3314">
        <v>0</v>
      </c>
      <c r="I3314">
        <v>10610</v>
      </c>
      <c r="J3314">
        <v>0</v>
      </c>
      <c r="K3314">
        <v>11023</v>
      </c>
      <c r="L3314">
        <v>7941</v>
      </c>
      <c r="M3314">
        <v>28473</v>
      </c>
      <c r="N3314">
        <v>14921</v>
      </c>
      <c r="O3314">
        <v>788.005</v>
      </c>
      <c r="P3314" s="27">
        <v>30499</v>
      </c>
      <c r="Q3314" s="27">
        <v>104063</v>
      </c>
    </row>
    <row r="3315" spans="1:17" x14ac:dyDescent="0.3">
      <c r="A3315">
        <v>6</v>
      </c>
      <c r="B3315">
        <v>15</v>
      </c>
      <c r="C3315">
        <v>53</v>
      </c>
      <c r="D3315" s="27">
        <v>4800</v>
      </c>
      <c r="E3315">
        <v>23559</v>
      </c>
      <c r="F3315">
        <v>63490</v>
      </c>
      <c r="G3315">
        <v>11856</v>
      </c>
      <c r="H3315">
        <v>15657</v>
      </c>
      <c r="I3315">
        <v>14129</v>
      </c>
      <c r="J3315">
        <v>0</v>
      </c>
      <c r="K3315">
        <v>259591</v>
      </c>
      <c r="L3315">
        <v>0</v>
      </c>
      <c r="M3315">
        <v>0</v>
      </c>
      <c r="N3315">
        <v>43827</v>
      </c>
      <c r="O3315">
        <v>4637.8509999999997</v>
      </c>
      <c r="P3315" s="27">
        <v>126644</v>
      </c>
      <c r="Q3315" s="27">
        <v>432109</v>
      </c>
    </row>
    <row r="3316" spans="1:17" x14ac:dyDescent="0.3">
      <c r="A3316">
        <v>9</v>
      </c>
      <c r="B3316">
        <v>25</v>
      </c>
      <c r="C3316">
        <v>42</v>
      </c>
      <c r="D3316" s="27">
        <v>162000</v>
      </c>
      <c r="E3316">
        <v>0</v>
      </c>
      <c r="F3316">
        <v>1193417</v>
      </c>
      <c r="G3316">
        <v>2585759</v>
      </c>
      <c r="H3316">
        <v>28056</v>
      </c>
      <c r="I3316">
        <v>2669487</v>
      </c>
      <c r="J3316">
        <v>0</v>
      </c>
      <c r="K3316">
        <v>5262870</v>
      </c>
      <c r="L3316">
        <v>220657</v>
      </c>
      <c r="M3316">
        <v>83987</v>
      </c>
      <c r="N3316">
        <v>1836151</v>
      </c>
      <c r="O3316">
        <v>227.79159999999999</v>
      </c>
      <c r="P3316" s="27">
        <v>4068108</v>
      </c>
      <c r="Q3316" s="27">
        <v>13880384</v>
      </c>
    </row>
    <row r="3317" spans="1:17" x14ac:dyDescent="0.3">
      <c r="A3317">
        <v>8</v>
      </c>
      <c r="B3317">
        <v>25</v>
      </c>
      <c r="C3317">
        <v>42</v>
      </c>
      <c r="D3317" s="27">
        <v>5000</v>
      </c>
      <c r="E3317">
        <v>0</v>
      </c>
      <c r="F3317">
        <v>12970</v>
      </c>
      <c r="G3317">
        <v>68828</v>
      </c>
      <c r="H3317">
        <v>421</v>
      </c>
      <c r="I3317">
        <v>56635</v>
      </c>
      <c r="J3317">
        <v>0</v>
      </c>
      <c r="K3317">
        <v>178694</v>
      </c>
      <c r="L3317">
        <v>1651</v>
      </c>
      <c r="M3317">
        <v>15065</v>
      </c>
      <c r="N3317">
        <v>44113</v>
      </c>
      <c r="O3317">
        <v>1484.5150000000001</v>
      </c>
      <c r="P3317" s="27">
        <v>110896</v>
      </c>
      <c r="Q3317" s="27">
        <v>378377</v>
      </c>
    </row>
    <row r="3318" spans="1:17" x14ac:dyDescent="0.3">
      <c r="A3318">
        <v>7</v>
      </c>
      <c r="B3318">
        <v>6</v>
      </c>
      <c r="C3318">
        <v>13</v>
      </c>
      <c r="D3318" s="27">
        <v>3200</v>
      </c>
      <c r="E3318">
        <v>3710</v>
      </c>
      <c r="F3318">
        <v>24790</v>
      </c>
      <c r="G3318">
        <v>43608</v>
      </c>
      <c r="H3318">
        <v>163</v>
      </c>
      <c r="I3318">
        <v>53684</v>
      </c>
      <c r="J3318">
        <v>60979</v>
      </c>
      <c r="K3318">
        <v>471132</v>
      </c>
      <c r="L3318">
        <v>918</v>
      </c>
      <c r="M3318">
        <v>3497</v>
      </c>
      <c r="N3318">
        <v>33659</v>
      </c>
      <c r="O3318">
        <v>1879.4559999999999</v>
      </c>
      <c r="P3318" s="27">
        <v>204027</v>
      </c>
      <c r="Q3318" s="27">
        <v>696140</v>
      </c>
    </row>
    <row r="3319" spans="1:17" x14ac:dyDescent="0.3">
      <c r="A3319">
        <v>7</v>
      </c>
      <c r="B3319">
        <v>2</v>
      </c>
      <c r="C3319">
        <v>2</v>
      </c>
      <c r="D3319" s="27">
        <v>14000</v>
      </c>
      <c r="E3319">
        <v>0</v>
      </c>
      <c r="F3319">
        <v>99569</v>
      </c>
      <c r="G3319">
        <v>67436</v>
      </c>
      <c r="H3319">
        <v>0</v>
      </c>
      <c r="I3319">
        <v>59843</v>
      </c>
      <c r="J3319">
        <v>0</v>
      </c>
      <c r="K3319">
        <v>17112</v>
      </c>
      <c r="L3319">
        <v>23393</v>
      </c>
      <c r="M3319">
        <v>136565</v>
      </c>
      <c r="N3319">
        <v>61127</v>
      </c>
      <c r="O3319">
        <v>1155.4280000000001</v>
      </c>
      <c r="P3319" s="27">
        <v>136297</v>
      </c>
      <c r="Q3319" s="27">
        <v>465045</v>
      </c>
    </row>
    <row r="3320" spans="1:17" x14ac:dyDescent="0.3">
      <c r="A3320">
        <v>9</v>
      </c>
      <c r="B3320">
        <v>2</v>
      </c>
      <c r="C3320">
        <v>2</v>
      </c>
      <c r="D3320" s="27">
        <v>44000</v>
      </c>
      <c r="E3320">
        <v>0</v>
      </c>
      <c r="F3320">
        <v>691118</v>
      </c>
      <c r="G3320">
        <v>1006898</v>
      </c>
      <c r="H3320">
        <v>0</v>
      </c>
      <c r="I3320">
        <v>848129</v>
      </c>
      <c r="J3320">
        <v>0</v>
      </c>
      <c r="K3320">
        <v>0</v>
      </c>
      <c r="L3320">
        <v>73577</v>
      </c>
      <c r="M3320">
        <v>456587</v>
      </c>
      <c r="N3320">
        <v>601878</v>
      </c>
      <c r="O3320">
        <v>639.72230000000002</v>
      </c>
      <c r="P3320" s="27">
        <v>1078015</v>
      </c>
      <c r="Q3320" s="27">
        <v>3678187</v>
      </c>
    </row>
    <row r="3321" spans="1:17" x14ac:dyDescent="0.3">
      <c r="A3321">
        <v>3</v>
      </c>
      <c r="B3321">
        <v>14</v>
      </c>
      <c r="C3321">
        <v>27</v>
      </c>
      <c r="D3321" s="27">
        <v>335000</v>
      </c>
      <c r="E3321">
        <v>0</v>
      </c>
      <c r="F3321">
        <v>42844</v>
      </c>
      <c r="G3321">
        <v>3913944</v>
      </c>
      <c r="H3321">
        <v>0</v>
      </c>
      <c r="I3321">
        <v>6382524</v>
      </c>
      <c r="J3321">
        <v>0</v>
      </c>
      <c r="K3321">
        <v>122667</v>
      </c>
      <c r="L3321">
        <v>190984</v>
      </c>
      <c r="M3321">
        <v>1170981</v>
      </c>
      <c r="N3321">
        <v>3881325</v>
      </c>
      <c r="O3321">
        <v>30.431059999999999</v>
      </c>
      <c r="P3321" s="27">
        <v>4602951</v>
      </c>
      <c r="Q3321" s="27">
        <v>15705269</v>
      </c>
    </row>
    <row r="3322" spans="1:17" x14ac:dyDescent="0.3">
      <c r="A3322">
        <v>9</v>
      </c>
      <c r="B3322">
        <v>16</v>
      </c>
      <c r="C3322">
        <v>35</v>
      </c>
      <c r="D3322" s="27">
        <v>1500000</v>
      </c>
      <c r="E3322">
        <v>96898</v>
      </c>
      <c r="F3322">
        <v>33752934</v>
      </c>
      <c r="G3322">
        <v>18435039</v>
      </c>
      <c r="H3322">
        <v>0</v>
      </c>
      <c r="I3322">
        <v>25129878</v>
      </c>
      <c r="J3322">
        <v>5947990</v>
      </c>
      <c r="K3322">
        <v>4758695</v>
      </c>
      <c r="L3322">
        <v>5242005</v>
      </c>
      <c r="M3322">
        <v>7011944</v>
      </c>
      <c r="N3322">
        <v>28855393</v>
      </c>
      <c r="O3322">
        <v>3.979117</v>
      </c>
      <c r="P3322" s="27">
        <v>37875374</v>
      </c>
      <c r="Q3322" s="8">
        <v>129000000</v>
      </c>
    </row>
    <row r="3323" spans="1:17" x14ac:dyDescent="0.3">
      <c r="A3323">
        <v>4</v>
      </c>
      <c r="B3323">
        <v>15</v>
      </c>
      <c r="C3323">
        <v>33</v>
      </c>
      <c r="D3323" s="27">
        <v>2300</v>
      </c>
      <c r="E3323">
        <v>0</v>
      </c>
      <c r="F3323">
        <v>13989</v>
      </c>
      <c r="G3323">
        <v>44159</v>
      </c>
      <c r="H3323">
        <v>0</v>
      </c>
      <c r="I3323">
        <v>21384</v>
      </c>
      <c r="J3323">
        <v>0</v>
      </c>
      <c r="K3323">
        <v>132596</v>
      </c>
      <c r="L3323">
        <v>21326</v>
      </c>
      <c r="M3323">
        <v>57630</v>
      </c>
      <c r="N3323">
        <v>31998</v>
      </c>
      <c r="O3323">
        <v>678.05409999999995</v>
      </c>
      <c r="P3323" s="27">
        <v>94690</v>
      </c>
      <c r="Q3323" s="27">
        <v>323082</v>
      </c>
    </row>
    <row r="3324" spans="1:17" x14ac:dyDescent="0.3">
      <c r="A3324">
        <v>9</v>
      </c>
      <c r="B3324">
        <v>25</v>
      </c>
      <c r="C3324">
        <v>41</v>
      </c>
      <c r="D3324" s="27">
        <v>20000</v>
      </c>
      <c r="E3324">
        <v>0</v>
      </c>
      <c r="F3324">
        <v>510503</v>
      </c>
      <c r="G3324">
        <v>235083</v>
      </c>
      <c r="H3324">
        <v>0</v>
      </c>
      <c r="I3324">
        <v>514336</v>
      </c>
      <c r="J3324">
        <v>0</v>
      </c>
      <c r="K3324">
        <v>98261</v>
      </c>
      <c r="L3324">
        <v>113380</v>
      </c>
      <c r="M3324">
        <v>307799</v>
      </c>
      <c r="N3324">
        <v>344744</v>
      </c>
      <c r="O3324">
        <v>1390.874</v>
      </c>
      <c r="P3324" s="27">
        <v>622540</v>
      </c>
      <c r="Q3324" s="27">
        <v>2124106</v>
      </c>
    </row>
    <row r="3325" spans="1:17" x14ac:dyDescent="0.3">
      <c r="A3325">
        <v>3</v>
      </c>
      <c r="B3325">
        <v>14</v>
      </c>
      <c r="C3325">
        <v>28</v>
      </c>
      <c r="D3325" s="27">
        <v>59000</v>
      </c>
      <c r="E3325">
        <v>0</v>
      </c>
      <c r="F3325">
        <v>189883</v>
      </c>
      <c r="G3325">
        <v>194304</v>
      </c>
      <c r="H3325">
        <v>28723</v>
      </c>
      <c r="I3325">
        <v>172992</v>
      </c>
      <c r="J3325">
        <v>38817</v>
      </c>
      <c r="K3325">
        <v>476595</v>
      </c>
      <c r="L3325">
        <v>122981</v>
      </c>
      <c r="M3325">
        <v>548314</v>
      </c>
      <c r="N3325">
        <v>175094</v>
      </c>
      <c r="O3325">
        <v>362.06990000000002</v>
      </c>
      <c r="P3325" s="27">
        <v>570839</v>
      </c>
      <c r="Q3325" s="27">
        <v>1947703</v>
      </c>
    </row>
    <row r="3326" spans="1:17" x14ac:dyDescent="0.3">
      <c r="A3326">
        <v>8</v>
      </c>
      <c r="B3326">
        <v>2</v>
      </c>
      <c r="C3326">
        <v>6</v>
      </c>
      <c r="D3326" s="27">
        <v>122000</v>
      </c>
      <c r="E3326">
        <v>7299</v>
      </c>
      <c r="F3326">
        <v>1581165</v>
      </c>
      <c r="G3326">
        <v>613246</v>
      </c>
      <c r="H3326">
        <v>6877</v>
      </c>
      <c r="I3326">
        <v>645927</v>
      </c>
      <c r="J3326">
        <v>0</v>
      </c>
      <c r="K3326">
        <v>21480</v>
      </c>
      <c r="L3326">
        <v>142266</v>
      </c>
      <c r="M3326">
        <v>1135396</v>
      </c>
      <c r="N3326">
        <v>498050</v>
      </c>
      <c r="O3326">
        <v>57.663170000000001</v>
      </c>
      <c r="P3326" s="27">
        <v>1363337</v>
      </c>
      <c r="Q3326" s="27">
        <v>4651706</v>
      </c>
    </row>
    <row r="3327" spans="1:17" x14ac:dyDescent="0.3">
      <c r="A3327">
        <v>9</v>
      </c>
      <c r="B3327">
        <v>14</v>
      </c>
      <c r="C3327">
        <v>28</v>
      </c>
      <c r="D3327" s="27">
        <v>31500</v>
      </c>
      <c r="E3327">
        <v>0</v>
      </c>
      <c r="F3327">
        <v>95485</v>
      </c>
      <c r="G3327">
        <v>79153</v>
      </c>
      <c r="H3327">
        <v>30249</v>
      </c>
      <c r="I3327">
        <v>78835</v>
      </c>
      <c r="J3327">
        <v>0</v>
      </c>
      <c r="K3327">
        <v>103010</v>
      </c>
      <c r="L3327">
        <v>56023</v>
      </c>
      <c r="M3327">
        <v>521880</v>
      </c>
      <c r="N3327">
        <v>76735</v>
      </c>
      <c r="O3327">
        <v>311.1345</v>
      </c>
      <c r="P3327" s="27">
        <v>305208</v>
      </c>
      <c r="Q3327" s="27">
        <v>1041370</v>
      </c>
    </row>
    <row r="3328" spans="1:17" x14ac:dyDescent="0.3">
      <c r="A3328">
        <v>1</v>
      </c>
      <c r="B3328">
        <v>16</v>
      </c>
      <c r="C3328">
        <v>35</v>
      </c>
      <c r="D3328" s="27">
        <v>325000</v>
      </c>
      <c r="E3328">
        <v>246494</v>
      </c>
      <c r="F3328">
        <v>6058715</v>
      </c>
      <c r="G3328">
        <v>6650209</v>
      </c>
      <c r="H3328">
        <v>0</v>
      </c>
      <c r="I3328">
        <v>8127828</v>
      </c>
      <c r="J3328">
        <v>1863841</v>
      </c>
      <c r="K3328">
        <v>3241398</v>
      </c>
      <c r="L3328">
        <v>3825859</v>
      </c>
      <c r="M3328">
        <v>8292809</v>
      </c>
      <c r="N3328">
        <v>8372218</v>
      </c>
      <c r="O3328">
        <v>9.2846069999999994</v>
      </c>
      <c r="P3328" s="27">
        <v>13680941</v>
      </c>
      <c r="Q3328" s="27">
        <v>46679371</v>
      </c>
    </row>
    <row r="3329" spans="1:17" x14ac:dyDescent="0.3">
      <c r="A3329">
        <v>7</v>
      </c>
      <c r="B3329">
        <v>12</v>
      </c>
      <c r="C3329">
        <v>21</v>
      </c>
      <c r="D3329" s="27">
        <v>34000</v>
      </c>
      <c r="E3329">
        <v>0</v>
      </c>
      <c r="F3329">
        <v>80530</v>
      </c>
      <c r="G3329">
        <v>123998</v>
      </c>
      <c r="H3329">
        <v>0</v>
      </c>
      <c r="I3329">
        <v>28101</v>
      </c>
      <c r="J3329">
        <v>0</v>
      </c>
      <c r="K3329">
        <v>19610</v>
      </c>
      <c r="L3329">
        <v>24446</v>
      </c>
      <c r="M3329">
        <v>18163</v>
      </c>
      <c r="N3329">
        <v>235974</v>
      </c>
      <c r="O3329">
        <v>217.11770000000001</v>
      </c>
      <c r="P3329" s="27">
        <v>155575</v>
      </c>
      <c r="Q3329" s="27">
        <v>530822</v>
      </c>
    </row>
    <row r="3330" spans="1:17" x14ac:dyDescent="0.3">
      <c r="A3330">
        <v>4</v>
      </c>
      <c r="B3330">
        <v>16</v>
      </c>
      <c r="C3330">
        <v>35</v>
      </c>
      <c r="D3330" s="27">
        <v>330000</v>
      </c>
      <c r="E3330">
        <v>0</v>
      </c>
      <c r="F3330">
        <v>3548297</v>
      </c>
      <c r="G3330">
        <v>7220893</v>
      </c>
      <c r="H3330">
        <v>0</v>
      </c>
      <c r="I3330">
        <v>7725731</v>
      </c>
      <c r="J3330">
        <v>1683404</v>
      </c>
      <c r="K3330">
        <v>2010398</v>
      </c>
      <c r="L3330">
        <v>1397933</v>
      </c>
      <c r="M3330">
        <v>6519230</v>
      </c>
      <c r="N3330">
        <v>7535523</v>
      </c>
      <c r="O3330">
        <v>9.7665659999999992</v>
      </c>
      <c r="P3330" s="27">
        <v>11032066</v>
      </c>
      <c r="Q3330" s="27">
        <v>37641409</v>
      </c>
    </row>
    <row r="3331" spans="1:17" x14ac:dyDescent="0.3">
      <c r="A3331">
        <v>4</v>
      </c>
      <c r="B3331">
        <v>5</v>
      </c>
      <c r="C3331">
        <v>10</v>
      </c>
      <c r="D3331" s="27">
        <v>5000</v>
      </c>
      <c r="E3331">
        <v>1604</v>
      </c>
      <c r="F3331">
        <v>8580</v>
      </c>
      <c r="G3331">
        <v>2050</v>
      </c>
      <c r="H3331">
        <v>353</v>
      </c>
      <c r="I3331">
        <v>6385</v>
      </c>
      <c r="J3331">
        <v>0</v>
      </c>
      <c r="K3331">
        <v>3163</v>
      </c>
      <c r="L3331">
        <v>9118</v>
      </c>
      <c r="M3331">
        <v>19423</v>
      </c>
      <c r="N3331">
        <v>17605</v>
      </c>
      <c r="O3331">
        <v>1484.5150000000001</v>
      </c>
      <c r="P3331" s="27">
        <v>20012</v>
      </c>
      <c r="Q3331" s="27">
        <v>68281</v>
      </c>
    </row>
    <row r="3332" spans="1:17" x14ac:dyDescent="0.3">
      <c r="A3332">
        <v>2</v>
      </c>
      <c r="B3332">
        <v>2</v>
      </c>
      <c r="C3332">
        <v>6</v>
      </c>
      <c r="D3332" s="27">
        <v>75000</v>
      </c>
      <c r="E3332">
        <v>138381</v>
      </c>
      <c r="F3332">
        <v>368143</v>
      </c>
      <c r="G3332">
        <v>1127515</v>
      </c>
      <c r="H3332">
        <v>5945</v>
      </c>
      <c r="I3332">
        <v>646105</v>
      </c>
      <c r="J3332">
        <v>54516</v>
      </c>
      <c r="K3332">
        <v>53333</v>
      </c>
      <c r="L3332">
        <v>170402</v>
      </c>
      <c r="M3332">
        <v>403038</v>
      </c>
      <c r="N3332">
        <v>638932</v>
      </c>
      <c r="O3332">
        <v>52.146230000000003</v>
      </c>
      <c r="P3332" s="27">
        <v>1056949</v>
      </c>
      <c r="Q3332" s="27">
        <v>3606310</v>
      </c>
    </row>
    <row r="3333" spans="1:17" x14ac:dyDescent="0.3">
      <c r="A3333">
        <v>2</v>
      </c>
      <c r="B3333">
        <v>16</v>
      </c>
      <c r="C3333">
        <v>35</v>
      </c>
      <c r="D3333" s="27">
        <v>600000</v>
      </c>
      <c r="E3333">
        <v>0</v>
      </c>
      <c r="F3333">
        <v>4170085</v>
      </c>
      <c r="G3333">
        <v>5974067</v>
      </c>
      <c r="H3333">
        <v>0</v>
      </c>
      <c r="I3333">
        <v>5903834</v>
      </c>
      <c r="J3333">
        <v>1625757</v>
      </c>
      <c r="K3333">
        <v>1204284</v>
      </c>
      <c r="L3333">
        <v>1510854</v>
      </c>
      <c r="M3333">
        <v>1619116</v>
      </c>
      <c r="N3333">
        <v>7241025</v>
      </c>
      <c r="O3333">
        <v>7.1506299999999996</v>
      </c>
      <c r="P3333" s="27">
        <v>8572398</v>
      </c>
      <c r="Q3333" s="27">
        <v>29249022</v>
      </c>
    </row>
    <row r="3334" spans="1:17" x14ac:dyDescent="0.3">
      <c r="A3334">
        <v>9</v>
      </c>
      <c r="B3334">
        <v>13</v>
      </c>
      <c r="C3334">
        <v>24</v>
      </c>
      <c r="D3334" s="27">
        <v>2400</v>
      </c>
      <c r="E3334">
        <v>515</v>
      </c>
      <c r="F3334">
        <v>214319</v>
      </c>
      <c r="G3334">
        <v>10601</v>
      </c>
      <c r="H3334">
        <v>1152</v>
      </c>
      <c r="I3334">
        <v>52136</v>
      </c>
      <c r="J3334">
        <v>0</v>
      </c>
      <c r="K3334">
        <v>0</v>
      </c>
      <c r="L3334">
        <v>8636</v>
      </c>
      <c r="M3334">
        <v>0</v>
      </c>
      <c r="N3334">
        <v>51777</v>
      </c>
      <c r="O3334">
        <v>48.84104</v>
      </c>
      <c r="P3334" s="27">
        <v>99395</v>
      </c>
      <c r="Q3334" s="27">
        <v>339136</v>
      </c>
    </row>
    <row r="3335" spans="1:17" x14ac:dyDescent="0.3">
      <c r="A3335">
        <v>7</v>
      </c>
      <c r="B3335">
        <v>2</v>
      </c>
      <c r="C3335">
        <v>5</v>
      </c>
      <c r="D3335" s="27">
        <v>2000</v>
      </c>
      <c r="E3335">
        <v>781</v>
      </c>
      <c r="F3335">
        <v>7781</v>
      </c>
      <c r="G3335">
        <v>12337</v>
      </c>
      <c r="H3335">
        <v>130</v>
      </c>
      <c r="I3335">
        <v>4264</v>
      </c>
      <c r="J3335">
        <v>0</v>
      </c>
      <c r="K3335">
        <v>1559</v>
      </c>
      <c r="L3335">
        <v>5862</v>
      </c>
      <c r="M3335">
        <v>5928</v>
      </c>
      <c r="N3335">
        <v>6332</v>
      </c>
      <c r="O3335">
        <v>1276.539</v>
      </c>
      <c r="P3335" s="27">
        <v>13181</v>
      </c>
      <c r="Q3335" s="27">
        <v>44974</v>
      </c>
    </row>
    <row r="3336" spans="1:17" x14ac:dyDescent="0.3">
      <c r="A3336">
        <v>3</v>
      </c>
      <c r="B3336">
        <v>16</v>
      </c>
      <c r="C3336">
        <v>35</v>
      </c>
      <c r="D3336" s="27">
        <v>1000000</v>
      </c>
      <c r="E3336">
        <v>0</v>
      </c>
      <c r="F3336">
        <v>12630361</v>
      </c>
      <c r="G3336">
        <v>27316614</v>
      </c>
      <c r="H3336">
        <v>0</v>
      </c>
      <c r="I3336">
        <v>12119928</v>
      </c>
      <c r="J3336">
        <v>5205029</v>
      </c>
      <c r="K3336">
        <v>4544887</v>
      </c>
      <c r="L3336">
        <v>5604921</v>
      </c>
      <c r="M3336">
        <v>12972555</v>
      </c>
      <c r="N3336">
        <v>22651329</v>
      </c>
      <c r="O3336">
        <v>14.476570000000001</v>
      </c>
      <c r="P3336" s="27">
        <v>30200945</v>
      </c>
      <c r="Q3336" s="8">
        <v>103000000</v>
      </c>
    </row>
    <row r="3337" spans="1:17" x14ac:dyDescent="0.3">
      <c r="A3337">
        <v>4</v>
      </c>
      <c r="B3337">
        <v>15</v>
      </c>
      <c r="C3337">
        <v>33</v>
      </c>
      <c r="D3337" s="27">
        <v>9800</v>
      </c>
      <c r="E3337">
        <v>0</v>
      </c>
      <c r="F3337">
        <v>39126</v>
      </c>
      <c r="G3337">
        <v>73424</v>
      </c>
      <c r="H3337">
        <v>15706</v>
      </c>
      <c r="I3337">
        <v>24371</v>
      </c>
      <c r="J3337">
        <v>0</v>
      </c>
      <c r="K3337">
        <v>309094</v>
      </c>
      <c r="L3337">
        <v>14725</v>
      </c>
      <c r="M3337">
        <v>0</v>
      </c>
      <c r="N3337">
        <v>49118</v>
      </c>
      <c r="O3337">
        <v>514.34100000000001</v>
      </c>
      <c r="P3337" s="27">
        <v>154034</v>
      </c>
      <c r="Q3337" s="27">
        <v>525564</v>
      </c>
    </row>
    <row r="3338" spans="1:17" x14ac:dyDescent="0.3">
      <c r="A3338">
        <v>4</v>
      </c>
      <c r="B3338">
        <v>2</v>
      </c>
      <c r="C3338">
        <v>4</v>
      </c>
      <c r="D3338" s="27">
        <v>36500</v>
      </c>
      <c r="E3338">
        <v>202166</v>
      </c>
      <c r="F3338">
        <v>412079</v>
      </c>
      <c r="G3338">
        <v>365410</v>
      </c>
      <c r="H3338">
        <v>9292</v>
      </c>
      <c r="I3338">
        <v>249595</v>
      </c>
      <c r="J3338">
        <v>0</v>
      </c>
      <c r="K3338">
        <v>61722</v>
      </c>
      <c r="L3338">
        <v>61613</v>
      </c>
      <c r="M3338">
        <v>703642</v>
      </c>
      <c r="N3338">
        <v>225915</v>
      </c>
      <c r="O3338">
        <v>190.5898</v>
      </c>
      <c r="P3338" s="27">
        <v>671581</v>
      </c>
      <c r="Q3338" s="27">
        <v>2291434</v>
      </c>
    </row>
    <row r="3339" spans="1:17" x14ac:dyDescent="0.3">
      <c r="A3339">
        <v>7</v>
      </c>
      <c r="B3339">
        <v>14</v>
      </c>
      <c r="C3339">
        <v>29</v>
      </c>
      <c r="D3339" s="27">
        <v>500001</v>
      </c>
      <c r="E3339">
        <v>0</v>
      </c>
      <c r="F3339">
        <v>8672430</v>
      </c>
      <c r="G3339">
        <v>3441983</v>
      </c>
      <c r="H3339">
        <v>0</v>
      </c>
      <c r="I3339">
        <v>2254359</v>
      </c>
      <c r="J3339">
        <v>320884</v>
      </c>
      <c r="K3339">
        <v>1234011</v>
      </c>
      <c r="L3339">
        <v>286569</v>
      </c>
      <c r="M3339">
        <v>2624495</v>
      </c>
      <c r="N3339">
        <v>2697957</v>
      </c>
      <c r="O3339">
        <v>90.622</v>
      </c>
      <c r="P3339" s="27">
        <v>6310870</v>
      </c>
      <c r="Q3339" s="27">
        <v>21532688</v>
      </c>
    </row>
    <row r="3340" spans="1:17" x14ac:dyDescent="0.3">
      <c r="A3340">
        <v>1</v>
      </c>
      <c r="B3340">
        <v>12</v>
      </c>
      <c r="C3340">
        <v>21</v>
      </c>
      <c r="D3340" s="27">
        <v>24500</v>
      </c>
      <c r="E3340">
        <v>0</v>
      </c>
      <c r="F3340">
        <v>566</v>
      </c>
      <c r="G3340">
        <v>9991</v>
      </c>
      <c r="H3340">
        <v>218</v>
      </c>
      <c r="I3340">
        <v>26555</v>
      </c>
      <c r="J3340">
        <v>6203</v>
      </c>
      <c r="K3340">
        <v>577</v>
      </c>
      <c r="L3340">
        <v>1818</v>
      </c>
      <c r="M3340">
        <v>4493</v>
      </c>
      <c r="N3340">
        <v>52055</v>
      </c>
      <c r="O3340">
        <v>1387.077</v>
      </c>
      <c r="P3340" s="27">
        <v>30034</v>
      </c>
      <c r="Q3340" s="27">
        <v>102476</v>
      </c>
    </row>
    <row r="3341" spans="1:17" x14ac:dyDescent="0.3">
      <c r="A3341">
        <v>5</v>
      </c>
      <c r="B3341">
        <v>2</v>
      </c>
      <c r="C3341">
        <v>2</v>
      </c>
      <c r="D3341" s="27">
        <v>4000</v>
      </c>
      <c r="E3341">
        <v>7739</v>
      </c>
      <c r="F3341">
        <v>46543</v>
      </c>
      <c r="G3341">
        <v>41008</v>
      </c>
      <c r="H3341">
        <v>1357</v>
      </c>
      <c r="I3341">
        <v>85734</v>
      </c>
      <c r="J3341">
        <v>0</v>
      </c>
      <c r="K3341">
        <v>9750</v>
      </c>
      <c r="L3341">
        <v>18976</v>
      </c>
      <c r="M3341">
        <v>49422</v>
      </c>
      <c r="N3341">
        <v>51341</v>
      </c>
      <c r="O3341">
        <v>1807.463</v>
      </c>
      <c r="P3341" s="27">
        <v>91404</v>
      </c>
      <c r="Q3341" s="27">
        <v>311870</v>
      </c>
    </row>
    <row r="3342" spans="1:17" x14ac:dyDescent="0.3">
      <c r="A3342">
        <v>5</v>
      </c>
      <c r="B3342">
        <v>17</v>
      </c>
      <c r="C3342">
        <v>36</v>
      </c>
      <c r="D3342" s="27">
        <v>130000</v>
      </c>
      <c r="E3342">
        <v>148264</v>
      </c>
      <c r="F3342">
        <v>2343557</v>
      </c>
      <c r="G3342">
        <v>1912823</v>
      </c>
      <c r="H3342">
        <v>0</v>
      </c>
      <c r="I3342">
        <v>390954</v>
      </c>
      <c r="J3342">
        <v>0</v>
      </c>
      <c r="K3342">
        <v>908726</v>
      </c>
      <c r="L3342">
        <v>292903</v>
      </c>
      <c r="M3342">
        <v>125347</v>
      </c>
      <c r="N3342">
        <v>1578876</v>
      </c>
      <c r="O3342">
        <v>160.42580000000001</v>
      </c>
      <c r="P3342" s="27">
        <v>2257166</v>
      </c>
      <c r="Q3342" s="27">
        <v>7701450</v>
      </c>
    </row>
    <row r="3343" spans="1:17" x14ac:dyDescent="0.3">
      <c r="A3343">
        <v>3</v>
      </c>
      <c r="B3343">
        <v>14</v>
      </c>
      <c r="C3343">
        <v>28</v>
      </c>
      <c r="D3343" s="27">
        <v>57000</v>
      </c>
      <c r="E3343">
        <v>140805</v>
      </c>
      <c r="F3343">
        <v>202116</v>
      </c>
      <c r="G3343">
        <v>216329</v>
      </c>
      <c r="H3343">
        <v>0</v>
      </c>
      <c r="I3343">
        <v>345741</v>
      </c>
      <c r="J3343">
        <v>29937</v>
      </c>
      <c r="K3343">
        <v>224839</v>
      </c>
      <c r="L3343">
        <v>23674</v>
      </c>
      <c r="M3343">
        <v>200248</v>
      </c>
      <c r="N3343">
        <v>201110</v>
      </c>
      <c r="O3343">
        <v>179.5959</v>
      </c>
      <c r="P3343" s="27">
        <v>464478</v>
      </c>
      <c r="Q3343" s="27">
        <v>1584799</v>
      </c>
    </row>
    <row r="3344" spans="1:17" x14ac:dyDescent="0.3">
      <c r="A3344">
        <v>7</v>
      </c>
      <c r="B3344">
        <v>2</v>
      </c>
      <c r="C3344">
        <v>2</v>
      </c>
      <c r="D3344" s="27">
        <v>370000</v>
      </c>
      <c r="E3344">
        <v>404063</v>
      </c>
      <c r="F3344">
        <v>7004283</v>
      </c>
      <c r="G3344">
        <v>7305630</v>
      </c>
      <c r="H3344">
        <v>66441</v>
      </c>
      <c r="I3344">
        <v>3500527</v>
      </c>
      <c r="J3344">
        <v>199251</v>
      </c>
      <c r="K3344">
        <v>561804</v>
      </c>
      <c r="L3344">
        <v>1503841</v>
      </c>
      <c r="M3344">
        <v>8679215</v>
      </c>
      <c r="N3344">
        <v>3357941</v>
      </c>
      <c r="O3344">
        <v>23.717549999999999</v>
      </c>
      <c r="P3344" s="27">
        <v>9549530</v>
      </c>
      <c r="Q3344" s="27">
        <v>32582996</v>
      </c>
    </row>
    <row r="3345" spans="1:17" x14ac:dyDescent="0.3">
      <c r="A3345">
        <v>5</v>
      </c>
      <c r="B3345">
        <v>26</v>
      </c>
      <c r="C3345">
        <v>46</v>
      </c>
      <c r="D3345" s="27">
        <v>16250</v>
      </c>
      <c r="E3345">
        <v>26999</v>
      </c>
      <c r="F3345">
        <v>371567</v>
      </c>
      <c r="G3345">
        <v>113596</v>
      </c>
      <c r="H3345">
        <v>0</v>
      </c>
      <c r="I3345">
        <v>555744</v>
      </c>
      <c r="J3345">
        <v>0</v>
      </c>
      <c r="K3345">
        <v>0</v>
      </c>
      <c r="L3345">
        <v>109317</v>
      </c>
      <c r="M3345">
        <v>227098</v>
      </c>
      <c r="N3345">
        <v>331892</v>
      </c>
      <c r="O3345">
        <v>1807.463</v>
      </c>
      <c r="P3345" s="27">
        <v>508855</v>
      </c>
      <c r="Q3345" s="27">
        <v>1736213</v>
      </c>
    </row>
    <row r="3346" spans="1:17" x14ac:dyDescent="0.3">
      <c r="A3346">
        <v>9</v>
      </c>
      <c r="B3346">
        <v>2</v>
      </c>
      <c r="C3346">
        <v>2</v>
      </c>
      <c r="D3346" s="27">
        <v>6700</v>
      </c>
      <c r="E3346">
        <v>0</v>
      </c>
      <c r="F3346">
        <v>22854</v>
      </c>
      <c r="G3346">
        <v>74060</v>
      </c>
      <c r="H3346">
        <v>0</v>
      </c>
      <c r="I3346">
        <v>36205</v>
      </c>
      <c r="J3346">
        <v>0</v>
      </c>
      <c r="K3346">
        <v>2940</v>
      </c>
      <c r="L3346">
        <v>20830</v>
      </c>
      <c r="M3346">
        <v>71390</v>
      </c>
      <c r="N3346">
        <v>39737</v>
      </c>
      <c r="O3346">
        <v>751.72649999999999</v>
      </c>
      <c r="P3346" s="27">
        <v>78551</v>
      </c>
      <c r="Q3346" s="27">
        <v>268016</v>
      </c>
    </row>
    <row r="3347" spans="1:17" x14ac:dyDescent="0.3">
      <c r="A3347">
        <v>9</v>
      </c>
      <c r="B3347">
        <v>2</v>
      </c>
      <c r="C3347">
        <v>2</v>
      </c>
      <c r="D3347" s="27">
        <v>13500</v>
      </c>
      <c r="E3347">
        <v>218</v>
      </c>
      <c r="F3347">
        <v>169720</v>
      </c>
      <c r="G3347">
        <v>1389647</v>
      </c>
      <c r="H3347">
        <v>17189</v>
      </c>
      <c r="I3347">
        <v>1314206</v>
      </c>
      <c r="J3347">
        <v>0</v>
      </c>
      <c r="K3347">
        <v>346351</v>
      </c>
      <c r="L3347">
        <v>466745</v>
      </c>
      <c r="M3347">
        <v>1091065</v>
      </c>
      <c r="N3347">
        <v>574197</v>
      </c>
      <c r="O3347">
        <v>55.969329999999999</v>
      </c>
      <c r="P3347" s="27">
        <v>1573663</v>
      </c>
      <c r="Q3347" s="27">
        <v>5369338</v>
      </c>
    </row>
    <row r="3348" spans="1:17" x14ac:dyDescent="0.3">
      <c r="A3348">
        <v>8</v>
      </c>
      <c r="B3348">
        <v>1</v>
      </c>
      <c r="C3348">
        <v>1</v>
      </c>
      <c r="D3348" s="27">
        <v>5000</v>
      </c>
      <c r="E3348">
        <v>4766</v>
      </c>
      <c r="F3348">
        <v>4427</v>
      </c>
      <c r="G3348">
        <v>11177</v>
      </c>
      <c r="H3348">
        <v>0</v>
      </c>
      <c r="I3348">
        <v>7655</v>
      </c>
      <c r="J3348">
        <v>0</v>
      </c>
      <c r="K3348">
        <v>1060</v>
      </c>
      <c r="L3348">
        <v>1618</v>
      </c>
      <c r="M3348">
        <v>1439</v>
      </c>
      <c r="N3348">
        <v>17387</v>
      </c>
      <c r="O3348">
        <v>1828.0519999999999</v>
      </c>
      <c r="P3348" s="27">
        <v>14516</v>
      </c>
      <c r="Q3348" s="27">
        <v>49529</v>
      </c>
    </row>
    <row r="3349" spans="1:17" x14ac:dyDescent="0.3">
      <c r="A3349">
        <v>9</v>
      </c>
      <c r="B3349">
        <v>14</v>
      </c>
      <c r="C3349">
        <v>28</v>
      </c>
      <c r="D3349" s="27">
        <v>13750</v>
      </c>
      <c r="E3349">
        <v>1700</v>
      </c>
      <c r="F3349">
        <v>31932</v>
      </c>
      <c r="G3349">
        <v>21792</v>
      </c>
      <c r="H3349">
        <v>0</v>
      </c>
      <c r="I3349">
        <v>25387</v>
      </c>
      <c r="J3349">
        <v>0</v>
      </c>
      <c r="K3349">
        <v>0</v>
      </c>
      <c r="L3349">
        <v>53309</v>
      </c>
      <c r="M3349">
        <v>154534</v>
      </c>
      <c r="N3349">
        <v>23568</v>
      </c>
      <c r="O3349">
        <v>503.86329999999998</v>
      </c>
      <c r="P3349" s="27">
        <v>91507</v>
      </c>
      <c r="Q3349" s="27">
        <v>312222</v>
      </c>
    </row>
    <row r="3350" spans="1:17" x14ac:dyDescent="0.3">
      <c r="A3350">
        <v>7</v>
      </c>
      <c r="B3350">
        <v>13</v>
      </c>
      <c r="C3350">
        <v>24</v>
      </c>
      <c r="D3350" s="27">
        <v>20000</v>
      </c>
      <c r="E3350">
        <v>0</v>
      </c>
      <c r="F3350">
        <v>14006</v>
      </c>
      <c r="G3350">
        <v>24485</v>
      </c>
      <c r="H3350">
        <v>0</v>
      </c>
      <c r="I3350">
        <v>30868</v>
      </c>
      <c r="J3350">
        <v>0</v>
      </c>
      <c r="K3350">
        <v>0</v>
      </c>
      <c r="L3350">
        <v>0</v>
      </c>
      <c r="M3350">
        <v>2530</v>
      </c>
      <c r="N3350">
        <v>134209</v>
      </c>
      <c r="O3350">
        <v>503.86329999999998</v>
      </c>
      <c r="P3350" s="27">
        <v>60404</v>
      </c>
      <c r="Q3350" s="27">
        <v>206098</v>
      </c>
    </row>
    <row r="3351" spans="1:17" x14ac:dyDescent="0.3">
      <c r="A3351">
        <v>3</v>
      </c>
      <c r="B3351">
        <v>25</v>
      </c>
      <c r="C3351">
        <v>43</v>
      </c>
      <c r="D3351" s="27">
        <v>4800</v>
      </c>
      <c r="E3351">
        <v>14285</v>
      </c>
      <c r="F3351">
        <v>49675</v>
      </c>
      <c r="G3351">
        <v>26019</v>
      </c>
      <c r="H3351">
        <v>1384</v>
      </c>
      <c r="I3351">
        <v>47572</v>
      </c>
      <c r="J3351">
        <v>0</v>
      </c>
      <c r="K3351">
        <v>1614</v>
      </c>
      <c r="L3351">
        <v>7529</v>
      </c>
      <c r="M3351">
        <v>36517</v>
      </c>
      <c r="N3351">
        <v>34049</v>
      </c>
      <c r="O3351">
        <v>1197.386</v>
      </c>
      <c r="P3351" s="27">
        <v>64081</v>
      </c>
      <c r="Q3351" s="27">
        <v>218644</v>
      </c>
    </row>
    <row r="3352" spans="1:17" x14ac:dyDescent="0.3">
      <c r="A3352">
        <v>4</v>
      </c>
      <c r="B3352">
        <v>2</v>
      </c>
      <c r="C3352">
        <v>3</v>
      </c>
      <c r="D3352" s="27">
        <v>2700</v>
      </c>
      <c r="E3352">
        <v>4342</v>
      </c>
      <c r="F3352">
        <v>5388</v>
      </c>
      <c r="G3352">
        <v>13100</v>
      </c>
      <c r="H3352">
        <v>104</v>
      </c>
      <c r="I3352">
        <v>15305</v>
      </c>
      <c r="J3352">
        <v>732</v>
      </c>
      <c r="K3352">
        <v>1551</v>
      </c>
      <c r="L3352">
        <v>26910</v>
      </c>
      <c r="M3352">
        <v>24279</v>
      </c>
      <c r="N3352">
        <v>9513</v>
      </c>
      <c r="O3352">
        <v>1807.463</v>
      </c>
      <c r="P3352" s="27">
        <v>29667</v>
      </c>
      <c r="Q3352" s="27">
        <v>101224</v>
      </c>
    </row>
    <row r="3353" spans="1:17" x14ac:dyDescent="0.3">
      <c r="A3353">
        <v>9</v>
      </c>
      <c r="B3353">
        <v>2</v>
      </c>
      <c r="C3353">
        <v>6</v>
      </c>
      <c r="D3353" s="27">
        <v>345000</v>
      </c>
      <c r="E3353">
        <v>0</v>
      </c>
      <c r="F3353">
        <v>2937517</v>
      </c>
      <c r="G3353">
        <v>7717152</v>
      </c>
      <c r="H3353">
        <v>0</v>
      </c>
      <c r="I3353">
        <v>4065604</v>
      </c>
      <c r="J3353">
        <v>0</v>
      </c>
      <c r="K3353">
        <v>113738</v>
      </c>
      <c r="L3353">
        <v>194326</v>
      </c>
      <c r="M3353">
        <v>3129859</v>
      </c>
      <c r="N3353">
        <v>5181406</v>
      </c>
      <c r="O3353">
        <v>23.717549999999999</v>
      </c>
      <c r="P3353" s="27">
        <v>6840446</v>
      </c>
      <c r="Q3353" s="27">
        <v>23339602</v>
      </c>
    </row>
    <row r="3354" spans="1:17" x14ac:dyDescent="0.3">
      <c r="A3354">
        <v>9</v>
      </c>
      <c r="B3354">
        <v>14</v>
      </c>
      <c r="C3354">
        <v>29</v>
      </c>
      <c r="D3354" s="27">
        <v>66000</v>
      </c>
      <c r="E3354">
        <v>0</v>
      </c>
      <c r="F3354">
        <v>0</v>
      </c>
      <c r="G3354">
        <v>198530</v>
      </c>
      <c r="H3354">
        <v>0</v>
      </c>
      <c r="I3354">
        <v>317278</v>
      </c>
      <c r="J3354">
        <v>42199</v>
      </c>
      <c r="K3354">
        <v>238523</v>
      </c>
      <c r="L3354">
        <v>20647</v>
      </c>
      <c r="M3354">
        <v>400956</v>
      </c>
      <c r="N3354">
        <v>271498</v>
      </c>
      <c r="O3354">
        <v>209.1</v>
      </c>
      <c r="P3354" s="27">
        <v>436586</v>
      </c>
      <c r="Q3354" s="27">
        <v>1489631</v>
      </c>
    </row>
    <row r="3355" spans="1:17" x14ac:dyDescent="0.3">
      <c r="A3355">
        <v>7</v>
      </c>
      <c r="B3355">
        <v>7</v>
      </c>
      <c r="C3355">
        <v>16</v>
      </c>
      <c r="D3355" s="27">
        <v>2000</v>
      </c>
      <c r="E3355">
        <v>2185</v>
      </c>
      <c r="F3355">
        <v>20523</v>
      </c>
      <c r="G3355">
        <v>2736</v>
      </c>
      <c r="H3355">
        <v>0</v>
      </c>
      <c r="I3355">
        <v>11533</v>
      </c>
      <c r="J3355">
        <v>0</v>
      </c>
      <c r="K3355">
        <v>3087</v>
      </c>
      <c r="L3355">
        <v>5429</v>
      </c>
      <c r="M3355">
        <v>4471</v>
      </c>
      <c r="N3355">
        <v>20265</v>
      </c>
      <c r="O3355">
        <v>1849.1849999999999</v>
      </c>
      <c r="P3355" s="27">
        <v>20583</v>
      </c>
      <c r="Q3355" s="27">
        <v>70229</v>
      </c>
    </row>
    <row r="3356" spans="1:17" x14ac:dyDescent="0.3">
      <c r="A3356">
        <v>3</v>
      </c>
      <c r="B3356">
        <v>2</v>
      </c>
      <c r="C3356">
        <v>2</v>
      </c>
      <c r="D3356" s="27">
        <v>325000</v>
      </c>
      <c r="E3356">
        <v>0</v>
      </c>
      <c r="F3356">
        <v>1279927</v>
      </c>
      <c r="G3356">
        <v>4478765</v>
      </c>
      <c r="H3356">
        <v>0</v>
      </c>
      <c r="I3356">
        <v>1970661</v>
      </c>
      <c r="J3356">
        <v>169604</v>
      </c>
      <c r="K3356">
        <v>1041831</v>
      </c>
      <c r="L3356">
        <v>408582</v>
      </c>
      <c r="M3356">
        <v>2718170</v>
      </c>
      <c r="N3356">
        <v>2336658</v>
      </c>
      <c r="O3356">
        <v>25.322579999999999</v>
      </c>
      <c r="P3356" s="27">
        <v>4221629</v>
      </c>
      <c r="Q3356" s="27">
        <v>14404198</v>
      </c>
    </row>
    <row r="3357" spans="1:17" x14ac:dyDescent="0.3">
      <c r="A3357">
        <v>4</v>
      </c>
      <c r="B3357">
        <v>15</v>
      </c>
      <c r="C3357">
        <v>33</v>
      </c>
      <c r="D3357" s="27">
        <v>3300</v>
      </c>
      <c r="E3357">
        <v>0</v>
      </c>
      <c r="F3357">
        <v>41572</v>
      </c>
      <c r="G3357">
        <v>49235</v>
      </c>
      <c r="H3357">
        <v>0</v>
      </c>
      <c r="I3357">
        <v>28836</v>
      </c>
      <c r="J3357">
        <v>146921</v>
      </c>
      <c r="K3357">
        <v>226835</v>
      </c>
      <c r="L3357">
        <v>18569</v>
      </c>
      <c r="M3357">
        <v>14974</v>
      </c>
      <c r="N3357">
        <v>31981</v>
      </c>
      <c r="O3357">
        <v>789.9366</v>
      </c>
      <c r="P3357" s="27">
        <v>163811</v>
      </c>
      <c r="Q3357" s="27">
        <v>558923</v>
      </c>
    </row>
    <row r="3358" spans="1:17" x14ac:dyDescent="0.3">
      <c r="A3358">
        <v>7</v>
      </c>
      <c r="B3358">
        <v>18</v>
      </c>
      <c r="C3358">
        <v>38</v>
      </c>
      <c r="D3358" s="27">
        <v>55000</v>
      </c>
      <c r="E3358">
        <v>143130</v>
      </c>
      <c r="F3358">
        <v>127117</v>
      </c>
      <c r="G3358">
        <v>335856</v>
      </c>
      <c r="H3358">
        <v>0</v>
      </c>
      <c r="I3358">
        <v>359302</v>
      </c>
      <c r="J3358">
        <v>0</v>
      </c>
      <c r="K3358">
        <v>250532</v>
      </c>
      <c r="L3358">
        <v>563644</v>
      </c>
      <c r="M3358">
        <v>20377</v>
      </c>
      <c r="N3358">
        <v>763102</v>
      </c>
      <c r="O3358">
        <v>751.72649999999999</v>
      </c>
      <c r="P3358" s="27">
        <v>751190</v>
      </c>
      <c r="Q3358" s="27">
        <v>2563060</v>
      </c>
    </row>
    <row r="3359" spans="1:17" x14ac:dyDescent="0.3">
      <c r="A3359">
        <v>4</v>
      </c>
      <c r="B3359">
        <v>23</v>
      </c>
      <c r="C3359">
        <v>50</v>
      </c>
      <c r="D3359" s="27">
        <v>13750</v>
      </c>
      <c r="E3359">
        <v>0</v>
      </c>
      <c r="F3359">
        <v>68721</v>
      </c>
      <c r="G3359">
        <v>158605</v>
      </c>
      <c r="H3359">
        <v>0</v>
      </c>
      <c r="I3359">
        <v>73411</v>
      </c>
      <c r="J3359">
        <v>0</v>
      </c>
      <c r="K3359">
        <v>563484</v>
      </c>
      <c r="L3359">
        <v>30030</v>
      </c>
      <c r="M3359">
        <v>54583</v>
      </c>
      <c r="N3359">
        <v>95791</v>
      </c>
      <c r="O3359">
        <v>920.12360000000001</v>
      </c>
      <c r="P3359" s="27">
        <v>306162</v>
      </c>
      <c r="Q3359" s="27">
        <v>1044625</v>
      </c>
    </row>
    <row r="3360" spans="1:17" x14ac:dyDescent="0.3">
      <c r="A3360">
        <v>9</v>
      </c>
      <c r="B3360">
        <v>1</v>
      </c>
      <c r="C3360">
        <v>1</v>
      </c>
      <c r="D3360" s="27">
        <v>4500</v>
      </c>
      <c r="O3360">
        <v>4637.8509999999997</v>
      </c>
    </row>
    <row r="3361" spans="1:17" x14ac:dyDescent="0.3">
      <c r="A3361">
        <v>8</v>
      </c>
      <c r="B3361">
        <v>14</v>
      </c>
      <c r="C3361">
        <v>27</v>
      </c>
      <c r="D3361" s="27">
        <v>10500</v>
      </c>
      <c r="E3361">
        <v>0</v>
      </c>
      <c r="F3361">
        <v>504252</v>
      </c>
      <c r="G3361">
        <v>490923</v>
      </c>
      <c r="H3361">
        <v>0</v>
      </c>
      <c r="I3361">
        <v>438861</v>
      </c>
      <c r="J3361">
        <v>0</v>
      </c>
      <c r="K3361">
        <v>136634</v>
      </c>
      <c r="L3361">
        <v>125258</v>
      </c>
      <c r="M3361">
        <v>740224</v>
      </c>
      <c r="N3361">
        <v>414393</v>
      </c>
      <c r="O3361">
        <v>484.85169999999999</v>
      </c>
      <c r="P3361" s="27">
        <v>835447</v>
      </c>
      <c r="Q3361" s="27">
        <v>2850545</v>
      </c>
    </row>
    <row r="3362" spans="1:17" x14ac:dyDescent="0.3">
      <c r="A3362">
        <v>7</v>
      </c>
      <c r="B3362">
        <v>5</v>
      </c>
      <c r="C3362">
        <v>10</v>
      </c>
      <c r="D3362" s="27">
        <v>4000</v>
      </c>
      <c r="E3362">
        <v>0</v>
      </c>
      <c r="F3362">
        <v>6489</v>
      </c>
      <c r="G3362">
        <v>5013</v>
      </c>
      <c r="H3362">
        <v>640</v>
      </c>
      <c r="I3362">
        <v>21323</v>
      </c>
      <c r="J3362">
        <v>0</v>
      </c>
      <c r="K3362">
        <v>28464</v>
      </c>
      <c r="L3362">
        <v>3445</v>
      </c>
      <c r="M3362">
        <v>7287</v>
      </c>
      <c r="N3362">
        <v>18143</v>
      </c>
      <c r="O3362">
        <v>1451.617</v>
      </c>
      <c r="P3362" s="27">
        <v>26613</v>
      </c>
      <c r="Q3362" s="27">
        <v>90804</v>
      </c>
    </row>
    <row r="3363" spans="1:17" x14ac:dyDescent="0.3">
      <c r="A3363">
        <v>6</v>
      </c>
      <c r="B3363">
        <v>15</v>
      </c>
      <c r="C3363">
        <v>33</v>
      </c>
      <c r="D3363" s="27">
        <v>6000</v>
      </c>
      <c r="E3363">
        <v>70705</v>
      </c>
      <c r="F3363">
        <v>243426</v>
      </c>
      <c r="G3363">
        <v>144060</v>
      </c>
      <c r="H3363">
        <v>0</v>
      </c>
      <c r="I3363">
        <v>114606</v>
      </c>
      <c r="J3363">
        <v>413351</v>
      </c>
      <c r="K3363">
        <v>638175</v>
      </c>
      <c r="L3363">
        <v>28090</v>
      </c>
      <c r="M3363">
        <v>28695</v>
      </c>
      <c r="N3363">
        <v>111287</v>
      </c>
      <c r="O3363">
        <v>961.78279999999995</v>
      </c>
      <c r="P3363" s="27">
        <v>525321</v>
      </c>
      <c r="Q3363" s="27">
        <v>1792395</v>
      </c>
    </row>
    <row r="3364" spans="1:17" x14ac:dyDescent="0.3">
      <c r="A3364">
        <v>6</v>
      </c>
      <c r="B3364">
        <v>26</v>
      </c>
      <c r="C3364">
        <v>46</v>
      </c>
      <c r="D3364" s="27">
        <v>5600</v>
      </c>
      <c r="E3364">
        <v>0</v>
      </c>
      <c r="F3364">
        <v>12529</v>
      </c>
      <c r="G3364">
        <v>8418</v>
      </c>
      <c r="H3364">
        <v>88</v>
      </c>
      <c r="I3364">
        <v>34280</v>
      </c>
      <c r="J3364">
        <v>3269</v>
      </c>
      <c r="K3364">
        <v>2667</v>
      </c>
      <c r="L3364">
        <v>6703</v>
      </c>
      <c r="M3364">
        <v>1692</v>
      </c>
      <c r="N3364">
        <v>25235</v>
      </c>
      <c r="O3364">
        <v>1807.463</v>
      </c>
      <c r="P3364" s="27">
        <v>27808</v>
      </c>
      <c r="Q3364" s="27">
        <v>94881</v>
      </c>
    </row>
    <row r="3365" spans="1:17" x14ac:dyDescent="0.3">
      <c r="A3365">
        <v>8</v>
      </c>
      <c r="B3365">
        <v>25</v>
      </c>
      <c r="C3365">
        <v>42</v>
      </c>
      <c r="D3365" s="27">
        <v>205000</v>
      </c>
      <c r="E3365">
        <v>0</v>
      </c>
      <c r="F3365">
        <v>3053220</v>
      </c>
      <c r="G3365">
        <v>3152268</v>
      </c>
      <c r="H3365">
        <v>11070</v>
      </c>
      <c r="I3365">
        <v>5669416</v>
      </c>
      <c r="J3365">
        <v>0</v>
      </c>
      <c r="K3365">
        <v>6614403</v>
      </c>
      <c r="L3365">
        <v>340501</v>
      </c>
      <c r="M3365">
        <v>387725</v>
      </c>
      <c r="N3365">
        <v>2271736</v>
      </c>
      <c r="O3365">
        <v>231.995</v>
      </c>
      <c r="P3365" s="27">
        <v>6301389</v>
      </c>
      <c r="Q3365" s="27">
        <v>21500339</v>
      </c>
    </row>
    <row r="3366" spans="1:17" x14ac:dyDescent="0.3">
      <c r="A3366">
        <v>5</v>
      </c>
      <c r="B3366">
        <v>14</v>
      </c>
      <c r="C3366">
        <v>30</v>
      </c>
      <c r="D3366" s="27">
        <v>2450</v>
      </c>
      <c r="E3366">
        <v>13640</v>
      </c>
      <c r="F3366">
        <v>11452</v>
      </c>
      <c r="G3366">
        <v>8506</v>
      </c>
      <c r="H3366">
        <v>1128</v>
      </c>
      <c r="I3366">
        <v>12457</v>
      </c>
      <c r="J3366">
        <v>1108</v>
      </c>
      <c r="K3366">
        <v>3475</v>
      </c>
      <c r="L3366">
        <v>11857</v>
      </c>
      <c r="M3366">
        <v>17719</v>
      </c>
      <c r="N3366">
        <v>6476</v>
      </c>
      <c r="O3366">
        <v>1807.463</v>
      </c>
      <c r="P3366" s="27">
        <v>25738</v>
      </c>
      <c r="Q3366" s="27">
        <v>87818</v>
      </c>
    </row>
    <row r="3367" spans="1:17" x14ac:dyDescent="0.3">
      <c r="A3367">
        <v>9</v>
      </c>
      <c r="B3367">
        <v>16</v>
      </c>
      <c r="C3367">
        <v>35</v>
      </c>
      <c r="D3367" s="27">
        <v>63000</v>
      </c>
      <c r="E3367">
        <v>0</v>
      </c>
      <c r="F3367">
        <v>1913834</v>
      </c>
      <c r="G3367">
        <v>605523</v>
      </c>
      <c r="H3367">
        <v>0</v>
      </c>
      <c r="I3367">
        <v>828604</v>
      </c>
      <c r="J3367">
        <v>0</v>
      </c>
      <c r="K3367">
        <v>840428</v>
      </c>
      <c r="L3367">
        <v>732009</v>
      </c>
      <c r="M3367">
        <v>435314</v>
      </c>
      <c r="N3367">
        <v>1476354</v>
      </c>
      <c r="O3367">
        <v>9.2846069999999994</v>
      </c>
      <c r="P3367" s="27">
        <v>2002364</v>
      </c>
      <c r="Q3367" s="27">
        <v>6832066</v>
      </c>
    </row>
    <row r="3368" spans="1:17" x14ac:dyDescent="0.3">
      <c r="A3368">
        <v>7</v>
      </c>
      <c r="B3368">
        <v>23</v>
      </c>
      <c r="C3368">
        <v>50</v>
      </c>
      <c r="D3368" s="27">
        <v>50001</v>
      </c>
      <c r="E3368">
        <v>19082</v>
      </c>
      <c r="F3368">
        <v>355338</v>
      </c>
      <c r="G3368">
        <v>226620</v>
      </c>
      <c r="H3368">
        <v>51087</v>
      </c>
      <c r="I3368">
        <v>56955</v>
      </c>
      <c r="J3368">
        <v>32695</v>
      </c>
      <c r="K3368">
        <v>680447</v>
      </c>
      <c r="L3368">
        <v>28214</v>
      </c>
      <c r="M3368">
        <v>59378</v>
      </c>
      <c r="N3368">
        <v>185951</v>
      </c>
      <c r="O3368">
        <v>1162.2629999999999</v>
      </c>
      <c r="P3368" s="27">
        <v>497001</v>
      </c>
      <c r="Q3368" s="27">
        <v>1695767</v>
      </c>
    </row>
    <row r="3369" spans="1:17" x14ac:dyDescent="0.3">
      <c r="A3369">
        <v>5</v>
      </c>
      <c r="B3369">
        <v>26</v>
      </c>
      <c r="C3369">
        <v>46</v>
      </c>
      <c r="D3369" s="27">
        <v>2100</v>
      </c>
      <c r="E3369">
        <v>0</v>
      </c>
      <c r="F3369">
        <v>0</v>
      </c>
      <c r="G3369">
        <v>340</v>
      </c>
      <c r="H3369">
        <v>45</v>
      </c>
      <c r="I3369">
        <v>7213</v>
      </c>
      <c r="J3369">
        <v>0</v>
      </c>
      <c r="K3369">
        <v>3335</v>
      </c>
      <c r="L3369">
        <v>4450</v>
      </c>
      <c r="M3369">
        <v>0</v>
      </c>
      <c r="N3369">
        <v>18297</v>
      </c>
      <c r="O3369">
        <v>1522.982</v>
      </c>
      <c r="P3369" s="27">
        <v>9871</v>
      </c>
      <c r="Q3369" s="27">
        <v>33680</v>
      </c>
    </row>
    <row r="3370" spans="1:17" x14ac:dyDescent="0.3">
      <c r="A3370">
        <v>8</v>
      </c>
      <c r="B3370">
        <v>14</v>
      </c>
      <c r="C3370">
        <v>28</v>
      </c>
      <c r="D3370" s="27">
        <v>56000</v>
      </c>
      <c r="E3370">
        <v>49775</v>
      </c>
      <c r="F3370">
        <v>363113</v>
      </c>
      <c r="G3370">
        <v>158132</v>
      </c>
      <c r="H3370">
        <v>0</v>
      </c>
      <c r="I3370">
        <v>144867</v>
      </c>
      <c r="J3370">
        <v>0</v>
      </c>
      <c r="K3370">
        <v>175384</v>
      </c>
      <c r="L3370">
        <v>58875</v>
      </c>
      <c r="M3370">
        <v>130434</v>
      </c>
      <c r="N3370">
        <v>134638</v>
      </c>
      <c r="O3370">
        <v>201.21029999999999</v>
      </c>
      <c r="P3370" s="27">
        <v>356160</v>
      </c>
      <c r="Q3370" s="27">
        <v>1215218</v>
      </c>
    </row>
    <row r="3371" spans="1:17" x14ac:dyDescent="0.3">
      <c r="A3371">
        <v>5</v>
      </c>
      <c r="B3371">
        <v>23</v>
      </c>
      <c r="C3371">
        <v>50</v>
      </c>
      <c r="D3371" s="27">
        <v>98000</v>
      </c>
      <c r="E3371">
        <v>105397</v>
      </c>
      <c r="F3371">
        <v>553640</v>
      </c>
      <c r="G3371">
        <v>1157666</v>
      </c>
      <c r="H3371">
        <v>0</v>
      </c>
      <c r="I3371">
        <v>865678</v>
      </c>
      <c r="J3371">
        <v>112366</v>
      </c>
      <c r="K3371">
        <v>1347547</v>
      </c>
      <c r="L3371">
        <v>111099</v>
      </c>
      <c r="M3371">
        <v>147176</v>
      </c>
      <c r="N3371">
        <v>792270</v>
      </c>
      <c r="O3371">
        <v>62.584969999999998</v>
      </c>
      <c r="P3371" s="27">
        <v>1521934</v>
      </c>
      <c r="Q3371" s="27">
        <v>5192839</v>
      </c>
    </row>
    <row r="3372" spans="1:17" x14ac:dyDescent="0.3">
      <c r="A3372">
        <v>7</v>
      </c>
      <c r="B3372">
        <v>16</v>
      </c>
      <c r="C3372">
        <v>35</v>
      </c>
      <c r="D3372" s="27">
        <v>285000</v>
      </c>
      <c r="E3372">
        <v>75131</v>
      </c>
      <c r="F3372">
        <v>12126523</v>
      </c>
      <c r="G3372">
        <v>3625725</v>
      </c>
      <c r="H3372">
        <v>138271</v>
      </c>
      <c r="I3372">
        <v>3381256</v>
      </c>
      <c r="J3372">
        <v>584637</v>
      </c>
      <c r="K3372">
        <v>1624477</v>
      </c>
      <c r="L3372">
        <v>675322</v>
      </c>
      <c r="M3372">
        <v>2193229</v>
      </c>
      <c r="N3372">
        <v>2876049</v>
      </c>
      <c r="O3372">
        <v>9.2846069999999994</v>
      </c>
      <c r="P3372" s="27">
        <v>8001354</v>
      </c>
      <c r="Q3372" s="27">
        <v>27300620</v>
      </c>
    </row>
    <row r="3373" spans="1:17" x14ac:dyDescent="0.3">
      <c r="A3373">
        <v>3</v>
      </c>
      <c r="B3373">
        <v>5</v>
      </c>
      <c r="C3373">
        <v>10</v>
      </c>
      <c r="D3373" s="27">
        <v>250000</v>
      </c>
      <c r="E3373">
        <v>265812</v>
      </c>
      <c r="F3373">
        <v>57714</v>
      </c>
      <c r="G3373">
        <v>394550</v>
      </c>
      <c r="H3373">
        <v>0</v>
      </c>
      <c r="I3373">
        <v>1860006</v>
      </c>
      <c r="J3373">
        <v>0</v>
      </c>
      <c r="K3373">
        <v>19099</v>
      </c>
      <c r="L3373">
        <v>19956</v>
      </c>
      <c r="M3373">
        <v>75823</v>
      </c>
      <c r="N3373">
        <v>1398028</v>
      </c>
      <c r="O3373">
        <v>36.96416</v>
      </c>
      <c r="P3373" s="27">
        <v>1199000</v>
      </c>
      <c r="Q3373" s="27">
        <v>4090988</v>
      </c>
    </row>
    <row r="3374" spans="1:17" x14ac:dyDescent="0.3">
      <c r="A3374">
        <v>3</v>
      </c>
      <c r="B3374">
        <v>14</v>
      </c>
      <c r="C3374">
        <v>29</v>
      </c>
      <c r="D3374" s="27">
        <v>355000</v>
      </c>
      <c r="E3374">
        <v>0</v>
      </c>
      <c r="F3374">
        <v>2279050</v>
      </c>
      <c r="G3374">
        <v>1274979</v>
      </c>
      <c r="H3374">
        <v>0</v>
      </c>
      <c r="I3374">
        <v>1495591</v>
      </c>
      <c r="J3374">
        <v>320852</v>
      </c>
      <c r="K3374">
        <v>434979</v>
      </c>
      <c r="L3374">
        <v>186277</v>
      </c>
      <c r="M3374">
        <v>721911</v>
      </c>
      <c r="N3374">
        <v>1494224</v>
      </c>
      <c r="O3374">
        <v>84.055760000000006</v>
      </c>
      <c r="P3374" s="27">
        <v>2405587</v>
      </c>
      <c r="Q3374" s="27">
        <v>8207863</v>
      </c>
    </row>
    <row r="3375" spans="1:17" x14ac:dyDescent="0.3">
      <c r="A3375">
        <v>2</v>
      </c>
      <c r="B3375">
        <v>14</v>
      </c>
      <c r="C3375">
        <v>31</v>
      </c>
      <c r="D3375" s="27">
        <v>17250</v>
      </c>
      <c r="E3375">
        <v>0</v>
      </c>
      <c r="F3375">
        <v>0</v>
      </c>
      <c r="G3375">
        <v>21599</v>
      </c>
      <c r="H3375">
        <v>0</v>
      </c>
      <c r="I3375">
        <v>52876</v>
      </c>
      <c r="J3375">
        <v>0</v>
      </c>
      <c r="K3375">
        <v>77508</v>
      </c>
      <c r="L3375">
        <v>11383</v>
      </c>
      <c r="M3375">
        <v>27097</v>
      </c>
      <c r="N3375">
        <v>26615</v>
      </c>
      <c r="O3375">
        <v>583.35119999999995</v>
      </c>
      <c r="P3375" s="27">
        <v>63622</v>
      </c>
      <c r="Q3375" s="27">
        <v>217078</v>
      </c>
    </row>
    <row r="3376" spans="1:17" x14ac:dyDescent="0.3">
      <c r="A3376">
        <v>5</v>
      </c>
      <c r="B3376">
        <v>18</v>
      </c>
      <c r="C3376">
        <v>40</v>
      </c>
      <c r="D3376" s="27">
        <v>63000</v>
      </c>
      <c r="E3376">
        <v>22552</v>
      </c>
      <c r="F3376">
        <v>58339</v>
      </c>
      <c r="G3376">
        <v>159664</v>
      </c>
      <c r="H3376">
        <v>2408</v>
      </c>
      <c r="I3376">
        <v>109722</v>
      </c>
      <c r="J3376">
        <v>93990</v>
      </c>
      <c r="K3376">
        <v>101298</v>
      </c>
      <c r="L3376">
        <v>21070</v>
      </c>
      <c r="M3376">
        <v>32594</v>
      </c>
      <c r="N3376">
        <v>180820</v>
      </c>
      <c r="O3376">
        <v>212.42619999999999</v>
      </c>
      <c r="P3376" s="27">
        <v>229325</v>
      </c>
      <c r="Q3376" s="27">
        <v>782457</v>
      </c>
    </row>
    <row r="3377" spans="1:17" x14ac:dyDescent="0.3">
      <c r="A3377">
        <v>3</v>
      </c>
      <c r="B3377">
        <v>26</v>
      </c>
      <c r="C3377">
        <v>46</v>
      </c>
      <c r="D3377" s="27">
        <v>3000</v>
      </c>
      <c r="E3377">
        <v>17614</v>
      </c>
      <c r="F3377">
        <v>3029</v>
      </c>
      <c r="G3377">
        <v>12476</v>
      </c>
      <c r="H3377">
        <v>0</v>
      </c>
      <c r="I3377">
        <v>35848</v>
      </c>
      <c r="J3377">
        <v>0</v>
      </c>
      <c r="K3377">
        <v>3274</v>
      </c>
      <c r="L3377">
        <v>6120</v>
      </c>
      <c r="M3377">
        <v>8655</v>
      </c>
      <c r="N3377">
        <v>33939</v>
      </c>
      <c r="O3377">
        <v>1879.4559999999999</v>
      </c>
      <c r="P3377" s="27">
        <v>35450</v>
      </c>
      <c r="Q3377" s="27">
        <v>120955</v>
      </c>
    </row>
    <row r="3378" spans="1:17" x14ac:dyDescent="0.3">
      <c r="A3378">
        <v>2</v>
      </c>
      <c r="B3378">
        <v>14</v>
      </c>
      <c r="C3378">
        <v>28</v>
      </c>
      <c r="D3378" s="27">
        <v>94000</v>
      </c>
      <c r="E3378">
        <v>779370</v>
      </c>
      <c r="F3378">
        <v>2012609</v>
      </c>
      <c r="G3378">
        <v>895687</v>
      </c>
      <c r="H3378">
        <v>0</v>
      </c>
      <c r="I3378">
        <v>960074</v>
      </c>
      <c r="J3378">
        <v>160972</v>
      </c>
      <c r="K3378">
        <v>1410862</v>
      </c>
      <c r="L3378">
        <v>104700</v>
      </c>
      <c r="M3378">
        <v>1543235</v>
      </c>
      <c r="N3378">
        <v>706151</v>
      </c>
      <c r="O3378">
        <v>84.055760000000006</v>
      </c>
      <c r="P3378" s="27">
        <v>2512796</v>
      </c>
      <c r="Q3378" s="27">
        <v>8573660</v>
      </c>
    </row>
    <row r="3379" spans="1:17" x14ac:dyDescent="0.3">
      <c r="A3379">
        <v>5</v>
      </c>
      <c r="B3379">
        <v>2</v>
      </c>
      <c r="C3379">
        <v>2</v>
      </c>
      <c r="D3379" s="27">
        <v>1200</v>
      </c>
      <c r="E3379">
        <v>0</v>
      </c>
      <c r="F3379">
        <v>47618</v>
      </c>
      <c r="G3379">
        <v>10435</v>
      </c>
      <c r="H3379">
        <v>238</v>
      </c>
      <c r="I3379">
        <v>61465</v>
      </c>
      <c r="J3379">
        <v>0</v>
      </c>
      <c r="K3379">
        <v>3106</v>
      </c>
      <c r="L3379">
        <v>343</v>
      </c>
      <c r="M3379">
        <v>23788</v>
      </c>
      <c r="N3379">
        <v>13180</v>
      </c>
      <c r="O3379">
        <v>23.717549999999999</v>
      </c>
      <c r="P3379" s="27">
        <v>46944</v>
      </c>
      <c r="Q3379" s="27">
        <v>160173</v>
      </c>
    </row>
    <row r="3380" spans="1:17" x14ac:dyDescent="0.3">
      <c r="A3380">
        <v>9</v>
      </c>
      <c r="B3380">
        <v>2</v>
      </c>
      <c r="C3380">
        <v>6</v>
      </c>
      <c r="D3380" s="27">
        <v>97000</v>
      </c>
      <c r="E3380">
        <v>0</v>
      </c>
      <c r="F3380">
        <v>91448</v>
      </c>
      <c r="G3380">
        <v>436626</v>
      </c>
      <c r="H3380">
        <v>0</v>
      </c>
      <c r="I3380">
        <v>558916</v>
      </c>
      <c r="J3380">
        <v>0</v>
      </c>
      <c r="K3380">
        <v>0</v>
      </c>
      <c r="L3380">
        <v>93752</v>
      </c>
      <c r="M3380">
        <v>962815</v>
      </c>
      <c r="N3380">
        <v>351018</v>
      </c>
      <c r="O3380">
        <v>19.690259999999999</v>
      </c>
      <c r="P3380" s="27">
        <v>731118</v>
      </c>
      <c r="Q3380" s="27">
        <v>2494575</v>
      </c>
    </row>
    <row r="3381" spans="1:17" x14ac:dyDescent="0.3">
      <c r="A3381">
        <v>8</v>
      </c>
      <c r="B3381">
        <v>2</v>
      </c>
      <c r="C3381">
        <v>3</v>
      </c>
      <c r="D3381" s="27">
        <v>14000</v>
      </c>
      <c r="E3381">
        <v>14821</v>
      </c>
      <c r="F3381">
        <v>84075</v>
      </c>
      <c r="G3381">
        <v>159224</v>
      </c>
      <c r="H3381">
        <v>1379</v>
      </c>
      <c r="I3381">
        <v>137421</v>
      </c>
      <c r="J3381">
        <v>0</v>
      </c>
      <c r="K3381">
        <v>6697</v>
      </c>
      <c r="L3381">
        <v>63865</v>
      </c>
      <c r="M3381">
        <v>77945</v>
      </c>
      <c r="N3381">
        <v>98076</v>
      </c>
      <c r="O3381">
        <v>918.0299</v>
      </c>
      <c r="P3381" s="27">
        <v>188600</v>
      </c>
      <c r="Q3381" s="27">
        <v>643503</v>
      </c>
    </row>
    <row r="3382" spans="1:17" x14ac:dyDescent="0.3">
      <c r="A3382">
        <v>7</v>
      </c>
      <c r="B3382">
        <v>1</v>
      </c>
      <c r="C3382">
        <v>1</v>
      </c>
      <c r="D3382" s="27">
        <v>1750</v>
      </c>
      <c r="O3382">
        <v>1451.617</v>
      </c>
    </row>
    <row r="3383" spans="1:17" x14ac:dyDescent="0.3">
      <c r="A3383">
        <v>5</v>
      </c>
      <c r="B3383">
        <v>26</v>
      </c>
      <c r="C3383">
        <v>46</v>
      </c>
      <c r="D3383" s="27">
        <v>2000</v>
      </c>
      <c r="E3383">
        <v>0</v>
      </c>
      <c r="F3383">
        <v>0</v>
      </c>
      <c r="G3383">
        <v>0</v>
      </c>
      <c r="H3383">
        <v>0</v>
      </c>
      <c r="I3383">
        <v>33430</v>
      </c>
      <c r="J3383">
        <v>0</v>
      </c>
      <c r="K3383">
        <v>0</v>
      </c>
      <c r="L3383">
        <v>0</v>
      </c>
      <c r="M3383">
        <v>0</v>
      </c>
      <c r="N3383">
        <v>31616</v>
      </c>
      <c r="O3383">
        <v>1807.463</v>
      </c>
      <c r="P3383" s="27">
        <v>19064</v>
      </c>
      <c r="Q3383" s="27">
        <v>65046</v>
      </c>
    </row>
    <row r="3384" spans="1:17" x14ac:dyDescent="0.3">
      <c r="A3384">
        <v>5</v>
      </c>
      <c r="B3384">
        <v>14</v>
      </c>
      <c r="C3384">
        <v>27</v>
      </c>
      <c r="D3384" s="27">
        <v>104000</v>
      </c>
      <c r="E3384">
        <v>0</v>
      </c>
      <c r="F3384">
        <v>0</v>
      </c>
      <c r="G3384">
        <v>1130846</v>
      </c>
      <c r="H3384">
        <v>0</v>
      </c>
      <c r="I3384">
        <v>1577881</v>
      </c>
      <c r="J3384">
        <v>0</v>
      </c>
      <c r="K3384">
        <v>29713</v>
      </c>
      <c r="L3384">
        <v>1029797</v>
      </c>
      <c r="M3384">
        <v>2604256</v>
      </c>
      <c r="N3384">
        <v>1026548</v>
      </c>
      <c r="O3384">
        <v>30.431059999999999</v>
      </c>
      <c r="P3384" s="27">
        <v>2168535</v>
      </c>
      <c r="Q3384" s="27">
        <v>7399041</v>
      </c>
    </row>
    <row r="3385" spans="1:17" x14ac:dyDescent="0.3">
      <c r="A3385">
        <v>9</v>
      </c>
      <c r="B3385">
        <v>1</v>
      </c>
      <c r="C3385">
        <v>1</v>
      </c>
      <c r="D3385" s="27">
        <v>47000</v>
      </c>
      <c r="E3385">
        <v>0</v>
      </c>
      <c r="F3385">
        <v>0</v>
      </c>
      <c r="G3385">
        <v>39</v>
      </c>
      <c r="H3385">
        <v>0</v>
      </c>
      <c r="I3385">
        <v>0</v>
      </c>
      <c r="J3385">
        <v>0</v>
      </c>
      <c r="K3385">
        <v>0</v>
      </c>
      <c r="L3385">
        <v>0</v>
      </c>
      <c r="M3385">
        <v>0</v>
      </c>
      <c r="N3385">
        <v>15308</v>
      </c>
      <c r="O3385">
        <v>227.79159999999999</v>
      </c>
      <c r="P3385" s="27">
        <v>4498</v>
      </c>
      <c r="Q3385" s="27">
        <v>15347</v>
      </c>
    </row>
    <row r="3386" spans="1:17" x14ac:dyDescent="0.3">
      <c r="A3386">
        <v>4</v>
      </c>
      <c r="B3386">
        <v>5</v>
      </c>
      <c r="C3386">
        <v>11</v>
      </c>
      <c r="D3386" s="27">
        <v>12500</v>
      </c>
      <c r="E3386">
        <v>0</v>
      </c>
      <c r="F3386">
        <v>0</v>
      </c>
      <c r="G3386">
        <v>0</v>
      </c>
      <c r="H3386">
        <v>0</v>
      </c>
      <c r="I3386">
        <v>0</v>
      </c>
      <c r="J3386">
        <v>0</v>
      </c>
      <c r="K3386">
        <v>0</v>
      </c>
      <c r="L3386">
        <v>0</v>
      </c>
      <c r="M3386">
        <v>0</v>
      </c>
      <c r="N3386">
        <v>13744</v>
      </c>
      <c r="O3386">
        <v>1300.818</v>
      </c>
      <c r="P3386" s="27">
        <v>4028</v>
      </c>
      <c r="Q3386" s="27">
        <v>13744</v>
      </c>
    </row>
    <row r="3387" spans="1:17" x14ac:dyDescent="0.3">
      <c r="A3387">
        <v>5</v>
      </c>
      <c r="B3387">
        <v>2</v>
      </c>
      <c r="C3387">
        <v>2</v>
      </c>
      <c r="D3387" s="27">
        <v>9900</v>
      </c>
      <c r="E3387">
        <v>10555</v>
      </c>
      <c r="F3387">
        <v>14602</v>
      </c>
      <c r="G3387">
        <v>18866</v>
      </c>
      <c r="H3387">
        <v>391</v>
      </c>
      <c r="I3387">
        <v>10163</v>
      </c>
      <c r="J3387">
        <v>0</v>
      </c>
      <c r="K3387">
        <v>951</v>
      </c>
      <c r="L3387">
        <v>7292</v>
      </c>
      <c r="M3387">
        <v>16178</v>
      </c>
      <c r="N3387">
        <v>20510</v>
      </c>
      <c r="O3387">
        <v>1807.463</v>
      </c>
      <c r="P3387" s="27">
        <v>29164</v>
      </c>
      <c r="Q3387" s="27">
        <v>99508</v>
      </c>
    </row>
    <row r="3388" spans="1:17" x14ac:dyDescent="0.3">
      <c r="A3388">
        <v>6</v>
      </c>
      <c r="B3388">
        <v>7</v>
      </c>
      <c r="C3388">
        <v>16</v>
      </c>
      <c r="D3388" s="27">
        <v>1400</v>
      </c>
      <c r="E3388">
        <v>0</v>
      </c>
      <c r="F3388">
        <v>2036</v>
      </c>
      <c r="G3388">
        <v>11</v>
      </c>
      <c r="H3388">
        <v>0</v>
      </c>
      <c r="I3388">
        <v>0</v>
      </c>
      <c r="J3388">
        <v>0</v>
      </c>
      <c r="K3388">
        <v>938</v>
      </c>
      <c r="L3388">
        <v>1648</v>
      </c>
      <c r="M3388">
        <v>1189</v>
      </c>
      <c r="N3388">
        <v>3322</v>
      </c>
      <c r="O3388">
        <v>1779.412</v>
      </c>
      <c r="P3388" s="27">
        <v>2680</v>
      </c>
      <c r="Q3388" s="27">
        <v>9144</v>
      </c>
    </row>
    <row r="3389" spans="1:17" x14ac:dyDescent="0.3">
      <c r="A3389">
        <v>7</v>
      </c>
      <c r="B3389">
        <v>2</v>
      </c>
      <c r="C3389">
        <v>3</v>
      </c>
      <c r="D3389" s="27">
        <v>3000</v>
      </c>
      <c r="E3389">
        <v>6162</v>
      </c>
      <c r="F3389">
        <v>23675</v>
      </c>
      <c r="G3389">
        <v>47768</v>
      </c>
      <c r="H3389">
        <v>0</v>
      </c>
      <c r="I3389">
        <v>19936</v>
      </c>
      <c r="J3389">
        <v>0</v>
      </c>
      <c r="K3389">
        <v>2163</v>
      </c>
      <c r="L3389">
        <v>6509</v>
      </c>
      <c r="M3389">
        <v>64477</v>
      </c>
      <c r="N3389">
        <v>25630</v>
      </c>
      <c r="O3389">
        <v>1807.463</v>
      </c>
      <c r="P3389" s="27">
        <v>57538</v>
      </c>
      <c r="Q3389" s="27">
        <v>196320</v>
      </c>
    </row>
    <row r="3390" spans="1:17" x14ac:dyDescent="0.3">
      <c r="A3390">
        <v>7</v>
      </c>
      <c r="B3390">
        <v>2</v>
      </c>
      <c r="C3390">
        <v>2</v>
      </c>
      <c r="D3390" s="27">
        <v>33000</v>
      </c>
      <c r="E3390">
        <v>16858</v>
      </c>
      <c r="F3390">
        <v>375914</v>
      </c>
      <c r="G3390">
        <v>307010</v>
      </c>
      <c r="H3390">
        <v>5834</v>
      </c>
      <c r="I3390">
        <v>515542</v>
      </c>
      <c r="J3390">
        <v>0</v>
      </c>
      <c r="K3390">
        <v>63359</v>
      </c>
      <c r="L3390">
        <v>69579</v>
      </c>
      <c r="M3390">
        <v>245117</v>
      </c>
      <c r="N3390">
        <v>309890</v>
      </c>
      <c r="O3390">
        <v>897.68589999999995</v>
      </c>
      <c r="P3390" s="27">
        <v>559526</v>
      </c>
      <c r="Q3390" s="27">
        <v>1909103</v>
      </c>
    </row>
    <row r="3391" spans="1:17" x14ac:dyDescent="0.3">
      <c r="A3391">
        <v>5</v>
      </c>
      <c r="B3391">
        <v>12</v>
      </c>
      <c r="C3391">
        <v>21</v>
      </c>
      <c r="D3391" s="27">
        <v>24000</v>
      </c>
      <c r="E3391">
        <v>186</v>
      </c>
      <c r="F3391">
        <v>53297</v>
      </c>
      <c r="G3391">
        <v>87403</v>
      </c>
      <c r="H3391">
        <v>603</v>
      </c>
      <c r="I3391">
        <v>28683</v>
      </c>
      <c r="J3391">
        <v>17703</v>
      </c>
      <c r="K3391">
        <v>7859</v>
      </c>
      <c r="L3391">
        <v>3974</v>
      </c>
      <c r="M3391">
        <v>5911</v>
      </c>
      <c r="N3391">
        <v>106214</v>
      </c>
      <c r="O3391">
        <v>1162.2629999999999</v>
      </c>
      <c r="P3391" s="27">
        <v>91393</v>
      </c>
      <c r="Q3391" s="27">
        <v>311833</v>
      </c>
    </row>
    <row r="3392" spans="1:17" x14ac:dyDescent="0.3">
      <c r="A3392">
        <v>5</v>
      </c>
      <c r="B3392">
        <v>14</v>
      </c>
      <c r="C3392">
        <v>30</v>
      </c>
      <c r="D3392" s="27">
        <v>2050</v>
      </c>
      <c r="E3392">
        <v>7662</v>
      </c>
      <c r="F3392">
        <v>30587</v>
      </c>
      <c r="G3392">
        <v>6225</v>
      </c>
      <c r="H3392">
        <v>6913</v>
      </c>
      <c r="I3392">
        <v>31467</v>
      </c>
      <c r="J3392">
        <v>1932</v>
      </c>
      <c r="K3392">
        <v>5428</v>
      </c>
      <c r="L3392">
        <v>20024</v>
      </c>
      <c r="M3392">
        <v>15405</v>
      </c>
      <c r="N3392">
        <v>11011</v>
      </c>
      <c r="O3392">
        <v>2140.9059999999999</v>
      </c>
      <c r="P3392" s="27">
        <v>40051</v>
      </c>
      <c r="Q3392" s="27">
        <v>136654</v>
      </c>
    </row>
    <row r="3393" spans="1:17" x14ac:dyDescent="0.3">
      <c r="A3393">
        <v>8</v>
      </c>
      <c r="B3393">
        <v>2</v>
      </c>
      <c r="C3393">
        <v>3</v>
      </c>
      <c r="D3393" s="27">
        <v>2700</v>
      </c>
      <c r="E3393">
        <v>14058</v>
      </c>
      <c r="F3393">
        <v>1778</v>
      </c>
      <c r="G3393">
        <v>8721</v>
      </c>
      <c r="H3393">
        <v>854</v>
      </c>
      <c r="I3393">
        <v>32502</v>
      </c>
      <c r="J3393">
        <v>0</v>
      </c>
      <c r="K3393">
        <v>2104</v>
      </c>
      <c r="L3393">
        <v>20663</v>
      </c>
      <c r="M3393">
        <v>59801</v>
      </c>
      <c r="N3393">
        <v>12581</v>
      </c>
      <c r="O3393">
        <v>1461.857</v>
      </c>
      <c r="P3393" s="27">
        <v>44860</v>
      </c>
      <c r="Q3393" s="27">
        <v>153062</v>
      </c>
    </row>
    <row r="3394" spans="1:17" x14ac:dyDescent="0.3">
      <c r="A3394">
        <v>2</v>
      </c>
      <c r="B3394">
        <v>5</v>
      </c>
      <c r="C3394">
        <v>11</v>
      </c>
      <c r="D3394" s="27">
        <v>4000</v>
      </c>
      <c r="E3394">
        <v>878</v>
      </c>
      <c r="F3394">
        <v>0</v>
      </c>
      <c r="G3394">
        <v>1055</v>
      </c>
      <c r="H3394">
        <v>0</v>
      </c>
      <c r="I3394">
        <v>7142</v>
      </c>
      <c r="J3394">
        <v>0</v>
      </c>
      <c r="K3394">
        <v>0</v>
      </c>
      <c r="L3394">
        <v>6174</v>
      </c>
      <c r="M3394">
        <v>3762</v>
      </c>
      <c r="N3394">
        <v>14515</v>
      </c>
      <c r="O3394">
        <v>4458.21</v>
      </c>
      <c r="P3394" s="27">
        <v>9826</v>
      </c>
      <c r="Q3394" s="27">
        <v>33526</v>
      </c>
    </row>
    <row r="3395" spans="1:17" x14ac:dyDescent="0.3">
      <c r="A3395">
        <v>3</v>
      </c>
      <c r="B3395">
        <v>15</v>
      </c>
      <c r="C3395">
        <v>33</v>
      </c>
      <c r="D3395" s="27">
        <v>2100</v>
      </c>
      <c r="E3395">
        <v>0</v>
      </c>
      <c r="F3395">
        <v>6487</v>
      </c>
      <c r="G3395">
        <v>986</v>
      </c>
      <c r="H3395">
        <v>0</v>
      </c>
      <c r="I3395">
        <v>1549</v>
      </c>
      <c r="J3395">
        <v>37373</v>
      </c>
      <c r="K3395">
        <v>57699</v>
      </c>
      <c r="L3395">
        <v>21481</v>
      </c>
      <c r="M3395">
        <v>5986</v>
      </c>
      <c r="N3395">
        <v>7007</v>
      </c>
      <c r="O3395">
        <v>953.18780000000004</v>
      </c>
      <c r="P3395" s="27">
        <v>40612</v>
      </c>
      <c r="Q3395" s="27">
        <v>138568</v>
      </c>
    </row>
    <row r="3396" spans="1:17" x14ac:dyDescent="0.3">
      <c r="A3396">
        <v>5</v>
      </c>
      <c r="B3396">
        <v>5</v>
      </c>
      <c r="C3396">
        <v>11</v>
      </c>
      <c r="D3396" s="27">
        <v>6600</v>
      </c>
      <c r="E3396">
        <v>0</v>
      </c>
      <c r="F3396">
        <v>22160</v>
      </c>
      <c r="G3396">
        <v>9765</v>
      </c>
      <c r="H3396">
        <v>0</v>
      </c>
      <c r="I3396">
        <v>26505</v>
      </c>
      <c r="J3396">
        <v>0</v>
      </c>
      <c r="K3396">
        <v>0</v>
      </c>
      <c r="L3396">
        <v>0</v>
      </c>
      <c r="M3396">
        <v>0</v>
      </c>
      <c r="N3396">
        <v>43504</v>
      </c>
      <c r="O3396">
        <v>4637.8509999999997</v>
      </c>
      <c r="P3396" s="27">
        <v>29875</v>
      </c>
      <c r="Q3396" s="27">
        <v>101934</v>
      </c>
    </row>
    <row r="3397" spans="1:17" x14ac:dyDescent="0.3">
      <c r="A3397">
        <v>9</v>
      </c>
      <c r="B3397">
        <v>26</v>
      </c>
      <c r="C3397">
        <v>46</v>
      </c>
      <c r="D3397" s="27">
        <v>2600</v>
      </c>
      <c r="E3397">
        <v>0</v>
      </c>
      <c r="F3397">
        <v>3289</v>
      </c>
      <c r="G3397">
        <v>1945</v>
      </c>
      <c r="H3397">
        <v>0</v>
      </c>
      <c r="I3397">
        <v>3981</v>
      </c>
      <c r="J3397">
        <v>1135</v>
      </c>
      <c r="K3397">
        <v>13075</v>
      </c>
      <c r="L3397">
        <v>2724</v>
      </c>
      <c r="M3397">
        <v>1568</v>
      </c>
      <c r="N3397">
        <v>9511</v>
      </c>
      <c r="O3397">
        <v>1667.7550000000001</v>
      </c>
      <c r="P3397" s="27">
        <v>10911</v>
      </c>
      <c r="Q3397" s="27">
        <v>37228</v>
      </c>
    </row>
    <row r="3398" spans="1:17" x14ac:dyDescent="0.3">
      <c r="A3398">
        <v>5</v>
      </c>
      <c r="B3398">
        <v>16</v>
      </c>
      <c r="C3398">
        <v>35</v>
      </c>
      <c r="D3398" s="27">
        <v>1400000</v>
      </c>
      <c r="E3398">
        <v>0</v>
      </c>
      <c r="F3398" s="8">
        <v>148000000</v>
      </c>
      <c r="G3398">
        <v>21088864</v>
      </c>
      <c r="H3398">
        <v>0</v>
      </c>
      <c r="I3398">
        <v>29406458</v>
      </c>
      <c r="J3398">
        <v>6656101</v>
      </c>
      <c r="K3398">
        <v>5958961</v>
      </c>
      <c r="L3398">
        <v>4122831</v>
      </c>
      <c r="M3398">
        <v>2232109</v>
      </c>
      <c r="N3398">
        <v>38818827</v>
      </c>
      <c r="O3398">
        <v>2.860252</v>
      </c>
      <c r="P3398" s="27">
        <v>74978463</v>
      </c>
      <c r="Q3398" s="8">
        <v>256000000</v>
      </c>
    </row>
    <row r="3399" spans="1:17" x14ac:dyDescent="0.3">
      <c r="A3399">
        <v>5</v>
      </c>
      <c r="B3399">
        <v>2</v>
      </c>
      <c r="C3399">
        <v>2</v>
      </c>
      <c r="D3399" s="27">
        <v>2500</v>
      </c>
      <c r="E3399">
        <v>90</v>
      </c>
      <c r="F3399">
        <v>130002</v>
      </c>
      <c r="G3399">
        <v>109609</v>
      </c>
      <c r="H3399">
        <v>0</v>
      </c>
      <c r="I3399">
        <v>72180</v>
      </c>
      <c r="J3399">
        <v>0</v>
      </c>
      <c r="K3399">
        <v>5957</v>
      </c>
      <c r="L3399">
        <v>41675</v>
      </c>
      <c r="M3399">
        <v>62129</v>
      </c>
      <c r="N3399">
        <v>58812</v>
      </c>
      <c r="O3399">
        <v>1879.4559999999999</v>
      </c>
      <c r="P3399" s="27">
        <v>140813</v>
      </c>
      <c r="Q3399" s="27">
        <v>480454</v>
      </c>
    </row>
    <row r="3400" spans="1:17" x14ac:dyDescent="0.3">
      <c r="A3400">
        <v>9</v>
      </c>
      <c r="B3400">
        <v>5</v>
      </c>
      <c r="C3400">
        <v>9</v>
      </c>
      <c r="D3400" s="27">
        <v>205000</v>
      </c>
      <c r="E3400">
        <v>2002</v>
      </c>
      <c r="F3400">
        <v>42831</v>
      </c>
      <c r="G3400">
        <v>84750</v>
      </c>
      <c r="H3400">
        <v>0</v>
      </c>
      <c r="I3400">
        <v>279081</v>
      </c>
      <c r="J3400">
        <v>0</v>
      </c>
      <c r="K3400">
        <v>8927</v>
      </c>
      <c r="L3400">
        <v>12047</v>
      </c>
      <c r="M3400">
        <v>26431</v>
      </c>
      <c r="N3400">
        <v>639115</v>
      </c>
      <c r="O3400">
        <v>74.84496</v>
      </c>
      <c r="P3400" s="27">
        <v>320980</v>
      </c>
      <c r="Q3400" s="27">
        <v>1095184</v>
      </c>
    </row>
    <row r="3401" spans="1:17" x14ac:dyDescent="0.3">
      <c r="A3401">
        <v>3</v>
      </c>
      <c r="B3401">
        <v>14</v>
      </c>
      <c r="C3401">
        <v>31</v>
      </c>
      <c r="D3401" s="27">
        <v>1900</v>
      </c>
      <c r="E3401">
        <v>0</v>
      </c>
      <c r="F3401">
        <v>0</v>
      </c>
      <c r="G3401">
        <v>1597</v>
      </c>
      <c r="H3401">
        <v>0</v>
      </c>
      <c r="I3401">
        <v>3433</v>
      </c>
      <c r="J3401">
        <v>0</v>
      </c>
      <c r="K3401">
        <v>1660</v>
      </c>
      <c r="L3401">
        <v>5700</v>
      </c>
      <c r="M3401">
        <v>4797</v>
      </c>
      <c r="N3401">
        <v>4145</v>
      </c>
      <c r="O3401">
        <v>2249.1350000000002</v>
      </c>
      <c r="P3401" s="27">
        <v>6252</v>
      </c>
      <c r="Q3401" s="27">
        <v>21332</v>
      </c>
    </row>
    <row r="3402" spans="1:17" x14ac:dyDescent="0.3">
      <c r="A3402">
        <v>4</v>
      </c>
      <c r="B3402">
        <v>26</v>
      </c>
      <c r="C3402">
        <v>47</v>
      </c>
      <c r="D3402" s="27">
        <v>4000</v>
      </c>
      <c r="E3402">
        <v>0</v>
      </c>
      <c r="F3402">
        <v>5171</v>
      </c>
      <c r="G3402">
        <v>9166</v>
      </c>
      <c r="H3402">
        <v>0</v>
      </c>
      <c r="I3402">
        <v>50176</v>
      </c>
      <c r="J3402">
        <v>0</v>
      </c>
      <c r="K3402">
        <v>2530</v>
      </c>
      <c r="L3402">
        <v>4695</v>
      </c>
      <c r="M3402">
        <v>3378</v>
      </c>
      <c r="N3402">
        <v>26309</v>
      </c>
      <c r="O3402">
        <v>1341.309</v>
      </c>
      <c r="P3402" s="27">
        <v>29726</v>
      </c>
      <c r="Q3402" s="27">
        <v>101425</v>
      </c>
    </row>
    <row r="3403" spans="1:17" x14ac:dyDescent="0.3">
      <c r="A3403">
        <v>2</v>
      </c>
      <c r="B3403">
        <v>16</v>
      </c>
      <c r="C3403">
        <v>35</v>
      </c>
      <c r="D3403" s="27">
        <v>380000</v>
      </c>
      <c r="E3403">
        <v>0</v>
      </c>
      <c r="F3403">
        <v>728568</v>
      </c>
      <c r="G3403">
        <v>5624638</v>
      </c>
      <c r="H3403">
        <v>0</v>
      </c>
      <c r="I3403">
        <v>6627674</v>
      </c>
      <c r="J3403">
        <v>2007843</v>
      </c>
      <c r="K3403">
        <v>3882142</v>
      </c>
      <c r="L3403">
        <v>3263624</v>
      </c>
      <c r="M3403">
        <v>1824614</v>
      </c>
      <c r="N3403">
        <v>8701093</v>
      </c>
      <c r="O3403">
        <v>9.2846069999999994</v>
      </c>
      <c r="P3403" s="27">
        <v>9572156</v>
      </c>
      <c r="Q3403" s="27">
        <v>32660196</v>
      </c>
    </row>
    <row r="3404" spans="1:17" x14ac:dyDescent="0.3">
      <c r="A3404">
        <v>7</v>
      </c>
      <c r="B3404">
        <v>5</v>
      </c>
      <c r="C3404">
        <v>10</v>
      </c>
      <c r="D3404" s="27">
        <v>4000</v>
      </c>
      <c r="E3404">
        <v>361</v>
      </c>
      <c r="F3404">
        <v>0</v>
      </c>
      <c r="G3404">
        <v>135</v>
      </c>
      <c r="H3404">
        <v>0</v>
      </c>
      <c r="I3404">
        <v>5794</v>
      </c>
      <c r="J3404">
        <v>0</v>
      </c>
      <c r="K3404">
        <v>1245</v>
      </c>
      <c r="L3404">
        <v>2189</v>
      </c>
      <c r="M3404">
        <v>0</v>
      </c>
      <c r="N3404">
        <v>6476</v>
      </c>
      <c r="O3404">
        <v>1879.4559999999999</v>
      </c>
      <c r="P3404" s="27">
        <v>4748</v>
      </c>
      <c r="Q3404" s="27">
        <v>16200</v>
      </c>
    </row>
    <row r="3405" spans="1:17" x14ac:dyDescent="0.3">
      <c r="A3405">
        <v>3</v>
      </c>
      <c r="B3405">
        <v>14</v>
      </c>
      <c r="C3405">
        <v>31</v>
      </c>
      <c r="D3405" s="27">
        <v>12000</v>
      </c>
      <c r="E3405">
        <v>18247</v>
      </c>
      <c r="F3405">
        <v>0</v>
      </c>
      <c r="G3405">
        <v>5328</v>
      </c>
      <c r="H3405">
        <v>0</v>
      </c>
      <c r="I3405">
        <v>12161</v>
      </c>
      <c r="J3405">
        <v>1354</v>
      </c>
      <c r="K3405">
        <v>1718</v>
      </c>
      <c r="L3405">
        <v>1189</v>
      </c>
      <c r="M3405">
        <v>3874</v>
      </c>
      <c r="N3405">
        <v>7220</v>
      </c>
      <c r="O3405">
        <v>2758.846</v>
      </c>
      <c r="P3405" s="27">
        <v>14974</v>
      </c>
      <c r="Q3405" s="27">
        <v>51091</v>
      </c>
    </row>
    <row r="3406" spans="1:17" x14ac:dyDescent="0.3">
      <c r="A3406">
        <v>8</v>
      </c>
      <c r="B3406">
        <v>14</v>
      </c>
      <c r="C3406">
        <v>28</v>
      </c>
      <c r="D3406" s="27">
        <v>76000</v>
      </c>
      <c r="E3406">
        <v>0</v>
      </c>
      <c r="F3406">
        <v>141258</v>
      </c>
      <c r="G3406">
        <v>267255</v>
      </c>
      <c r="H3406">
        <v>10887</v>
      </c>
      <c r="I3406">
        <v>254090</v>
      </c>
      <c r="J3406">
        <v>30378</v>
      </c>
      <c r="K3406">
        <v>164659</v>
      </c>
      <c r="L3406">
        <v>74659</v>
      </c>
      <c r="M3406">
        <v>245802</v>
      </c>
      <c r="N3406">
        <v>197482</v>
      </c>
      <c r="O3406">
        <v>308.20569999999998</v>
      </c>
      <c r="P3406" s="27">
        <v>406351</v>
      </c>
      <c r="Q3406" s="27">
        <v>1386470</v>
      </c>
    </row>
    <row r="3407" spans="1:17" x14ac:dyDescent="0.3">
      <c r="A3407">
        <v>2</v>
      </c>
      <c r="B3407">
        <v>2</v>
      </c>
      <c r="C3407">
        <v>2</v>
      </c>
      <c r="D3407" s="27">
        <v>32000</v>
      </c>
      <c r="E3407">
        <v>25848</v>
      </c>
      <c r="F3407">
        <v>89699</v>
      </c>
      <c r="G3407">
        <v>237571</v>
      </c>
      <c r="H3407">
        <v>0</v>
      </c>
      <c r="I3407">
        <v>239376</v>
      </c>
      <c r="J3407">
        <v>0</v>
      </c>
      <c r="K3407">
        <v>132062</v>
      </c>
      <c r="L3407">
        <v>76171</v>
      </c>
      <c r="M3407">
        <v>478857</v>
      </c>
      <c r="N3407">
        <v>236054</v>
      </c>
      <c r="O3407">
        <v>276.95330000000001</v>
      </c>
      <c r="P3407" s="27">
        <v>444208</v>
      </c>
      <c r="Q3407" s="27">
        <v>1515638</v>
      </c>
    </row>
    <row r="3408" spans="1:17" x14ac:dyDescent="0.3">
      <c r="A3408">
        <v>6</v>
      </c>
      <c r="B3408">
        <v>5</v>
      </c>
      <c r="C3408">
        <v>9</v>
      </c>
      <c r="D3408" s="27">
        <v>900000</v>
      </c>
      <c r="E3408">
        <v>0</v>
      </c>
      <c r="F3408">
        <v>2533814</v>
      </c>
      <c r="G3408">
        <v>1919887</v>
      </c>
      <c r="H3408">
        <v>47441</v>
      </c>
      <c r="I3408">
        <v>7924182</v>
      </c>
      <c r="J3408">
        <v>0</v>
      </c>
      <c r="K3408">
        <v>148019</v>
      </c>
      <c r="L3408">
        <v>310964</v>
      </c>
      <c r="M3408">
        <v>883668</v>
      </c>
      <c r="N3408">
        <v>6876522</v>
      </c>
      <c r="O3408">
        <v>28.66131</v>
      </c>
      <c r="P3408" s="27">
        <v>6050556</v>
      </c>
      <c r="Q3408" s="27">
        <v>20644497</v>
      </c>
    </row>
    <row r="3409" spans="1:17" x14ac:dyDescent="0.3">
      <c r="A3409">
        <v>3</v>
      </c>
      <c r="B3409">
        <v>18</v>
      </c>
      <c r="C3409">
        <v>39</v>
      </c>
      <c r="D3409" s="27">
        <v>41000</v>
      </c>
      <c r="E3409">
        <v>0</v>
      </c>
      <c r="F3409">
        <v>49000</v>
      </c>
      <c r="G3409">
        <v>68758</v>
      </c>
      <c r="H3409">
        <v>33942</v>
      </c>
      <c r="I3409">
        <v>109425</v>
      </c>
      <c r="J3409">
        <v>0</v>
      </c>
      <c r="K3409">
        <v>2246</v>
      </c>
      <c r="L3409">
        <v>9411</v>
      </c>
      <c r="M3409">
        <v>17249</v>
      </c>
      <c r="N3409">
        <v>1850897</v>
      </c>
      <c r="O3409">
        <v>356.19830000000002</v>
      </c>
      <c r="P3409" s="27">
        <v>627470</v>
      </c>
      <c r="Q3409" s="27">
        <v>2140928</v>
      </c>
    </row>
    <row r="3410" spans="1:17" x14ac:dyDescent="0.3">
      <c r="A3410">
        <v>6</v>
      </c>
      <c r="B3410">
        <v>2</v>
      </c>
      <c r="C3410">
        <v>2</v>
      </c>
      <c r="D3410" s="27">
        <v>98000</v>
      </c>
      <c r="E3410">
        <v>117715</v>
      </c>
      <c r="F3410">
        <v>651433</v>
      </c>
      <c r="G3410">
        <v>890016</v>
      </c>
      <c r="H3410">
        <v>0</v>
      </c>
      <c r="I3410">
        <v>1017133</v>
      </c>
      <c r="J3410">
        <v>54433</v>
      </c>
      <c r="K3410">
        <v>346665</v>
      </c>
      <c r="L3410">
        <v>463926</v>
      </c>
      <c r="M3410">
        <v>1033936</v>
      </c>
      <c r="N3410">
        <v>739735</v>
      </c>
      <c r="O3410">
        <v>170.02709999999999</v>
      </c>
      <c r="P3410" s="27">
        <v>1557735</v>
      </c>
      <c r="Q3410" s="27">
        <v>5314992</v>
      </c>
    </row>
    <row r="3411" spans="1:17" x14ac:dyDescent="0.3">
      <c r="A3411">
        <v>7</v>
      </c>
      <c r="B3411">
        <v>16</v>
      </c>
      <c r="C3411">
        <v>35</v>
      </c>
      <c r="D3411" s="27">
        <v>800000</v>
      </c>
      <c r="E3411">
        <v>0</v>
      </c>
      <c r="F3411">
        <v>37696854</v>
      </c>
      <c r="G3411">
        <v>13981268</v>
      </c>
      <c r="H3411">
        <v>0</v>
      </c>
      <c r="I3411">
        <v>11810235</v>
      </c>
      <c r="J3411">
        <v>3588382</v>
      </c>
      <c r="K3411">
        <v>8516047</v>
      </c>
      <c r="L3411">
        <v>10828593</v>
      </c>
      <c r="M3411">
        <v>10468342</v>
      </c>
      <c r="N3411">
        <v>19003202</v>
      </c>
      <c r="O3411">
        <v>4.2903779999999996</v>
      </c>
      <c r="P3411" s="27">
        <v>33966273</v>
      </c>
      <c r="Q3411" s="8">
        <v>116000000</v>
      </c>
    </row>
    <row r="3412" spans="1:17" x14ac:dyDescent="0.3">
      <c r="A3412">
        <v>2</v>
      </c>
      <c r="B3412">
        <v>2</v>
      </c>
      <c r="C3412">
        <v>4</v>
      </c>
      <c r="D3412" s="27">
        <v>68000</v>
      </c>
      <c r="E3412">
        <v>0</v>
      </c>
      <c r="F3412">
        <v>309750</v>
      </c>
      <c r="G3412">
        <v>664532</v>
      </c>
      <c r="H3412">
        <v>0</v>
      </c>
      <c r="I3412">
        <v>327353</v>
      </c>
      <c r="J3412">
        <v>0</v>
      </c>
      <c r="K3412">
        <v>73713</v>
      </c>
      <c r="L3412">
        <v>139037</v>
      </c>
      <c r="M3412">
        <v>609602</v>
      </c>
      <c r="N3412">
        <v>431127</v>
      </c>
      <c r="O3412">
        <v>1851.67</v>
      </c>
      <c r="P3412" s="27">
        <v>748861</v>
      </c>
      <c r="Q3412" s="27">
        <v>2555114</v>
      </c>
    </row>
    <row r="3413" spans="1:17" x14ac:dyDescent="0.3">
      <c r="A3413">
        <v>4</v>
      </c>
      <c r="B3413">
        <v>14</v>
      </c>
      <c r="C3413">
        <v>27</v>
      </c>
      <c r="D3413" s="27">
        <v>93000</v>
      </c>
      <c r="E3413">
        <v>0</v>
      </c>
      <c r="F3413">
        <v>0</v>
      </c>
      <c r="G3413">
        <v>1748541</v>
      </c>
      <c r="H3413">
        <v>0</v>
      </c>
      <c r="I3413">
        <v>1553274</v>
      </c>
      <c r="J3413">
        <v>0</v>
      </c>
      <c r="K3413">
        <v>63264</v>
      </c>
      <c r="L3413">
        <v>76255</v>
      </c>
      <c r="M3413">
        <v>670670</v>
      </c>
      <c r="N3413">
        <v>1473092</v>
      </c>
      <c r="O3413">
        <v>139.16999999999999</v>
      </c>
      <c r="P3413" s="27">
        <v>1636898</v>
      </c>
      <c r="Q3413" s="27">
        <v>5585096</v>
      </c>
    </row>
    <row r="3414" spans="1:17" x14ac:dyDescent="0.3">
      <c r="A3414">
        <v>5</v>
      </c>
      <c r="B3414">
        <v>16</v>
      </c>
      <c r="C3414">
        <v>35</v>
      </c>
      <c r="D3414" s="27">
        <v>350000</v>
      </c>
      <c r="E3414">
        <v>298017</v>
      </c>
      <c r="F3414">
        <v>12243392</v>
      </c>
      <c r="G3414">
        <v>4887395</v>
      </c>
      <c r="H3414">
        <v>0</v>
      </c>
      <c r="I3414">
        <v>4470233</v>
      </c>
      <c r="J3414">
        <v>1058262</v>
      </c>
      <c r="K3414">
        <v>1135864</v>
      </c>
      <c r="L3414">
        <v>926377</v>
      </c>
      <c r="M3414">
        <v>335461</v>
      </c>
      <c r="N3414">
        <v>4805643</v>
      </c>
      <c r="O3414">
        <v>9.2846069999999994</v>
      </c>
      <c r="P3414" s="27">
        <v>8839579</v>
      </c>
      <c r="Q3414" s="27">
        <v>30160644</v>
      </c>
    </row>
    <row r="3415" spans="1:17" x14ac:dyDescent="0.3">
      <c r="A3415">
        <v>7</v>
      </c>
      <c r="B3415">
        <v>15</v>
      </c>
      <c r="C3415">
        <v>33</v>
      </c>
      <c r="D3415" s="27">
        <v>4000</v>
      </c>
      <c r="E3415">
        <v>6745</v>
      </c>
      <c r="F3415">
        <v>55861</v>
      </c>
      <c r="G3415">
        <v>51382</v>
      </c>
      <c r="H3415">
        <v>0</v>
      </c>
      <c r="I3415">
        <v>39292</v>
      </c>
      <c r="J3415">
        <v>0</v>
      </c>
      <c r="K3415">
        <v>311475</v>
      </c>
      <c r="L3415">
        <v>16798</v>
      </c>
      <c r="M3415">
        <v>25366</v>
      </c>
      <c r="N3415">
        <v>43914</v>
      </c>
      <c r="O3415">
        <v>1879.4559999999999</v>
      </c>
      <c r="P3415" s="27">
        <v>161440</v>
      </c>
      <c r="Q3415" s="27">
        <v>550833</v>
      </c>
    </row>
    <row r="3416" spans="1:17" x14ac:dyDescent="0.3">
      <c r="A3416">
        <v>9</v>
      </c>
      <c r="B3416">
        <v>15</v>
      </c>
      <c r="C3416">
        <v>33</v>
      </c>
      <c r="D3416" s="27">
        <v>2500</v>
      </c>
      <c r="E3416">
        <v>361</v>
      </c>
      <c r="F3416">
        <v>581</v>
      </c>
      <c r="G3416">
        <v>1058</v>
      </c>
      <c r="H3416">
        <v>0</v>
      </c>
      <c r="I3416">
        <v>1110</v>
      </c>
      <c r="J3416">
        <v>18539</v>
      </c>
      <c r="K3416">
        <v>28622</v>
      </c>
      <c r="L3416">
        <v>0</v>
      </c>
      <c r="M3416">
        <v>43</v>
      </c>
      <c r="N3416">
        <v>3220</v>
      </c>
      <c r="O3416">
        <v>887.44190000000003</v>
      </c>
      <c r="P3416" s="27">
        <v>15690</v>
      </c>
      <c r="Q3416" s="27">
        <v>53534</v>
      </c>
    </row>
    <row r="3417" spans="1:17" x14ac:dyDescent="0.3">
      <c r="A3417">
        <v>1</v>
      </c>
      <c r="B3417">
        <v>23</v>
      </c>
      <c r="C3417">
        <v>50</v>
      </c>
      <c r="D3417" s="27">
        <v>94000</v>
      </c>
      <c r="E3417">
        <v>87736</v>
      </c>
      <c r="F3417">
        <v>183488</v>
      </c>
      <c r="G3417">
        <v>541585</v>
      </c>
      <c r="H3417">
        <v>51484</v>
      </c>
      <c r="I3417">
        <v>598618</v>
      </c>
      <c r="J3417">
        <v>0</v>
      </c>
      <c r="K3417">
        <v>1870229</v>
      </c>
      <c r="L3417">
        <v>102053</v>
      </c>
      <c r="M3417">
        <v>86806</v>
      </c>
      <c r="N3417">
        <v>371704</v>
      </c>
      <c r="O3417">
        <v>213.4828</v>
      </c>
      <c r="P3417" s="27">
        <v>1141179</v>
      </c>
      <c r="Q3417" s="27">
        <v>3893703</v>
      </c>
    </row>
    <row r="3418" spans="1:17" x14ac:dyDescent="0.3">
      <c r="A3418">
        <v>2</v>
      </c>
      <c r="B3418">
        <v>2</v>
      </c>
      <c r="C3418">
        <v>6</v>
      </c>
      <c r="D3418" s="27">
        <v>120000</v>
      </c>
      <c r="E3418">
        <v>0</v>
      </c>
      <c r="F3418">
        <v>773716</v>
      </c>
      <c r="G3418">
        <v>2099771</v>
      </c>
      <c r="H3418">
        <v>0</v>
      </c>
      <c r="I3418">
        <v>1385970</v>
      </c>
      <c r="J3418">
        <v>0</v>
      </c>
      <c r="K3418">
        <v>95396</v>
      </c>
      <c r="L3418">
        <v>461905</v>
      </c>
      <c r="M3418">
        <v>913907</v>
      </c>
      <c r="N3418">
        <v>1127117</v>
      </c>
      <c r="O3418">
        <v>64.022069999999999</v>
      </c>
      <c r="P3418" s="27">
        <v>2009901</v>
      </c>
      <c r="Q3418" s="27">
        <v>6857782</v>
      </c>
    </row>
    <row r="3419" spans="1:17" x14ac:dyDescent="0.3">
      <c r="A3419">
        <v>5</v>
      </c>
      <c r="B3419">
        <v>14</v>
      </c>
      <c r="C3419">
        <v>27</v>
      </c>
      <c r="D3419" s="27">
        <v>53000</v>
      </c>
      <c r="E3419">
        <v>62</v>
      </c>
      <c r="F3419">
        <v>0</v>
      </c>
      <c r="G3419">
        <v>395396</v>
      </c>
      <c r="H3419">
        <v>16415</v>
      </c>
      <c r="I3419">
        <v>356911</v>
      </c>
      <c r="J3419">
        <v>0</v>
      </c>
      <c r="K3419">
        <v>10881</v>
      </c>
      <c r="L3419">
        <v>110637</v>
      </c>
      <c r="M3419">
        <v>171391</v>
      </c>
      <c r="N3419">
        <v>2287079</v>
      </c>
      <c r="O3419">
        <v>385.90780000000001</v>
      </c>
      <c r="P3419" s="27">
        <v>981469</v>
      </c>
      <c r="Q3419" s="27">
        <v>3348772</v>
      </c>
    </row>
    <row r="3420" spans="1:17" x14ac:dyDescent="0.3">
      <c r="A3420">
        <v>1</v>
      </c>
      <c r="B3420">
        <v>23</v>
      </c>
      <c r="C3420">
        <v>50</v>
      </c>
      <c r="D3420" s="27">
        <v>30000</v>
      </c>
      <c r="E3420">
        <v>29545</v>
      </c>
      <c r="F3420">
        <v>36133</v>
      </c>
      <c r="G3420">
        <v>315613</v>
      </c>
      <c r="H3420">
        <v>45215</v>
      </c>
      <c r="I3420">
        <v>230383</v>
      </c>
      <c r="J3420">
        <v>0</v>
      </c>
      <c r="K3420">
        <v>363524</v>
      </c>
      <c r="L3420">
        <v>62134</v>
      </c>
      <c r="M3420">
        <v>45654</v>
      </c>
      <c r="N3420">
        <v>290874</v>
      </c>
      <c r="O3420">
        <v>1851.67</v>
      </c>
      <c r="P3420" s="27">
        <v>415907</v>
      </c>
      <c r="Q3420" s="27">
        <v>1419075</v>
      </c>
    </row>
    <row r="3421" spans="1:17" x14ac:dyDescent="0.3">
      <c r="A3421">
        <v>9</v>
      </c>
      <c r="B3421">
        <v>17</v>
      </c>
      <c r="C3421">
        <v>36</v>
      </c>
      <c r="D3421" s="27">
        <v>30000</v>
      </c>
      <c r="E3421">
        <v>39204</v>
      </c>
      <c r="F3421">
        <v>475555</v>
      </c>
      <c r="G3421">
        <v>413804</v>
      </c>
      <c r="H3421">
        <v>0</v>
      </c>
      <c r="I3421">
        <v>657135</v>
      </c>
      <c r="J3421">
        <v>0</v>
      </c>
      <c r="K3421">
        <v>324347</v>
      </c>
      <c r="L3421">
        <v>694197</v>
      </c>
      <c r="M3421">
        <v>80147</v>
      </c>
      <c r="N3421">
        <v>401236</v>
      </c>
      <c r="O3421">
        <v>209.1</v>
      </c>
      <c r="P3421" s="27">
        <v>904345</v>
      </c>
      <c r="Q3421" s="27">
        <v>3085625</v>
      </c>
    </row>
    <row r="3422" spans="1:17" x14ac:dyDescent="0.3">
      <c r="A3422">
        <v>4</v>
      </c>
      <c r="B3422">
        <v>15</v>
      </c>
      <c r="C3422">
        <v>34</v>
      </c>
      <c r="D3422" s="27">
        <v>2150</v>
      </c>
      <c r="E3422">
        <v>0</v>
      </c>
      <c r="F3422">
        <v>0</v>
      </c>
      <c r="G3422">
        <v>0</v>
      </c>
      <c r="H3422">
        <v>10080</v>
      </c>
      <c r="I3422">
        <v>4466</v>
      </c>
      <c r="J3422">
        <v>69201</v>
      </c>
      <c r="K3422">
        <v>69636</v>
      </c>
      <c r="L3422">
        <v>698</v>
      </c>
      <c r="M3422">
        <v>2707</v>
      </c>
      <c r="N3422">
        <v>30466</v>
      </c>
      <c r="O3422">
        <v>1484.5150000000001</v>
      </c>
      <c r="P3422" s="27">
        <v>54881</v>
      </c>
      <c r="Q3422" s="27">
        <v>187254</v>
      </c>
    </row>
    <row r="3423" spans="1:17" x14ac:dyDescent="0.3">
      <c r="A3423">
        <v>4</v>
      </c>
      <c r="B3423">
        <v>25</v>
      </c>
      <c r="C3423">
        <v>42</v>
      </c>
      <c r="D3423" s="27">
        <v>31000</v>
      </c>
      <c r="E3423">
        <v>18678</v>
      </c>
      <c r="F3423">
        <v>56894</v>
      </c>
      <c r="G3423">
        <v>131313</v>
      </c>
      <c r="H3423">
        <v>1576</v>
      </c>
      <c r="I3423">
        <v>167647</v>
      </c>
      <c r="J3423">
        <v>0</v>
      </c>
      <c r="K3423">
        <v>1372</v>
      </c>
      <c r="L3423">
        <v>22251</v>
      </c>
      <c r="M3423">
        <v>30671</v>
      </c>
      <c r="N3423">
        <v>118613</v>
      </c>
      <c r="O3423">
        <v>519.50229999999999</v>
      </c>
      <c r="P3423" s="27">
        <v>160907</v>
      </c>
      <c r="Q3423" s="27">
        <v>549015</v>
      </c>
    </row>
    <row r="3424" spans="1:17" x14ac:dyDescent="0.3">
      <c r="A3424">
        <v>3</v>
      </c>
      <c r="B3424">
        <v>2</v>
      </c>
      <c r="C3424">
        <v>2</v>
      </c>
      <c r="D3424" s="27">
        <v>45000</v>
      </c>
      <c r="E3424">
        <v>0</v>
      </c>
      <c r="F3424">
        <v>127456</v>
      </c>
      <c r="G3424">
        <v>544575</v>
      </c>
      <c r="H3424">
        <v>10773</v>
      </c>
      <c r="I3424">
        <v>343511</v>
      </c>
      <c r="J3424">
        <v>0</v>
      </c>
      <c r="K3424">
        <v>22793</v>
      </c>
      <c r="L3424">
        <v>146363</v>
      </c>
      <c r="M3424">
        <v>597001</v>
      </c>
      <c r="N3424">
        <v>336684</v>
      </c>
      <c r="O3424">
        <v>545.85810000000004</v>
      </c>
      <c r="P3424" s="27">
        <v>624020</v>
      </c>
      <c r="Q3424" s="27">
        <v>2129156</v>
      </c>
    </row>
    <row r="3425" spans="1:17" x14ac:dyDescent="0.3">
      <c r="A3425">
        <v>8</v>
      </c>
      <c r="B3425">
        <v>13</v>
      </c>
      <c r="C3425">
        <v>23</v>
      </c>
      <c r="D3425" s="27">
        <v>104000</v>
      </c>
      <c r="E3425">
        <v>0</v>
      </c>
      <c r="F3425">
        <v>1081584</v>
      </c>
      <c r="G3425">
        <v>289709</v>
      </c>
      <c r="H3425">
        <v>0</v>
      </c>
      <c r="I3425">
        <v>358092</v>
      </c>
      <c r="J3425">
        <v>78950</v>
      </c>
      <c r="K3425">
        <v>10595</v>
      </c>
      <c r="L3425">
        <v>137805</v>
      </c>
      <c r="M3425">
        <v>974310</v>
      </c>
      <c r="N3425">
        <v>776025</v>
      </c>
      <c r="O3425">
        <v>48.84104</v>
      </c>
      <c r="P3425" s="27">
        <v>1086480</v>
      </c>
      <c r="Q3425" s="27">
        <v>3707070</v>
      </c>
    </row>
    <row r="3426" spans="1:17" x14ac:dyDescent="0.3">
      <c r="A3426">
        <v>7</v>
      </c>
      <c r="B3426">
        <v>5</v>
      </c>
      <c r="C3426">
        <v>11</v>
      </c>
      <c r="D3426" s="27">
        <v>1400</v>
      </c>
      <c r="O3426">
        <v>3782.18</v>
      </c>
    </row>
    <row r="3427" spans="1:17" x14ac:dyDescent="0.3">
      <c r="A3427">
        <v>3</v>
      </c>
      <c r="B3427">
        <v>2</v>
      </c>
      <c r="C3427">
        <v>6</v>
      </c>
      <c r="D3427" s="27">
        <v>104000</v>
      </c>
      <c r="E3427">
        <v>584712</v>
      </c>
      <c r="F3427">
        <v>602212</v>
      </c>
      <c r="G3427">
        <v>1764045</v>
      </c>
      <c r="H3427">
        <v>43895</v>
      </c>
      <c r="I3427">
        <v>1550947</v>
      </c>
      <c r="J3427">
        <v>71824</v>
      </c>
      <c r="K3427">
        <v>258965</v>
      </c>
      <c r="L3427">
        <v>111938</v>
      </c>
      <c r="M3427">
        <v>1937858</v>
      </c>
      <c r="N3427">
        <v>987434</v>
      </c>
      <c r="O3427">
        <v>26.088930000000001</v>
      </c>
      <c r="P3427" s="27">
        <v>2319411</v>
      </c>
      <c r="Q3427" s="27">
        <v>7913830</v>
      </c>
    </row>
    <row r="3428" spans="1:17" x14ac:dyDescent="0.3">
      <c r="A3428">
        <v>3</v>
      </c>
      <c r="B3428">
        <v>5</v>
      </c>
      <c r="C3428">
        <v>9</v>
      </c>
      <c r="D3428" s="27">
        <v>210000</v>
      </c>
      <c r="E3428">
        <v>0</v>
      </c>
      <c r="F3428">
        <v>188624</v>
      </c>
      <c r="G3428">
        <v>87585</v>
      </c>
      <c r="H3428">
        <v>1706</v>
      </c>
      <c r="I3428">
        <v>332448</v>
      </c>
      <c r="J3428">
        <v>0</v>
      </c>
      <c r="K3428">
        <v>3980</v>
      </c>
      <c r="L3428">
        <v>6534</v>
      </c>
      <c r="M3428">
        <v>72348</v>
      </c>
      <c r="N3428">
        <v>318982</v>
      </c>
      <c r="O3428">
        <v>146.0213</v>
      </c>
      <c r="P3428" s="27">
        <v>296661</v>
      </c>
      <c r="Q3428" s="27">
        <v>1012207</v>
      </c>
    </row>
    <row r="3429" spans="1:17" x14ac:dyDescent="0.3">
      <c r="A3429">
        <v>9</v>
      </c>
      <c r="B3429">
        <v>16</v>
      </c>
      <c r="C3429">
        <v>35</v>
      </c>
      <c r="D3429" s="27">
        <v>800000</v>
      </c>
      <c r="E3429">
        <v>0</v>
      </c>
      <c r="F3429">
        <v>12229342</v>
      </c>
      <c r="G3429">
        <v>13605280</v>
      </c>
      <c r="H3429">
        <v>0</v>
      </c>
      <c r="I3429">
        <v>10515914</v>
      </c>
      <c r="J3429">
        <v>0</v>
      </c>
      <c r="K3429">
        <v>747583</v>
      </c>
      <c r="L3429">
        <v>11940232</v>
      </c>
      <c r="M3429">
        <v>17285967</v>
      </c>
      <c r="N3429">
        <v>16270587</v>
      </c>
      <c r="O3429">
        <v>4.5464599999999997</v>
      </c>
      <c r="P3429" s="27">
        <v>24207182</v>
      </c>
      <c r="Q3429" s="27">
        <v>82594905</v>
      </c>
    </row>
    <row r="3430" spans="1:17" x14ac:dyDescent="0.3">
      <c r="A3430">
        <v>4</v>
      </c>
      <c r="B3430">
        <v>13</v>
      </c>
      <c r="C3430">
        <v>24</v>
      </c>
      <c r="D3430" s="27">
        <v>67000</v>
      </c>
      <c r="E3430">
        <v>151336</v>
      </c>
      <c r="F3430">
        <v>1507256</v>
      </c>
      <c r="G3430">
        <v>649808</v>
      </c>
      <c r="H3430">
        <v>0</v>
      </c>
      <c r="I3430">
        <v>656567</v>
      </c>
      <c r="J3430">
        <v>0</v>
      </c>
      <c r="K3430">
        <v>68068</v>
      </c>
      <c r="L3430">
        <v>473165</v>
      </c>
      <c r="M3430">
        <v>147596</v>
      </c>
      <c r="N3430">
        <v>1320467</v>
      </c>
      <c r="O3430">
        <v>190.5898</v>
      </c>
      <c r="P3430" s="27">
        <v>1457873</v>
      </c>
      <c r="Q3430" s="27">
        <v>4974263</v>
      </c>
    </row>
    <row r="3431" spans="1:17" x14ac:dyDescent="0.3">
      <c r="A3431">
        <v>4</v>
      </c>
      <c r="B3431">
        <v>16</v>
      </c>
      <c r="C3431">
        <v>35</v>
      </c>
      <c r="D3431" s="27">
        <v>71000</v>
      </c>
      <c r="E3431">
        <v>0</v>
      </c>
      <c r="F3431">
        <v>1284864</v>
      </c>
      <c r="G3431">
        <v>2123344</v>
      </c>
      <c r="H3431">
        <v>0</v>
      </c>
      <c r="I3431">
        <v>1949742</v>
      </c>
      <c r="J3431">
        <v>428809</v>
      </c>
      <c r="K3431">
        <v>795833</v>
      </c>
      <c r="L3431">
        <v>487110</v>
      </c>
      <c r="M3431">
        <v>1075662</v>
      </c>
      <c r="N3431">
        <v>1962792</v>
      </c>
      <c r="O3431">
        <v>333.89499999999998</v>
      </c>
      <c r="P3431" s="27">
        <v>2962531</v>
      </c>
      <c r="Q3431" s="27">
        <v>10108156</v>
      </c>
    </row>
    <row r="3432" spans="1:17" x14ac:dyDescent="0.3">
      <c r="A3432">
        <v>7</v>
      </c>
      <c r="B3432">
        <v>25</v>
      </c>
      <c r="C3432">
        <v>42</v>
      </c>
      <c r="D3432" s="27">
        <v>48000</v>
      </c>
      <c r="E3432">
        <v>20116</v>
      </c>
      <c r="F3432">
        <v>283176</v>
      </c>
      <c r="G3432">
        <v>306807</v>
      </c>
      <c r="H3432">
        <v>0</v>
      </c>
      <c r="I3432">
        <v>437366</v>
      </c>
      <c r="J3432">
        <v>0</v>
      </c>
      <c r="K3432">
        <v>458813</v>
      </c>
      <c r="L3432">
        <v>13775</v>
      </c>
      <c r="M3432">
        <v>181</v>
      </c>
      <c r="N3432">
        <v>238120</v>
      </c>
      <c r="O3432">
        <v>1162.2629999999999</v>
      </c>
      <c r="P3432" s="27">
        <v>515344</v>
      </c>
      <c r="Q3432" s="27">
        <v>1758354</v>
      </c>
    </row>
    <row r="3433" spans="1:17" x14ac:dyDescent="0.3">
      <c r="A3433">
        <v>2</v>
      </c>
      <c r="B3433">
        <v>14</v>
      </c>
      <c r="C3433">
        <v>28</v>
      </c>
      <c r="D3433" s="27">
        <v>118000</v>
      </c>
      <c r="E3433">
        <v>0</v>
      </c>
      <c r="F3433">
        <v>159102</v>
      </c>
      <c r="G3433">
        <v>485437</v>
      </c>
      <c r="H3433">
        <v>0</v>
      </c>
      <c r="I3433">
        <v>793808</v>
      </c>
      <c r="J3433">
        <v>137860</v>
      </c>
      <c r="K3433">
        <v>622770</v>
      </c>
      <c r="L3433">
        <v>489269</v>
      </c>
      <c r="M3433">
        <v>1199977</v>
      </c>
      <c r="N3433">
        <v>629589</v>
      </c>
      <c r="O3433">
        <v>84.055760000000006</v>
      </c>
      <c r="P3433" s="27">
        <v>1324095</v>
      </c>
      <c r="Q3433" s="27">
        <v>4517812</v>
      </c>
    </row>
    <row r="3434" spans="1:17" x14ac:dyDescent="0.3">
      <c r="A3434">
        <v>5</v>
      </c>
      <c r="B3434">
        <v>8</v>
      </c>
      <c r="C3434">
        <v>19</v>
      </c>
      <c r="D3434" s="27">
        <v>9400</v>
      </c>
      <c r="E3434">
        <v>39811</v>
      </c>
      <c r="F3434">
        <v>94687</v>
      </c>
      <c r="G3434">
        <v>245196</v>
      </c>
      <c r="H3434">
        <v>4899</v>
      </c>
      <c r="I3434">
        <v>244589</v>
      </c>
      <c r="J3434">
        <v>35647</v>
      </c>
      <c r="K3434">
        <v>29539</v>
      </c>
      <c r="L3434">
        <v>137660</v>
      </c>
      <c r="M3434">
        <v>274340</v>
      </c>
      <c r="N3434">
        <v>208317</v>
      </c>
      <c r="O3434">
        <v>961.78279999999995</v>
      </c>
      <c r="P3434" s="27">
        <v>385312</v>
      </c>
      <c r="Q3434" s="27">
        <v>1314685</v>
      </c>
    </row>
    <row r="3435" spans="1:17" x14ac:dyDescent="0.3">
      <c r="A3435">
        <v>1</v>
      </c>
      <c r="B3435">
        <v>7</v>
      </c>
      <c r="C3435">
        <v>16</v>
      </c>
      <c r="D3435" s="27">
        <v>118000</v>
      </c>
      <c r="E3435">
        <v>0</v>
      </c>
      <c r="F3435">
        <v>1147556</v>
      </c>
      <c r="G3435">
        <v>398400</v>
      </c>
      <c r="H3435">
        <v>0</v>
      </c>
      <c r="I3435">
        <v>1277686</v>
      </c>
      <c r="J3435">
        <v>350626</v>
      </c>
      <c r="K3435">
        <v>1272171</v>
      </c>
      <c r="L3435">
        <v>296698</v>
      </c>
      <c r="M3435">
        <v>2521202</v>
      </c>
      <c r="N3435">
        <v>2785884</v>
      </c>
      <c r="O3435">
        <v>207.1317</v>
      </c>
      <c r="P3435" s="27">
        <v>2945552</v>
      </c>
      <c r="Q3435" s="27">
        <v>10050223</v>
      </c>
    </row>
    <row r="3436" spans="1:17" x14ac:dyDescent="0.3">
      <c r="A3436">
        <v>9</v>
      </c>
      <c r="B3436">
        <v>15</v>
      </c>
      <c r="C3436">
        <v>33</v>
      </c>
      <c r="D3436" s="27">
        <v>54000</v>
      </c>
      <c r="E3436">
        <v>6499</v>
      </c>
      <c r="F3436">
        <v>967511</v>
      </c>
      <c r="G3436">
        <v>377448</v>
      </c>
      <c r="H3436">
        <v>0</v>
      </c>
      <c r="I3436">
        <v>143426</v>
      </c>
      <c r="J3436">
        <v>836608</v>
      </c>
      <c r="K3436">
        <v>591451</v>
      </c>
      <c r="L3436">
        <v>6934</v>
      </c>
      <c r="M3436">
        <v>27777</v>
      </c>
      <c r="N3436">
        <v>168427</v>
      </c>
      <c r="O3436">
        <v>17.19126</v>
      </c>
      <c r="P3436" s="27">
        <v>916202</v>
      </c>
      <c r="Q3436" s="27">
        <v>3126081</v>
      </c>
    </row>
    <row r="3437" spans="1:17" x14ac:dyDescent="0.3">
      <c r="A3437">
        <v>9</v>
      </c>
      <c r="B3437">
        <v>2</v>
      </c>
      <c r="C3437">
        <v>6</v>
      </c>
      <c r="D3437" s="27">
        <v>34500</v>
      </c>
      <c r="E3437">
        <v>666</v>
      </c>
      <c r="F3437">
        <v>193075</v>
      </c>
      <c r="G3437">
        <v>171497</v>
      </c>
      <c r="H3437">
        <v>4271</v>
      </c>
      <c r="I3437">
        <v>147793</v>
      </c>
      <c r="J3437">
        <v>0</v>
      </c>
      <c r="K3437">
        <v>21845</v>
      </c>
      <c r="L3437">
        <v>52932</v>
      </c>
      <c r="M3437">
        <v>280563</v>
      </c>
      <c r="N3437">
        <v>199883</v>
      </c>
      <c r="O3437">
        <v>1130.4749999999999</v>
      </c>
      <c r="P3437" s="27">
        <v>314339</v>
      </c>
      <c r="Q3437" s="27">
        <v>1072525</v>
      </c>
    </row>
    <row r="3438" spans="1:17" x14ac:dyDescent="0.3">
      <c r="A3438">
        <v>3</v>
      </c>
      <c r="B3438">
        <v>2</v>
      </c>
      <c r="C3438">
        <v>3</v>
      </c>
      <c r="D3438" s="27">
        <v>8000</v>
      </c>
      <c r="E3438">
        <v>7949</v>
      </c>
      <c r="F3438">
        <v>8743</v>
      </c>
      <c r="G3438">
        <v>44294</v>
      </c>
      <c r="H3438">
        <v>1501</v>
      </c>
      <c r="I3438">
        <v>33723</v>
      </c>
      <c r="J3438">
        <v>0</v>
      </c>
      <c r="K3438">
        <v>2025</v>
      </c>
      <c r="L3438">
        <v>14734</v>
      </c>
      <c r="M3438">
        <v>76740</v>
      </c>
      <c r="N3438">
        <v>32781</v>
      </c>
      <c r="O3438">
        <v>1791.31</v>
      </c>
      <c r="P3438" s="27">
        <v>65208</v>
      </c>
      <c r="Q3438" s="27">
        <v>222490</v>
      </c>
    </row>
    <row r="3439" spans="1:17" x14ac:dyDescent="0.3">
      <c r="A3439">
        <v>4</v>
      </c>
      <c r="B3439">
        <v>2</v>
      </c>
      <c r="C3439">
        <v>7</v>
      </c>
      <c r="D3439" s="27">
        <v>2700</v>
      </c>
      <c r="E3439">
        <v>1107</v>
      </c>
      <c r="F3439">
        <v>2088</v>
      </c>
      <c r="G3439">
        <v>6481</v>
      </c>
      <c r="H3439">
        <v>0</v>
      </c>
      <c r="I3439">
        <v>1931</v>
      </c>
      <c r="J3439">
        <v>0</v>
      </c>
      <c r="K3439">
        <v>594</v>
      </c>
      <c r="L3439">
        <v>1685</v>
      </c>
      <c r="M3439">
        <v>2314</v>
      </c>
      <c r="N3439">
        <v>3552</v>
      </c>
      <c r="O3439">
        <v>788.005</v>
      </c>
      <c r="P3439" s="27">
        <v>5789</v>
      </c>
      <c r="Q3439" s="27">
        <v>19752</v>
      </c>
    </row>
    <row r="3440" spans="1:17" x14ac:dyDescent="0.3">
      <c r="A3440">
        <v>9</v>
      </c>
      <c r="B3440">
        <v>2</v>
      </c>
      <c r="C3440">
        <v>2</v>
      </c>
      <c r="D3440" s="27">
        <v>1250</v>
      </c>
      <c r="E3440">
        <v>0</v>
      </c>
      <c r="F3440">
        <v>38335</v>
      </c>
      <c r="G3440">
        <v>81665</v>
      </c>
      <c r="H3440">
        <v>0</v>
      </c>
      <c r="I3440">
        <v>87583</v>
      </c>
      <c r="J3440">
        <v>0</v>
      </c>
      <c r="K3440">
        <v>0</v>
      </c>
      <c r="L3440">
        <v>52279</v>
      </c>
      <c r="M3440">
        <v>87910</v>
      </c>
      <c r="N3440">
        <v>56260</v>
      </c>
      <c r="O3440">
        <v>639.72230000000002</v>
      </c>
      <c r="P3440" s="27">
        <v>118415</v>
      </c>
      <c r="Q3440" s="27">
        <v>404032</v>
      </c>
    </row>
    <row r="3441" spans="1:17" x14ac:dyDescent="0.3">
      <c r="A3441">
        <v>7</v>
      </c>
      <c r="B3441">
        <v>15</v>
      </c>
      <c r="C3441">
        <v>33</v>
      </c>
      <c r="D3441" s="27">
        <v>7800</v>
      </c>
      <c r="E3441">
        <v>25616</v>
      </c>
      <c r="F3441">
        <v>200701</v>
      </c>
      <c r="G3441">
        <v>151406</v>
      </c>
      <c r="H3441">
        <v>0</v>
      </c>
      <c r="I3441">
        <v>100894</v>
      </c>
      <c r="J3441">
        <v>567047</v>
      </c>
      <c r="K3441">
        <v>875468</v>
      </c>
      <c r="L3441">
        <v>97689</v>
      </c>
      <c r="M3441">
        <v>36563</v>
      </c>
      <c r="N3441">
        <v>133414</v>
      </c>
      <c r="O3441">
        <v>968.32410000000004</v>
      </c>
      <c r="P3441" s="27">
        <v>641500</v>
      </c>
      <c r="Q3441" s="27">
        <v>2188798</v>
      </c>
    </row>
    <row r="3442" spans="1:17" x14ac:dyDescent="0.3">
      <c r="A3442">
        <v>2</v>
      </c>
      <c r="B3442">
        <v>2</v>
      </c>
      <c r="C3442">
        <v>6</v>
      </c>
      <c r="D3442" s="27">
        <v>1500000</v>
      </c>
      <c r="E3442">
        <v>0</v>
      </c>
      <c r="F3442">
        <v>2502398</v>
      </c>
      <c r="G3442">
        <v>11808175</v>
      </c>
      <c r="H3442">
        <v>0</v>
      </c>
      <c r="I3442">
        <v>6748250</v>
      </c>
      <c r="J3442">
        <v>623137</v>
      </c>
      <c r="K3442">
        <v>2609675</v>
      </c>
      <c r="L3442">
        <v>3911026</v>
      </c>
      <c r="M3442">
        <v>21348900</v>
      </c>
      <c r="N3442">
        <v>8898660</v>
      </c>
      <c r="O3442">
        <v>62.141440000000003</v>
      </c>
      <c r="P3442" s="27">
        <v>17130780</v>
      </c>
      <c r="Q3442" s="27">
        <v>58450221</v>
      </c>
    </row>
    <row r="3443" spans="1:17" x14ac:dyDescent="0.3">
      <c r="A3443">
        <v>3</v>
      </c>
      <c r="B3443">
        <v>2</v>
      </c>
      <c r="C3443">
        <v>2</v>
      </c>
      <c r="D3443" s="27">
        <v>31000</v>
      </c>
      <c r="E3443">
        <v>2267</v>
      </c>
      <c r="F3443">
        <v>10129</v>
      </c>
      <c r="G3443">
        <v>48739</v>
      </c>
      <c r="H3443">
        <v>469</v>
      </c>
      <c r="I3443">
        <v>17404</v>
      </c>
      <c r="J3443">
        <v>1068</v>
      </c>
      <c r="K3443">
        <v>49113</v>
      </c>
      <c r="L3443">
        <v>4014</v>
      </c>
      <c r="M3443">
        <v>18181</v>
      </c>
      <c r="N3443">
        <v>17483</v>
      </c>
      <c r="O3443">
        <v>657.71090000000004</v>
      </c>
      <c r="P3443" s="27">
        <v>49492</v>
      </c>
      <c r="Q3443" s="27">
        <v>168867</v>
      </c>
    </row>
    <row r="3444" spans="1:17" x14ac:dyDescent="0.3">
      <c r="A3444">
        <v>5</v>
      </c>
      <c r="B3444">
        <v>25</v>
      </c>
      <c r="C3444">
        <v>42</v>
      </c>
      <c r="D3444" s="27">
        <v>8000</v>
      </c>
      <c r="E3444">
        <v>8730</v>
      </c>
      <c r="F3444">
        <v>38287</v>
      </c>
      <c r="G3444">
        <v>35517</v>
      </c>
      <c r="H3444">
        <v>665</v>
      </c>
      <c r="I3444">
        <v>142564</v>
      </c>
      <c r="J3444">
        <v>17162</v>
      </c>
      <c r="K3444">
        <v>1327</v>
      </c>
      <c r="L3444">
        <v>3150</v>
      </c>
      <c r="M3444">
        <v>26288</v>
      </c>
      <c r="N3444">
        <v>69301</v>
      </c>
      <c r="O3444">
        <v>1807.463</v>
      </c>
      <c r="P3444" s="27">
        <v>100525</v>
      </c>
      <c r="Q3444" s="27">
        <v>342991</v>
      </c>
    </row>
    <row r="3445" spans="1:17" x14ac:dyDescent="0.3">
      <c r="A3445">
        <v>5</v>
      </c>
      <c r="B3445">
        <v>23</v>
      </c>
      <c r="C3445">
        <v>50</v>
      </c>
      <c r="D3445" s="27">
        <v>32000</v>
      </c>
      <c r="E3445">
        <v>579</v>
      </c>
      <c r="F3445">
        <v>533705</v>
      </c>
      <c r="G3445">
        <v>482616</v>
      </c>
      <c r="H3445">
        <v>32206</v>
      </c>
      <c r="I3445">
        <v>338764</v>
      </c>
      <c r="J3445">
        <v>32979</v>
      </c>
      <c r="K3445">
        <v>1858694</v>
      </c>
      <c r="L3445">
        <v>68278</v>
      </c>
      <c r="M3445">
        <v>146697</v>
      </c>
      <c r="N3445">
        <v>232522</v>
      </c>
      <c r="O3445">
        <v>281.10930000000002</v>
      </c>
      <c r="P3445" s="27">
        <v>1092333</v>
      </c>
      <c r="Q3445" s="27">
        <v>3727040</v>
      </c>
    </row>
    <row r="3446" spans="1:17" x14ac:dyDescent="0.3">
      <c r="A3446">
        <v>8</v>
      </c>
      <c r="B3446">
        <v>26</v>
      </c>
      <c r="C3446">
        <v>47</v>
      </c>
      <c r="D3446" s="27">
        <v>1600</v>
      </c>
      <c r="E3446">
        <v>0</v>
      </c>
      <c r="F3446">
        <v>0</v>
      </c>
      <c r="G3446">
        <v>0</v>
      </c>
      <c r="H3446">
        <v>0</v>
      </c>
      <c r="I3446">
        <v>26363</v>
      </c>
      <c r="J3446">
        <v>0</v>
      </c>
      <c r="K3446">
        <v>0</v>
      </c>
      <c r="L3446">
        <v>0</v>
      </c>
      <c r="M3446">
        <v>0</v>
      </c>
      <c r="N3446">
        <v>120302</v>
      </c>
      <c r="O3446">
        <v>3782.18</v>
      </c>
      <c r="P3446" s="27">
        <v>42985</v>
      </c>
      <c r="Q3446" s="27">
        <v>146665</v>
      </c>
    </row>
    <row r="3447" spans="1:17" x14ac:dyDescent="0.3">
      <c r="A3447">
        <v>8</v>
      </c>
      <c r="B3447">
        <v>91</v>
      </c>
      <c r="C3447">
        <v>49</v>
      </c>
      <c r="D3447" s="27">
        <v>2550</v>
      </c>
      <c r="E3447">
        <v>2401</v>
      </c>
      <c r="F3447">
        <v>775</v>
      </c>
      <c r="G3447">
        <v>3326</v>
      </c>
      <c r="H3447">
        <v>25</v>
      </c>
      <c r="I3447">
        <v>13739</v>
      </c>
      <c r="J3447">
        <v>0</v>
      </c>
      <c r="K3447">
        <v>0</v>
      </c>
      <c r="L3447">
        <v>1699</v>
      </c>
      <c r="M3447">
        <v>5511</v>
      </c>
      <c r="N3447">
        <v>8210</v>
      </c>
      <c r="O3447">
        <v>1461.857</v>
      </c>
      <c r="P3447" s="27">
        <v>10459</v>
      </c>
      <c r="Q3447" s="27">
        <v>35686</v>
      </c>
    </row>
    <row r="3448" spans="1:17" x14ac:dyDescent="0.3">
      <c r="A3448">
        <v>9</v>
      </c>
      <c r="B3448">
        <v>18</v>
      </c>
      <c r="C3448">
        <v>40</v>
      </c>
      <c r="D3448" s="27">
        <v>31000</v>
      </c>
      <c r="E3448">
        <v>32550</v>
      </c>
      <c r="F3448">
        <v>3368</v>
      </c>
      <c r="G3448">
        <v>74813</v>
      </c>
      <c r="H3448">
        <v>0</v>
      </c>
      <c r="I3448">
        <v>85289</v>
      </c>
      <c r="J3448">
        <v>76124</v>
      </c>
      <c r="K3448">
        <v>24712</v>
      </c>
      <c r="L3448">
        <v>182064</v>
      </c>
      <c r="M3448">
        <v>31501</v>
      </c>
      <c r="N3448">
        <v>146450</v>
      </c>
      <c r="O3448">
        <v>356.19830000000002</v>
      </c>
      <c r="P3448" s="27">
        <v>192518</v>
      </c>
      <c r="Q3448" s="27">
        <v>656871</v>
      </c>
    </row>
    <row r="3449" spans="1:17" x14ac:dyDescent="0.3">
      <c r="A3449">
        <v>6</v>
      </c>
      <c r="B3449">
        <v>2</v>
      </c>
      <c r="C3449">
        <v>2</v>
      </c>
      <c r="D3449" s="27">
        <v>25000</v>
      </c>
      <c r="E3449">
        <v>19502</v>
      </c>
      <c r="F3449">
        <v>325100</v>
      </c>
      <c r="G3449">
        <v>949551</v>
      </c>
      <c r="H3449">
        <v>12341</v>
      </c>
      <c r="I3449">
        <v>829345</v>
      </c>
      <c r="J3449">
        <v>0</v>
      </c>
      <c r="K3449">
        <v>0</v>
      </c>
      <c r="L3449">
        <v>188981</v>
      </c>
      <c r="M3449">
        <v>1118915</v>
      </c>
      <c r="N3449">
        <v>436299</v>
      </c>
      <c r="O3449">
        <v>657.71090000000004</v>
      </c>
      <c r="P3449" s="27">
        <v>1137173</v>
      </c>
      <c r="Q3449" s="27">
        <v>3880034</v>
      </c>
    </row>
    <row r="3450" spans="1:17" x14ac:dyDescent="0.3">
      <c r="A3450">
        <v>9</v>
      </c>
      <c r="B3450">
        <v>2</v>
      </c>
      <c r="C3450">
        <v>2</v>
      </c>
      <c r="D3450" s="27">
        <v>132000</v>
      </c>
      <c r="E3450">
        <v>0</v>
      </c>
      <c r="F3450">
        <v>1589796</v>
      </c>
      <c r="G3450">
        <v>1861310</v>
      </c>
      <c r="H3450">
        <v>16204</v>
      </c>
      <c r="I3450">
        <v>1464697</v>
      </c>
      <c r="J3450">
        <v>0</v>
      </c>
      <c r="K3450">
        <v>87811</v>
      </c>
      <c r="L3450">
        <v>283741</v>
      </c>
      <c r="M3450">
        <v>1500027</v>
      </c>
      <c r="N3450">
        <v>1040701</v>
      </c>
      <c r="O3450">
        <v>50.319159999999997</v>
      </c>
      <c r="P3450" s="27">
        <v>2299029</v>
      </c>
      <c r="Q3450" s="27">
        <v>7844287</v>
      </c>
    </row>
    <row r="3451" spans="1:17" x14ac:dyDescent="0.3">
      <c r="A3451">
        <v>2</v>
      </c>
      <c r="B3451">
        <v>5</v>
      </c>
      <c r="C3451">
        <v>9</v>
      </c>
      <c r="D3451" s="27">
        <v>200000</v>
      </c>
      <c r="E3451">
        <v>0</v>
      </c>
      <c r="F3451">
        <v>407</v>
      </c>
      <c r="G3451">
        <v>6665</v>
      </c>
      <c r="H3451">
        <v>42</v>
      </c>
      <c r="I3451">
        <v>56042</v>
      </c>
      <c r="J3451">
        <v>0</v>
      </c>
      <c r="K3451">
        <v>632</v>
      </c>
      <c r="L3451">
        <v>289</v>
      </c>
      <c r="M3451">
        <v>1116</v>
      </c>
      <c r="N3451">
        <v>30630</v>
      </c>
      <c r="O3451">
        <v>86.870509999999996</v>
      </c>
      <c r="P3451" s="27">
        <v>28084</v>
      </c>
      <c r="Q3451" s="27">
        <v>95823</v>
      </c>
    </row>
    <row r="3452" spans="1:17" x14ac:dyDescent="0.3">
      <c r="A3452">
        <v>9</v>
      </c>
      <c r="B3452">
        <v>5</v>
      </c>
      <c r="C3452">
        <v>9</v>
      </c>
      <c r="D3452" s="27">
        <v>38000</v>
      </c>
      <c r="E3452">
        <v>594</v>
      </c>
      <c r="F3452">
        <v>7960</v>
      </c>
      <c r="G3452">
        <v>50924</v>
      </c>
      <c r="H3452">
        <v>0</v>
      </c>
      <c r="I3452">
        <v>206585</v>
      </c>
      <c r="J3452">
        <v>0</v>
      </c>
      <c r="K3452">
        <v>15585</v>
      </c>
      <c r="L3452">
        <v>13667</v>
      </c>
      <c r="M3452">
        <v>225143</v>
      </c>
      <c r="N3452">
        <v>181738</v>
      </c>
      <c r="O3452">
        <v>324.95339999999999</v>
      </c>
      <c r="P3452" s="27">
        <v>205802</v>
      </c>
      <c r="Q3452" s="27">
        <v>702196</v>
      </c>
    </row>
    <row r="3453" spans="1:17" x14ac:dyDescent="0.3">
      <c r="A3453">
        <v>3</v>
      </c>
      <c r="B3453">
        <v>14</v>
      </c>
      <c r="C3453">
        <v>28</v>
      </c>
      <c r="D3453" s="27">
        <v>69000</v>
      </c>
      <c r="E3453">
        <v>128962</v>
      </c>
      <c r="F3453">
        <v>0</v>
      </c>
      <c r="G3453">
        <v>70277</v>
      </c>
      <c r="H3453">
        <v>43758</v>
      </c>
      <c r="I3453">
        <v>520786</v>
      </c>
      <c r="J3453">
        <v>68365</v>
      </c>
      <c r="K3453">
        <v>398750</v>
      </c>
      <c r="L3453">
        <v>158672</v>
      </c>
      <c r="M3453">
        <v>676627</v>
      </c>
      <c r="N3453">
        <v>437863</v>
      </c>
      <c r="O3453">
        <v>403.26229999999998</v>
      </c>
      <c r="P3453" s="27">
        <v>733898</v>
      </c>
      <c r="Q3453" s="27">
        <v>2504060</v>
      </c>
    </row>
    <row r="3454" spans="1:17" x14ac:dyDescent="0.3">
      <c r="A3454">
        <v>7</v>
      </c>
      <c r="B3454">
        <v>15</v>
      </c>
      <c r="C3454">
        <v>32</v>
      </c>
      <c r="D3454" s="27">
        <v>1700</v>
      </c>
      <c r="E3454">
        <v>4688</v>
      </c>
      <c r="F3454">
        <v>118017</v>
      </c>
      <c r="G3454">
        <v>41378</v>
      </c>
      <c r="H3454">
        <v>0</v>
      </c>
      <c r="I3454">
        <v>23247</v>
      </c>
      <c r="J3454">
        <v>183776</v>
      </c>
      <c r="K3454">
        <v>129924</v>
      </c>
      <c r="L3454">
        <v>4044</v>
      </c>
      <c r="M3454">
        <v>4415</v>
      </c>
      <c r="N3454">
        <v>24138</v>
      </c>
      <c r="O3454">
        <v>1197.386</v>
      </c>
      <c r="P3454" s="27">
        <v>156397</v>
      </c>
      <c r="Q3454" s="27">
        <v>533627</v>
      </c>
    </row>
    <row r="3455" spans="1:17" x14ac:dyDescent="0.3">
      <c r="A3455">
        <v>9</v>
      </c>
      <c r="B3455">
        <v>5</v>
      </c>
      <c r="C3455">
        <v>10</v>
      </c>
      <c r="D3455" s="27">
        <v>2800</v>
      </c>
      <c r="E3455">
        <v>109</v>
      </c>
      <c r="F3455">
        <v>4190</v>
      </c>
      <c r="G3455">
        <v>1501</v>
      </c>
      <c r="H3455">
        <v>192</v>
      </c>
      <c r="I3455">
        <v>11588</v>
      </c>
      <c r="J3455">
        <v>0</v>
      </c>
      <c r="K3455">
        <v>1576</v>
      </c>
      <c r="L3455">
        <v>288</v>
      </c>
      <c r="M3455">
        <v>7806</v>
      </c>
      <c r="N3455">
        <v>13677</v>
      </c>
      <c r="O3455">
        <v>1828.0519999999999</v>
      </c>
      <c r="P3455" s="27">
        <v>11995</v>
      </c>
      <c r="Q3455" s="27">
        <v>40927</v>
      </c>
    </row>
    <row r="3456" spans="1:17" x14ac:dyDescent="0.3">
      <c r="A3456">
        <v>5</v>
      </c>
      <c r="B3456">
        <v>5</v>
      </c>
      <c r="C3456">
        <v>10</v>
      </c>
      <c r="D3456" s="27">
        <v>124000</v>
      </c>
      <c r="E3456">
        <v>0</v>
      </c>
      <c r="F3456">
        <v>34873</v>
      </c>
      <c r="G3456">
        <v>41709</v>
      </c>
      <c r="H3456">
        <v>1182</v>
      </c>
      <c r="I3456">
        <v>792252</v>
      </c>
      <c r="J3456">
        <v>0</v>
      </c>
      <c r="K3456">
        <v>21662</v>
      </c>
      <c r="L3456">
        <v>0</v>
      </c>
      <c r="M3456">
        <v>0</v>
      </c>
      <c r="N3456">
        <v>537363</v>
      </c>
      <c r="O3456">
        <v>23.717549999999999</v>
      </c>
      <c r="P3456" s="27">
        <v>418828</v>
      </c>
      <c r="Q3456" s="27">
        <v>1429041</v>
      </c>
    </row>
    <row r="3457" spans="1:17" x14ac:dyDescent="0.3">
      <c r="A3457">
        <v>8</v>
      </c>
      <c r="B3457">
        <v>12</v>
      </c>
      <c r="C3457">
        <v>21</v>
      </c>
      <c r="D3457" s="27">
        <v>14000</v>
      </c>
      <c r="E3457">
        <v>7349</v>
      </c>
      <c r="F3457">
        <v>24013</v>
      </c>
      <c r="G3457">
        <v>19182</v>
      </c>
      <c r="H3457">
        <v>0</v>
      </c>
      <c r="I3457">
        <v>18370</v>
      </c>
      <c r="J3457">
        <v>0</v>
      </c>
      <c r="K3457">
        <v>729</v>
      </c>
      <c r="L3457">
        <v>4815</v>
      </c>
      <c r="M3457">
        <v>6644</v>
      </c>
      <c r="N3457">
        <v>36503</v>
      </c>
      <c r="O3457">
        <v>788.005</v>
      </c>
      <c r="P3457" s="27">
        <v>34468</v>
      </c>
      <c r="Q3457" s="27">
        <v>117605</v>
      </c>
    </row>
    <row r="3458" spans="1:17" x14ac:dyDescent="0.3">
      <c r="A3458">
        <v>2</v>
      </c>
      <c r="B3458">
        <v>5</v>
      </c>
      <c r="C3458">
        <v>10</v>
      </c>
      <c r="D3458" s="27">
        <v>29500</v>
      </c>
      <c r="E3458">
        <v>0</v>
      </c>
      <c r="F3458">
        <v>20739</v>
      </c>
      <c r="G3458">
        <v>10681</v>
      </c>
      <c r="H3458">
        <v>1572</v>
      </c>
      <c r="I3458">
        <v>106118</v>
      </c>
      <c r="J3458">
        <v>0</v>
      </c>
      <c r="K3458">
        <v>0</v>
      </c>
      <c r="L3458">
        <v>5443</v>
      </c>
      <c r="M3458">
        <v>15259</v>
      </c>
      <c r="N3458">
        <v>65783</v>
      </c>
      <c r="O3458">
        <v>276.95330000000001</v>
      </c>
      <c r="P3458" s="27">
        <v>66118</v>
      </c>
      <c r="Q3458" s="27">
        <v>225595</v>
      </c>
    </row>
    <row r="3459" spans="1:17" x14ac:dyDescent="0.3">
      <c r="A3459">
        <v>3</v>
      </c>
      <c r="B3459">
        <v>23</v>
      </c>
      <c r="C3459">
        <v>50</v>
      </c>
      <c r="D3459" s="27">
        <v>9300</v>
      </c>
      <c r="E3459">
        <v>65593</v>
      </c>
      <c r="F3459">
        <v>53073</v>
      </c>
      <c r="G3459">
        <v>90487</v>
      </c>
      <c r="H3459">
        <v>0</v>
      </c>
      <c r="I3459">
        <v>115532</v>
      </c>
      <c r="J3459">
        <v>10384</v>
      </c>
      <c r="K3459">
        <v>891299</v>
      </c>
      <c r="L3459">
        <v>45960</v>
      </c>
      <c r="M3459">
        <v>41694</v>
      </c>
      <c r="N3459">
        <v>65351</v>
      </c>
      <c r="O3459">
        <v>697.46960000000001</v>
      </c>
      <c r="P3459" s="27">
        <v>404271</v>
      </c>
      <c r="Q3459" s="27">
        <v>1379373</v>
      </c>
    </row>
    <row r="3460" spans="1:17" x14ac:dyDescent="0.3">
      <c r="A3460">
        <v>7</v>
      </c>
      <c r="B3460">
        <v>5</v>
      </c>
      <c r="C3460">
        <v>10</v>
      </c>
      <c r="D3460" s="27">
        <v>1200</v>
      </c>
      <c r="E3460">
        <v>0</v>
      </c>
      <c r="F3460">
        <v>0</v>
      </c>
      <c r="G3460">
        <v>0</v>
      </c>
      <c r="H3460">
        <v>0</v>
      </c>
      <c r="I3460">
        <v>4835</v>
      </c>
      <c r="J3460">
        <v>0</v>
      </c>
      <c r="K3460">
        <v>0</v>
      </c>
      <c r="L3460">
        <v>0</v>
      </c>
      <c r="M3460">
        <v>0</v>
      </c>
      <c r="N3460">
        <v>3654</v>
      </c>
      <c r="O3460">
        <v>1451.617</v>
      </c>
      <c r="P3460" s="27">
        <v>2488</v>
      </c>
      <c r="Q3460" s="27">
        <v>8489</v>
      </c>
    </row>
    <row r="3461" spans="1:17" x14ac:dyDescent="0.3">
      <c r="A3461">
        <v>7</v>
      </c>
      <c r="B3461">
        <v>26</v>
      </c>
      <c r="C3461">
        <v>46</v>
      </c>
      <c r="D3461" s="27">
        <v>1900</v>
      </c>
      <c r="E3461">
        <v>0</v>
      </c>
      <c r="F3461">
        <v>8146</v>
      </c>
      <c r="G3461">
        <v>3519</v>
      </c>
      <c r="H3461">
        <v>0</v>
      </c>
      <c r="I3461">
        <v>10906</v>
      </c>
      <c r="J3461">
        <v>0</v>
      </c>
      <c r="K3461">
        <v>2772</v>
      </c>
      <c r="L3461">
        <v>954</v>
      </c>
      <c r="M3461">
        <v>7281</v>
      </c>
      <c r="N3461">
        <v>17104</v>
      </c>
      <c r="O3461">
        <v>1807.463</v>
      </c>
      <c r="P3461" s="27">
        <v>14854</v>
      </c>
      <c r="Q3461" s="27">
        <v>50682</v>
      </c>
    </row>
    <row r="3462" spans="1:17" x14ac:dyDescent="0.3">
      <c r="A3462">
        <v>9</v>
      </c>
      <c r="B3462">
        <v>8</v>
      </c>
      <c r="C3462">
        <v>19</v>
      </c>
      <c r="D3462" s="27">
        <v>2800</v>
      </c>
      <c r="E3462">
        <v>1518</v>
      </c>
      <c r="F3462">
        <v>1571</v>
      </c>
      <c r="G3462">
        <v>4234</v>
      </c>
      <c r="H3462">
        <v>106</v>
      </c>
      <c r="I3462">
        <v>9683</v>
      </c>
      <c r="J3462">
        <v>0</v>
      </c>
      <c r="K3462">
        <v>1202</v>
      </c>
      <c r="L3462">
        <v>2381</v>
      </c>
      <c r="M3462">
        <v>7791</v>
      </c>
      <c r="N3462">
        <v>5924</v>
      </c>
      <c r="O3462">
        <v>1655.242</v>
      </c>
      <c r="P3462" s="27">
        <v>10085</v>
      </c>
      <c r="Q3462" s="27">
        <v>34410</v>
      </c>
    </row>
    <row r="3463" spans="1:17" x14ac:dyDescent="0.3">
      <c r="A3463">
        <v>3</v>
      </c>
      <c r="B3463">
        <v>13</v>
      </c>
      <c r="C3463">
        <v>23</v>
      </c>
      <c r="D3463" s="27">
        <v>1600</v>
      </c>
      <c r="E3463">
        <v>15787</v>
      </c>
      <c r="F3463">
        <v>6090</v>
      </c>
      <c r="G3463">
        <v>1129</v>
      </c>
      <c r="H3463">
        <v>129</v>
      </c>
      <c r="I3463">
        <v>4368</v>
      </c>
      <c r="J3463">
        <v>0</v>
      </c>
      <c r="K3463">
        <v>573</v>
      </c>
      <c r="L3463">
        <v>5629</v>
      </c>
      <c r="M3463">
        <v>15608</v>
      </c>
      <c r="N3463">
        <v>6388</v>
      </c>
      <c r="O3463">
        <v>825.40229999999997</v>
      </c>
      <c r="P3463" s="27">
        <v>16325</v>
      </c>
      <c r="Q3463" s="27">
        <v>55701</v>
      </c>
    </row>
    <row r="3464" spans="1:17" x14ac:dyDescent="0.3">
      <c r="A3464">
        <v>6</v>
      </c>
      <c r="B3464">
        <v>2</v>
      </c>
      <c r="C3464">
        <v>2</v>
      </c>
      <c r="D3464" s="27">
        <v>3100</v>
      </c>
      <c r="E3464">
        <v>0</v>
      </c>
      <c r="F3464">
        <v>14397</v>
      </c>
      <c r="G3464">
        <v>25509</v>
      </c>
      <c r="H3464">
        <v>296</v>
      </c>
      <c r="I3464">
        <v>21783</v>
      </c>
      <c r="J3464">
        <v>0</v>
      </c>
      <c r="K3464">
        <v>3833</v>
      </c>
      <c r="L3464">
        <v>27245</v>
      </c>
      <c r="M3464">
        <v>15278</v>
      </c>
      <c r="N3464">
        <v>23952</v>
      </c>
      <c r="O3464">
        <v>1868.403</v>
      </c>
      <c r="P3464" s="27">
        <v>38773</v>
      </c>
      <c r="Q3464" s="27">
        <v>132293</v>
      </c>
    </row>
    <row r="3465" spans="1:17" x14ac:dyDescent="0.3">
      <c r="A3465">
        <v>9</v>
      </c>
      <c r="B3465">
        <v>5</v>
      </c>
      <c r="C3465">
        <v>9</v>
      </c>
      <c r="D3465" s="27">
        <v>100000</v>
      </c>
      <c r="E3465">
        <v>184</v>
      </c>
      <c r="F3465">
        <v>5637</v>
      </c>
      <c r="G3465">
        <v>15984</v>
      </c>
      <c r="H3465">
        <v>270</v>
      </c>
      <c r="I3465">
        <v>109526</v>
      </c>
      <c r="J3465">
        <v>0</v>
      </c>
      <c r="K3465">
        <v>0</v>
      </c>
      <c r="L3465">
        <v>1104</v>
      </c>
      <c r="M3465">
        <v>657</v>
      </c>
      <c r="N3465">
        <v>82140</v>
      </c>
      <c r="O3465">
        <v>360.20249999999999</v>
      </c>
      <c r="P3465" s="27">
        <v>63160</v>
      </c>
      <c r="Q3465" s="27">
        <v>215502</v>
      </c>
    </row>
    <row r="3466" spans="1:17" x14ac:dyDescent="0.3">
      <c r="A3466">
        <v>9</v>
      </c>
      <c r="B3466">
        <v>25</v>
      </c>
      <c r="C3466">
        <v>43</v>
      </c>
      <c r="D3466" s="27">
        <v>3500</v>
      </c>
      <c r="E3466">
        <v>64069</v>
      </c>
      <c r="F3466">
        <v>12355</v>
      </c>
      <c r="G3466">
        <v>27745</v>
      </c>
      <c r="H3466">
        <v>2365</v>
      </c>
      <c r="I3466">
        <v>36422</v>
      </c>
      <c r="J3466">
        <v>0</v>
      </c>
      <c r="K3466">
        <v>299759</v>
      </c>
      <c r="L3466">
        <v>1846</v>
      </c>
      <c r="M3466">
        <v>0</v>
      </c>
      <c r="N3466">
        <v>33238</v>
      </c>
      <c r="O3466">
        <v>1667.7550000000001</v>
      </c>
      <c r="P3466" s="27">
        <v>140035</v>
      </c>
      <c r="Q3466" s="27">
        <v>477799</v>
      </c>
    </row>
    <row r="3467" spans="1:17" x14ac:dyDescent="0.3">
      <c r="A3467">
        <v>5</v>
      </c>
      <c r="B3467">
        <v>2</v>
      </c>
      <c r="C3467">
        <v>2</v>
      </c>
      <c r="D3467" s="27">
        <v>8200</v>
      </c>
      <c r="E3467">
        <v>1071</v>
      </c>
      <c r="F3467">
        <v>49591</v>
      </c>
      <c r="G3467">
        <v>18520</v>
      </c>
      <c r="H3467">
        <v>238</v>
      </c>
      <c r="I3467">
        <v>22710</v>
      </c>
      <c r="J3467">
        <v>0</v>
      </c>
      <c r="K3467">
        <v>1273</v>
      </c>
      <c r="L3467">
        <v>3532</v>
      </c>
      <c r="M3467">
        <v>15981</v>
      </c>
      <c r="N3467">
        <v>21585</v>
      </c>
      <c r="O3467">
        <v>1197.386</v>
      </c>
      <c r="P3467" s="27">
        <v>39420</v>
      </c>
      <c r="Q3467" s="27">
        <v>134501</v>
      </c>
    </row>
    <row r="3468" spans="1:17" x14ac:dyDescent="0.3">
      <c r="A3468">
        <v>9</v>
      </c>
      <c r="B3468">
        <v>6</v>
      </c>
      <c r="C3468">
        <v>14</v>
      </c>
      <c r="D3468" s="27">
        <v>64000</v>
      </c>
      <c r="E3468">
        <v>307134</v>
      </c>
      <c r="F3468">
        <v>46322</v>
      </c>
      <c r="G3468">
        <v>650266</v>
      </c>
      <c r="H3468">
        <v>9342</v>
      </c>
      <c r="I3468">
        <v>605256</v>
      </c>
      <c r="J3468">
        <v>931474</v>
      </c>
      <c r="K3468">
        <v>7196591</v>
      </c>
      <c r="L3468">
        <v>25382</v>
      </c>
      <c r="M3468">
        <v>35872</v>
      </c>
      <c r="N3468">
        <v>514159</v>
      </c>
      <c r="O3468">
        <v>157.11179999999999</v>
      </c>
      <c r="P3468" s="27">
        <v>3025146</v>
      </c>
      <c r="Q3468" s="27">
        <v>10321798</v>
      </c>
    </row>
    <row r="3469" spans="1:17" x14ac:dyDescent="0.3">
      <c r="A3469">
        <v>3</v>
      </c>
      <c r="B3469">
        <v>26</v>
      </c>
      <c r="C3469">
        <v>46</v>
      </c>
      <c r="D3469" s="27">
        <v>9700</v>
      </c>
      <c r="E3469">
        <v>0</v>
      </c>
      <c r="F3469">
        <v>0</v>
      </c>
      <c r="G3469">
        <v>19976</v>
      </c>
      <c r="H3469">
        <v>0</v>
      </c>
      <c r="I3469">
        <v>40918</v>
      </c>
      <c r="J3469">
        <v>0</v>
      </c>
      <c r="K3469">
        <v>0</v>
      </c>
      <c r="L3469">
        <v>3310</v>
      </c>
      <c r="M3469">
        <v>5468</v>
      </c>
      <c r="N3469">
        <v>76218</v>
      </c>
      <c r="O3469">
        <v>1155.4280000000001</v>
      </c>
      <c r="P3469" s="27">
        <v>42758</v>
      </c>
      <c r="Q3469" s="27">
        <v>145890</v>
      </c>
    </row>
    <row r="3470" spans="1:17" x14ac:dyDescent="0.3">
      <c r="A3470">
        <v>6</v>
      </c>
      <c r="B3470">
        <v>16</v>
      </c>
      <c r="C3470">
        <v>35</v>
      </c>
      <c r="D3470" s="27">
        <v>325000</v>
      </c>
      <c r="E3470">
        <v>292248</v>
      </c>
      <c r="F3470">
        <v>11301696</v>
      </c>
      <c r="G3470">
        <v>3930922</v>
      </c>
      <c r="H3470">
        <v>0</v>
      </c>
      <c r="I3470">
        <v>7986487</v>
      </c>
      <c r="J3470">
        <v>1227341</v>
      </c>
      <c r="K3470">
        <v>3458135</v>
      </c>
      <c r="L3470">
        <v>2498432</v>
      </c>
      <c r="M3470">
        <v>9707508</v>
      </c>
      <c r="N3470">
        <v>5545379</v>
      </c>
      <c r="O3470">
        <v>9.2846069999999994</v>
      </c>
      <c r="P3470" s="27">
        <v>13466632</v>
      </c>
      <c r="Q3470" s="27">
        <v>45948148</v>
      </c>
    </row>
    <row r="3471" spans="1:17" x14ac:dyDescent="0.3">
      <c r="A3471">
        <v>9</v>
      </c>
      <c r="B3471">
        <v>23</v>
      </c>
      <c r="C3471">
        <v>50</v>
      </c>
      <c r="D3471" s="27">
        <v>10000</v>
      </c>
      <c r="E3471">
        <v>567</v>
      </c>
      <c r="F3471">
        <v>48618</v>
      </c>
      <c r="G3471">
        <v>149071</v>
      </c>
      <c r="H3471">
        <v>6799</v>
      </c>
      <c r="I3471">
        <v>94635</v>
      </c>
      <c r="J3471">
        <v>8245</v>
      </c>
      <c r="K3471">
        <v>576004</v>
      </c>
      <c r="L3471">
        <v>25074</v>
      </c>
      <c r="M3471">
        <v>31181</v>
      </c>
      <c r="N3471">
        <v>62296</v>
      </c>
      <c r="O3471">
        <v>737.87540000000001</v>
      </c>
      <c r="P3471" s="27">
        <v>293813</v>
      </c>
      <c r="Q3471" s="27">
        <v>1002490</v>
      </c>
    </row>
    <row r="3472" spans="1:17" x14ac:dyDescent="0.3">
      <c r="A3472">
        <v>8</v>
      </c>
      <c r="B3472">
        <v>23</v>
      </c>
      <c r="C3472">
        <v>50</v>
      </c>
      <c r="D3472" s="27">
        <v>7500</v>
      </c>
      <c r="E3472">
        <v>0</v>
      </c>
      <c r="F3472">
        <v>45312</v>
      </c>
      <c r="G3472">
        <v>197833</v>
      </c>
      <c r="H3472">
        <v>0</v>
      </c>
      <c r="I3472">
        <v>141799</v>
      </c>
      <c r="J3472">
        <v>0</v>
      </c>
      <c r="K3472">
        <v>107035</v>
      </c>
      <c r="L3472">
        <v>46715</v>
      </c>
      <c r="M3472">
        <v>32038</v>
      </c>
      <c r="N3472">
        <v>122307</v>
      </c>
      <c r="O3472">
        <v>3231.29</v>
      </c>
      <c r="P3472" s="27">
        <v>203118</v>
      </c>
      <c r="Q3472" s="27">
        <v>693039</v>
      </c>
    </row>
    <row r="3473" spans="1:17" x14ac:dyDescent="0.3">
      <c r="A3473">
        <v>5</v>
      </c>
      <c r="B3473">
        <v>16</v>
      </c>
      <c r="C3473">
        <v>35</v>
      </c>
      <c r="D3473" s="27">
        <v>600000</v>
      </c>
      <c r="E3473">
        <v>0</v>
      </c>
      <c r="F3473">
        <v>0</v>
      </c>
      <c r="G3473">
        <v>8919427</v>
      </c>
      <c r="H3473">
        <v>0</v>
      </c>
      <c r="I3473">
        <v>14638148</v>
      </c>
      <c r="J3473">
        <v>2399287</v>
      </c>
      <c r="K3473">
        <v>1655294</v>
      </c>
      <c r="L3473">
        <v>3323400</v>
      </c>
      <c r="M3473">
        <v>5293184</v>
      </c>
      <c r="N3473">
        <v>11341978</v>
      </c>
      <c r="O3473">
        <v>7.1506299999999996</v>
      </c>
      <c r="P3473" s="27">
        <v>13942180</v>
      </c>
      <c r="Q3473" s="27">
        <v>47570718</v>
      </c>
    </row>
    <row r="3474" spans="1:17" x14ac:dyDescent="0.3">
      <c r="A3474">
        <v>7</v>
      </c>
      <c r="B3474">
        <v>7</v>
      </c>
      <c r="C3474">
        <v>52</v>
      </c>
      <c r="D3474" s="27">
        <v>116000</v>
      </c>
      <c r="E3474">
        <v>35863</v>
      </c>
      <c r="F3474">
        <v>2220850</v>
      </c>
      <c r="G3474">
        <v>128791</v>
      </c>
      <c r="H3474">
        <v>264416</v>
      </c>
      <c r="I3474">
        <v>1398804</v>
      </c>
      <c r="J3474">
        <v>160669</v>
      </c>
      <c r="K3474">
        <v>227080</v>
      </c>
      <c r="L3474">
        <v>210015</v>
      </c>
      <c r="M3474">
        <v>861145</v>
      </c>
      <c r="N3474">
        <v>1475434</v>
      </c>
      <c r="O3474">
        <v>90.622</v>
      </c>
      <c r="P3474" s="27">
        <v>2046620</v>
      </c>
      <c r="Q3474" s="27">
        <v>6983067</v>
      </c>
    </row>
    <row r="3475" spans="1:17" x14ac:dyDescent="0.3">
      <c r="A3475">
        <v>5</v>
      </c>
      <c r="B3475">
        <v>18</v>
      </c>
      <c r="C3475">
        <v>38</v>
      </c>
      <c r="D3475" s="27">
        <v>130000</v>
      </c>
      <c r="E3475">
        <v>13653</v>
      </c>
      <c r="F3475">
        <v>804148</v>
      </c>
      <c r="G3475">
        <v>1015040</v>
      </c>
      <c r="H3475">
        <v>0</v>
      </c>
      <c r="I3475">
        <v>491317</v>
      </c>
      <c r="J3475">
        <v>0</v>
      </c>
      <c r="K3475">
        <v>209304</v>
      </c>
      <c r="L3475">
        <v>822945</v>
      </c>
      <c r="M3475">
        <v>40480</v>
      </c>
      <c r="N3475">
        <v>1396376</v>
      </c>
      <c r="O3475">
        <v>171.86699999999999</v>
      </c>
      <c r="P3475" s="27">
        <v>1404825</v>
      </c>
      <c r="Q3475" s="27">
        <v>4793263</v>
      </c>
    </row>
    <row r="3476" spans="1:17" x14ac:dyDescent="0.3">
      <c r="A3476">
        <v>1</v>
      </c>
      <c r="B3476">
        <v>2</v>
      </c>
      <c r="C3476">
        <v>4</v>
      </c>
      <c r="D3476" s="27">
        <v>58000</v>
      </c>
      <c r="E3476">
        <v>0</v>
      </c>
      <c r="F3476">
        <v>149531</v>
      </c>
      <c r="G3476">
        <v>386863</v>
      </c>
      <c r="H3476">
        <v>15542</v>
      </c>
      <c r="I3476">
        <v>236477</v>
      </c>
      <c r="J3476">
        <v>23840</v>
      </c>
      <c r="K3476">
        <v>33709</v>
      </c>
      <c r="L3476">
        <v>54139</v>
      </c>
      <c r="M3476">
        <v>490572</v>
      </c>
      <c r="N3476">
        <v>289768</v>
      </c>
      <c r="O3476">
        <v>126.6469</v>
      </c>
      <c r="P3476" s="27">
        <v>492509</v>
      </c>
      <c r="Q3476" s="27">
        <v>1680441</v>
      </c>
    </row>
    <row r="3477" spans="1:17" x14ac:dyDescent="0.3">
      <c r="A3477">
        <v>6</v>
      </c>
      <c r="B3477">
        <v>25</v>
      </c>
      <c r="C3477">
        <v>42</v>
      </c>
      <c r="D3477" s="27">
        <v>205000</v>
      </c>
      <c r="E3477">
        <v>0</v>
      </c>
      <c r="F3477">
        <v>3516705</v>
      </c>
      <c r="G3477">
        <v>2876178</v>
      </c>
      <c r="H3477">
        <v>23340</v>
      </c>
      <c r="I3477">
        <v>3072352</v>
      </c>
      <c r="J3477">
        <v>0</v>
      </c>
      <c r="K3477">
        <v>7741024</v>
      </c>
      <c r="L3477">
        <v>147533</v>
      </c>
      <c r="M3477">
        <v>238208</v>
      </c>
      <c r="N3477">
        <v>2072767</v>
      </c>
      <c r="O3477">
        <v>344.88529999999997</v>
      </c>
      <c r="P3477" s="27">
        <v>5770254</v>
      </c>
      <c r="Q3477" s="27">
        <v>19688107</v>
      </c>
    </row>
    <row r="3478" spans="1:17" x14ac:dyDescent="0.3">
      <c r="A3478">
        <v>9</v>
      </c>
      <c r="B3478">
        <v>2</v>
      </c>
      <c r="C3478">
        <v>2</v>
      </c>
      <c r="D3478" s="27">
        <v>6600</v>
      </c>
      <c r="E3478">
        <v>635</v>
      </c>
      <c r="F3478">
        <v>184344</v>
      </c>
      <c r="G3478">
        <v>287944</v>
      </c>
      <c r="H3478">
        <v>3446</v>
      </c>
      <c r="I3478">
        <v>175921</v>
      </c>
      <c r="J3478">
        <v>0</v>
      </c>
      <c r="K3478">
        <v>124695</v>
      </c>
      <c r="L3478">
        <v>56150</v>
      </c>
      <c r="M3478">
        <v>434903</v>
      </c>
      <c r="N3478">
        <v>158625</v>
      </c>
      <c r="O3478">
        <v>1667.7550000000001</v>
      </c>
      <c r="P3478" s="27">
        <v>418131</v>
      </c>
      <c r="Q3478" s="27">
        <v>1426663</v>
      </c>
    </row>
    <row r="3479" spans="1:17" x14ac:dyDescent="0.3">
      <c r="A3479">
        <v>8</v>
      </c>
      <c r="B3479">
        <v>5</v>
      </c>
      <c r="C3479">
        <v>9</v>
      </c>
      <c r="D3479" s="27">
        <v>75000</v>
      </c>
      <c r="E3479">
        <v>825</v>
      </c>
      <c r="F3479">
        <v>554</v>
      </c>
      <c r="G3479">
        <v>811</v>
      </c>
      <c r="H3479">
        <v>63</v>
      </c>
      <c r="I3479">
        <v>3059</v>
      </c>
      <c r="J3479">
        <v>0</v>
      </c>
      <c r="K3479">
        <v>44</v>
      </c>
      <c r="L3479">
        <v>234</v>
      </c>
      <c r="M3479">
        <v>1295</v>
      </c>
      <c r="N3479">
        <v>3484</v>
      </c>
      <c r="O3479">
        <v>249.4453</v>
      </c>
      <c r="P3479" s="27">
        <v>3039</v>
      </c>
      <c r="Q3479" s="27">
        <v>10369</v>
      </c>
    </row>
    <row r="3480" spans="1:17" x14ac:dyDescent="0.3">
      <c r="A3480">
        <v>9</v>
      </c>
      <c r="B3480">
        <v>2</v>
      </c>
      <c r="C3480">
        <v>2</v>
      </c>
      <c r="D3480" s="27">
        <v>98000</v>
      </c>
      <c r="E3480">
        <v>25791</v>
      </c>
      <c r="F3480">
        <v>385717</v>
      </c>
      <c r="G3480">
        <v>533474</v>
      </c>
      <c r="H3480">
        <v>23757</v>
      </c>
      <c r="I3480">
        <v>1155250</v>
      </c>
      <c r="J3480">
        <v>0</v>
      </c>
      <c r="K3480">
        <v>117457</v>
      </c>
      <c r="L3480">
        <v>405467</v>
      </c>
      <c r="M3480">
        <v>1190830</v>
      </c>
      <c r="N3480">
        <v>646191</v>
      </c>
      <c r="O3480">
        <v>55.969329999999999</v>
      </c>
      <c r="P3480" s="27">
        <v>1314166</v>
      </c>
      <c r="Q3480" s="27">
        <v>4483934</v>
      </c>
    </row>
    <row r="3481" spans="1:17" x14ac:dyDescent="0.3">
      <c r="A3481">
        <v>1</v>
      </c>
      <c r="B3481">
        <v>15</v>
      </c>
      <c r="C3481">
        <v>34</v>
      </c>
      <c r="D3481" s="27">
        <v>3200</v>
      </c>
      <c r="E3481">
        <v>0</v>
      </c>
      <c r="F3481">
        <v>50674</v>
      </c>
      <c r="G3481">
        <v>77460</v>
      </c>
      <c r="H3481">
        <v>0</v>
      </c>
      <c r="I3481">
        <v>36230</v>
      </c>
      <c r="J3481">
        <v>0</v>
      </c>
      <c r="K3481">
        <v>356869</v>
      </c>
      <c r="L3481">
        <v>23782</v>
      </c>
      <c r="M3481">
        <v>6017</v>
      </c>
      <c r="N3481">
        <v>70286</v>
      </c>
      <c r="O3481">
        <v>3782.18</v>
      </c>
      <c r="P3481" s="27">
        <v>182098</v>
      </c>
      <c r="Q3481" s="27">
        <v>621318</v>
      </c>
    </row>
    <row r="3482" spans="1:17" x14ac:dyDescent="0.3">
      <c r="A3482">
        <v>5</v>
      </c>
      <c r="B3482">
        <v>25</v>
      </c>
      <c r="C3482">
        <v>42</v>
      </c>
      <c r="D3482" s="27">
        <v>6000</v>
      </c>
      <c r="E3482">
        <v>705</v>
      </c>
      <c r="F3482">
        <v>3946</v>
      </c>
      <c r="G3482">
        <v>9966</v>
      </c>
      <c r="H3482">
        <v>77</v>
      </c>
      <c r="I3482">
        <v>24546</v>
      </c>
      <c r="J3482">
        <v>0</v>
      </c>
      <c r="K3482">
        <v>37673</v>
      </c>
      <c r="L3482">
        <v>3994</v>
      </c>
      <c r="M3482">
        <v>1631</v>
      </c>
      <c r="N3482">
        <v>17884</v>
      </c>
      <c r="O3482">
        <v>1522.982</v>
      </c>
      <c r="P3482" s="27">
        <v>29432</v>
      </c>
      <c r="Q3482" s="27">
        <v>100422</v>
      </c>
    </row>
    <row r="3483" spans="1:17" x14ac:dyDescent="0.3">
      <c r="A3483">
        <v>5</v>
      </c>
      <c r="B3483">
        <v>15</v>
      </c>
      <c r="C3483">
        <v>33</v>
      </c>
      <c r="D3483" s="27">
        <v>2000</v>
      </c>
      <c r="E3483">
        <v>8383</v>
      </c>
      <c r="F3483">
        <v>79780</v>
      </c>
      <c r="G3483">
        <v>19811</v>
      </c>
      <c r="H3483">
        <v>0</v>
      </c>
      <c r="I3483">
        <v>33151</v>
      </c>
      <c r="J3483">
        <v>137943</v>
      </c>
      <c r="K3483">
        <v>212972</v>
      </c>
      <c r="L3483">
        <v>17413</v>
      </c>
      <c r="M3483">
        <v>6344</v>
      </c>
      <c r="N3483">
        <v>30027</v>
      </c>
      <c r="O3483">
        <v>961.78279999999995</v>
      </c>
      <c r="P3483" s="27">
        <v>159972</v>
      </c>
      <c r="Q3483" s="27">
        <v>545824</v>
      </c>
    </row>
    <row r="3484" spans="1:17" x14ac:dyDescent="0.3">
      <c r="A3484">
        <v>2</v>
      </c>
      <c r="B3484">
        <v>14</v>
      </c>
      <c r="C3484">
        <v>28</v>
      </c>
      <c r="D3484" s="27">
        <v>184000</v>
      </c>
      <c r="E3484">
        <v>0</v>
      </c>
      <c r="F3484">
        <v>1505586</v>
      </c>
      <c r="G3484">
        <v>798705</v>
      </c>
      <c r="H3484">
        <v>0</v>
      </c>
      <c r="I3484">
        <v>700144</v>
      </c>
      <c r="J3484">
        <v>94568</v>
      </c>
      <c r="K3484">
        <v>605775</v>
      </c>
      <c r="L3484">
        <v>38020</v>
      </c>
      <c r="M3484">
        <v>846353</v>
      </c>
      <c r="N3484">
        <v>812710</v>
      </c>
      <c r="O3484">
        <v>84.055760000000006</v>
      </c>
      <c r="P3484" s="27">
        <v>1583195</v>
      </c>
      <c r="Q3484" s="27">
        <v>5401861</v>
      </c>
    </row>
    <row r="3485" spans="1:17" x14ac:dyDescent="0.3">
      <c r="A3485">
        <v>4</v>
      </c>
      <c r="B3485">
        <v>16</v>
      </c>
      <c r="C3485">
        <v>35</v>
      </c>
      <c r="D3485" s="27">
        <v>600000</v>
      </c>
      <c r="E3485">
        <v>0</v>
      </c>
      <c r="F3485">
        <v>22061200</v>
      </c>
      <c r="G3485">
        <v>6344477</v>
      </c>
      <c r="H3485">
        <v>0</v>
      </c>
      <c r="I3485">
        <v>5144039</v>
      </c>
      <c r="J3485">
        <v>1697930</v>
      </c>
      <c r="K3485">
        <v>2008441</v>
      </c>
      <c r="L3485">
        <v>1736597</v>
      </c>
      <c r="M3485">
        <v>8545318</v>
      </c>
      <c r="N3485">
        <v>7715404</v>
      </c>
      <c r="O3485">
        <v>9.2846069999999994</v>
      </c>
      <c r="P3485" s="27">
        <v>16193847</v>
      </c>
      <c r="Q3485" s="27">
        <v>55253406</v>
      </c>
    </row>
    <row r="3486" spans="1:17" x14ac:dyDescent="0.3">
      <c r="A3486">
        <v>2</v>
      </c>
      <c r="B3486">
        <v>2</v>
      </c>
      <c r="C3486">
        <v>2</v>
      </c>
      <c r="D3486" s="27">
        <v>5100</v>
      </c>
      <c r="E3486">
        <v>10822</v>
      </c>
      <c r="F3486">
        <v>0</v>
      </c>
      <c r="G3486">
        <v>24789</v>
      </c>
      <c r="H3486">
        <v>0</v>
      </c>
      <c r="I3486">
        <v>18755</v>
      </c>
      <c r="J3486">
        <v>0</v>
      </c>
      <c r="K3486">
        <v>550</v>
      </c>
      <c r="L3486">
        <v>4243</v>
      </c>
      <c r="M3486">
        <v>4280</v>
      </c>
      <c r="N3486">
        <v>11922</v>
      </c>
      <c r="O3486">
        <v>1851.67</v>
      </c>
      <c r="P3486" s="27">
        <v>22087</v>
      </c>
      <c r="Q3486" s="27">
        <v>75361</v>
      </c>
    </row>
    <row r="3487" spans="1:17" x14ac:dyDescent="0.3">
      <c r="A3487">
        <v>3</v>
      </c>
      <c r="B3487">
        <v>2</v>
      </c>
      <c r="C3487">
        <v>6</v>
      </c>
      <c r="D3487" s="27">
        <v>365000</v>
      </c>
      <c r="E3487">
        <v>0</v>
      </c>
      <c r="F3487">
        <v>2175858</v>
      </c>
      <c r="G3487">
        <v>3385762</v>
      </c>
      <c r="H3487">
        <v>30822</v>
      </c>
      <c r="I3487">
        <v>2584571</v>
      </c>
      <c r="J3487">
        <v>184258</v>
      </c>
      <c r="K3487">
        <v>289893</v>
      </c>
      <c r="L3487">
        <v>520523</v>
      </c>
      <c r="M3487">
        <v>1951179</v>
      </c>
      <c r="N3487">
        <v>3009293</v>
      </c>
      <c r="O3487">
        <v>52.146230000000003</v>
      </c>
      <c r="P3487" s="27">
        <v>4141899</v>
      </c>
      <c r="Q3487" s="27">
        <v>14132159</v>
      </c>
    </row>
    <row r="3488" spans="1:17" x14ac:dyDescent="0.3">
      <c r="A3488">
        <v>2</v>
      </c>
      <c r="B3488">
        <v>23</v>
      </c>
      <c r="C3488">
        <v>50</v>
      </c>
      <c r="D3488" s="27">
        <v>10750</v>
      </c>
      <c r="E3488">
        <v>103036</v>
      </c>
      <c r="F3488">
        <v>36472</v>
      </c>
      <c r="G3488">
        <v>63503</v>
      </c>
      <c r="H3488">
        <v>25439</v>
      </c>
      <c r="I3488">
        <v>174110</v>
      </c>
      <c r="J3488">
        <v>0</v>
      </c>
      <c r="K3488">
        <v>66921</v>
      </c>
      <c r="L3488">
        <v>56553</v>
      </c>
      <c r="M3488">
        <v>56206</v>
      </c>
      <c r="N3488">
        <v>75648</v>
      </c>
      <c r="O3488">
        <v>653.84310000000005</v>
      </c>
      <c r="P3488" s="27">
        <v>192816</v>
      </c>
      <c r="Q3488" s="27">
        <v>657888</v>
      </c>
    </row>
    <row r="3489" spans="1:17" x14ac:dyDescent="0.3">
      <c r="A3489">
        <v>3</v>
      </c>
      <c r="B3489">
        <v>5</v>
      </c>
      <c r="C3489">
        <v>10</v>
      </c>
      <c r="D3489" s="27">
        <v>50000</v>
      </c>
      <c r="E3489">
        <v>33202</v>
      </c>
      <c r="F3489">
        <v>0</v>
      </c>
      <c r="G3489">
        <v>47832</v>
      </c>
      <c r="H3489">
        <v>0</v>
      </c>
      <c r="I3489">
        <v>807604</v>
      </c>
      <c r="J3489">
        <v>0</v>
      </c>
      <c r="K3489">
        <v>20350</v>
      </c>
      <c r="L3489">
        <v>4816</v>
      </c>
      <c r="M3489">
        <v>9956</v>
      </c>
      <c r="N3489">
        <v>405456</v>
      </c>
      <c r="O3489">
        <v>657.71090000000004</v>
      </c>
      <c r="P3489" s="27">
        <v>389571</v>
      </c>
      <c r="Q3489" s="27">
        <v>1329216</v>
      </c>
    </row>
    <row r="3490" spans="1:17" x14ac:dyDescent="0.3">
      <c r="A3490">
        <v>9</v>
      </c>
      <c r="B3490">
        <v>13</v>
      </c>
      <c r="C3490">
        <v>24</v>
      </c>
      <c r="D3490" s="27">
        <v>44000</v>
      </c>
      <c r="E3490">
        <v>0</v>
      </c>
      <c r="F3490">
        <v>159348</v>
      </c>
      <c r="G3490">
        <v>306773</v>
      </c>
      <c r="H3490">
        <v>0</v>
      </c>
      <c r="I3490">
        <v>304937</v>
      </c>
      <c r="J3490">
        <v>0</v>
      </c>
      <c r="K3490">
        <v>342933</v>
      </c>
      <c r="L3490">
        <v>316911</v>
      </c>
      <c r="M3490">
        <v>34377</v>
      </c>
      <c r="N3490">
        <v>539878</v>
      </c>
      <c r="O3490">
        <v>247.5737</v>
      </c>
      <c r="P3490" s="27">
        <v>587678</v>
      </c>
      <c r="Q3490" s="27">
        <v>2005157</v>
      </c>
    </row>
    <row r="3491" spans="1:17" x14ac:dyDescent="0.3">
      <c r="A3491">
        <v>1</v>
      </c>
      <c r="B3491">
        <v>26</v>
      </c>
      <c r="C3491">
        <v>48</v>
      </c>
      <c r="D3491" s="27">
        <v>3300</v>
      </c>
      <c r="E3491">
        <v>0</v>
      </c>
      <c r="F3491">
        <v>9513</v>
      </c>
      <c r="G3491">
        <v>5917</v>
      </c>
      <c r="H3491">
        <v>0</v>
      </c>
      <c r="I3491">
        <v>10650</v>
      </c>
      <c r="J3491">
        <v>0</v>
      </c>
      <c r="K3491">
        <v>0</v>
      </c>
      <c r="L3491">
        <v>7341</v>
      </c>
      <c r="M3491">
        <v>2730</v>
      </c>
      <c r="N3491">
        <v>24675</v>
      </c>
      <c r="O3491">
        <v>1851.67</v>
      </c>
      <c r="P3491" s="27">
        <v>17827</v>
      </c>
      <c r="Q3491" s="27">
        <v>60826</v>
      </c>
    </row>
    <row r="3492" spans="1:17" x14ac:dyDescent="0.3">
      <c r="A3492">
        <v>6</v>
      </c>
      <c r="B3492">
        <v>2</v>
      </c>
      <c r="C3492">
        <v>3</v>
      </c>
      <c r="D3492" s="27">
        <v>5000</v>
      </c>
      <c r="E3492">
        <v>24574</v>
      </c>
      <c r="F3492">
        <v>69214</v>
      </c>
      <c r="G3492">
        <v>72924</v>
      </c>
      <c r="H3492">
        <v>3141</v>
      </c>
      <c r="I3492">
        <v>113047</v>
      </c>
      <c r="J3492">
        <v>0</v>
      </c>
      <c r="K3492">
        <v>23782</v>
      </c>
      <c r="L3492">
        <v>87207</v>
      </c>
      <c r="M3492">
        <v>46561</v>
      </c>
      <c r="N3492">
        <v>51485</v>
      </c>
      <c r="O3492">
        <v>1868.403</v>
      </c>
      <c r="P3492" s="27">
        <v>144178</v>
      </c>
      <c r="Q3492" s="27">
        <v>491935</v>
      </c>
    </row>
    <row r="3493" spans="1:17" x14ac:dyDescent="0.3">
      <c r="A3493">
        <v>8</v>
      </c>
      <c r="B3493">
        <v>2</v>
      </c>
      <c r="C3493">
        <v>4</v>
      </c>
      <c r="D3493" s="27">
        <v>10500</v>
      </c>
      <c r="E3493">
        <v>0</v>
      </c>
      <c r="F3493">
        <v>17816</v>
      </c>
      <c r="G3493">
        <v>322061</v>
      </c>
      <c r="H3493">
        <v>0</v>
      </c>
      <c r="I3493">
        <v>244108</v>
      </c>
      <c r="J3493">
        <v>0</v>
      </c>
      <c r="K3493">
        <v>0</v>
      </c>
      <c r="L3493">
        <v>26029</v>
      </c>
      <c r="M3493">
        <v>98463</v>
      </c>
      <c r="N3493">
        <v>122696</v>
      </c>
      <c r="O3493">
        <v>484.85169999999999</v>
      </c>
      <c r="P3493" s="27">
        <v>243603</v>
      </c>
      <c r="Q3493" s="27">
        <v>831173</v>
      </c>
    </row>
    <row r="3494" spans="1:17" x14ac:dyDescent="0.3">
      <c r="A3494">
        <v>8</v>
      </c>
      <c r="B3494">
        <v>26</v>
      </c>
      <c r="C3494">
        <v>46</v>
      </c>
      <c r="D3494" s="27">
        <v>32000</v>
      </c>
      <c r="E3494">
        <v>8574</v>
      </c>
      <c r="F3494">
        <v>16514</v>
      </c>
      <c r="G3494">
        <v>19974</v>
      </c>
      <c r="H3494">
        <v>0</v>
      </c>
      <c r="I3494">
        <v>38328</v>
      </c>
      <c r="J3494">
        <v>0</v>
      </c>
      <c r="K3494">
        <v>2359</v>
      </c>
      <c r="L3494">
        <v>120</v>
      </c>
      <c r="M3494">
        <v>2037</v>
      </c>
      <c r="N3494">
        <v>35697</v>
      </c>
      <c r="O3494">
        <v>249.4453</v>
      </c>
      <c r="P3494" s="27">
        <v>36226</v>
      </c>
      <c r="Q3494" s="27">
        <v>123603</v>
      </c>
    </row>
    <row r="3495" spans="1:17" x14ac:dyDescent="0.3">
      <c r="A3495">
        <v>4</v>
      </c>
      <c r="B3495">
        <v>26</v>
      </c>
      <c r="C3495">
        <v>47</v>
      </c>
      <c r="D3495" s="27">
        <v>14500</v>
      </c>
      <c r="E3495">
        <v>0</v>
      </c>
      <c r="F3495">
        <v>0</v>
      </c>
      <c r="G3495">
        <v>0</v>
      </c>
      <c r="H3495">
        <v>0</v>
      </c>
      <c r="I3495">
        <v>0</v>
      </c>
      <c r="J3495">
        <v>0</v>
      </c>
      <c r="K3495">
        <v>0</v>
      </c>
      <c r="L3495">
        <v>0</v>
      </c>
      <c r="M3495">
        <v>30606</v>
      </c>
      <c r="N3495">
        <v>96392</v>
      </c>
      <c r="O3495">
        <v>1484.5150000000001</v>
      </c>
      <c r="P3495" s="27">
        <v>37221</v>
      </c>
      <c r="Q3495" s="27">
        <v>126998</v>
      </c>
    </row>
    <row r="3496" spans="1:17" x14ac:dyDescent="0.3">
      <c r="A3496">
        <v>4</v>
      </c>
      <c r="B3496">
        <v>12</v>
      </c>
      <c r="C3496">
        <v>21</v>
      </c>
      <c r="D3496" s="27">
        <v>9100</v>
      </c>
      <c r="E3496">
        <v>4446</v>
      </c>
      <c r="F3496">
        <v>17179</v>
      </c>
      <c r="G3496">
        <v>13042</v>
      </c>
      <c r="H3496">
        <v>867</v>
      </c>
      <c r="I3496">
        <v>5545</v>
      </c>
      <c r="J3496">
        <v>4816</v>
      </c>
      <c r="K3496">
        <v>3044</v>
      </c>
      <c r="L3496">
        <v>10249</v>
      </c>
      <c r="M3496">
        <v>109</v>
      </c>
      <c r="N3496">
        <v>34444</v>
      </c>
      <c r="O3496">
        <v>1484.5150000000001</v>
      </c>
      <c r="P3496" s="27">
        <v>27474</v>
      </c>
      <c r="Q3496" s="27">
        <v>93741</v>
      </c>
    </row>
    <row r="3497" spans="1:17" x14ac:dyDescent="0.3">
      <c r="A3497">
        <v>9</v>
      </c>
      <c r="B3497">
        <v>5</v>
      </c>
      <c r="C3497">
        <v>10</v>
      </c>
      <c r="D3497" s="27">
        <v>23250</v>
      </c>
      <c r="E3497">
        <v>0</v>
      </c>
      <c r="F3497">
        <v>30385</v>
      </c>
      <c r="G3497">
        <v>6207</v>
      </c>
      <c r="H3497">
        <v>1062</v>
      </c>
      <c r="I3497">
        <v>274307</v>
      </c>
      <c r="J3497">
        <v>0</v>
      </c>
      <c r="K3497">
        <v>0</v>
      </c>
      <c r="L3497">
        <v>14556</v>
      </c>
      <c r="M3497">
        <v>68548</v>
      </c>
      <c r="N3497">
        <v>75433</v>
      </c>
      <c r="O3497">
        <v>639.72230000000002</v>
      </c>
      <c r="P3497" s="27">
        <v>137895</v>
      </c>
      <c r="Q3497" s="27">
        <v>470498</v>
      </c>
    </row>
    <row r="3498" spans="1:17" x14ac:dyDescent="0.3">
      <c r="A3498">
        <v>2</v>
      </c>
      <c r="B3498">
        <v>23</v>
      </c>
      <c r="C3498">
        <v>50</v>
      </c>
      <c r="D3498" s="27">
        <v>84000</v>
      </c>
      <c r="E3498">
        <v>162874</v>
      </c>
      <c r="F3498">
        <v>341347</v>
      </c>
      <c r="G3498">
        <v>1075645</v>
      </c>
      <c r="H3498">
        <v>82660</v>
      </c>
      <c r="I3498">
        <v>686747</v>
      </c>
      <c r="J3498">
        <v>195720</v>
      </c>
      <c r="K3498">
        <v>6048396</v>
      </c>
      <c r="L3498">
        <v>66073</v>
      </c>
      <c r="M3498">
        <v>114184</v>
      </c>
      <c r="N3498">
        <v>781240</v>
      </c>
      <c r="O3498">
        <v>279.45609999999999</v>
      </c>
      <c r="P3498" s="27">
        <v>2800377</v>
      </c>
      <c r="Q3498" s="27">
        <v>9554886</v>
      </c>
    </row>
    <row r="3499" spans="1:17" x14ac:dyDescent="0.3">
      <c r="A3499">
        <v>5</v>
      </c>
      <c r="B3499">
        <v>26</v>
      </c>
      <c r="C3499">
        <v>44</v>
      </c>
      <c r="D3499" s="27">
        <v>16000</v>
      </c>
      <c r="E3499">
        <v>30591</v>
      </c>
      <c r="F3499">
        <v>139440</v>
      </c>
      <c r="G3499">
        <v>82261</v>
      </c>
      <c r="H3499">
        <v>314</v>
      </c>
      <c r="I3499">
        <v>162560</v>
      </c>
      <c r="J3499">
        <v>0</v>
      </c>
      <c r="K3499">
        <v>8584</v>
      </c>
      <c r="L3499">
        <v>5894</v>
      </c>
      <c r="M3499">
        <v>6990</v>
      </c>
      <c r="N3499">
        <v>114479</v>
      </c>
      <c r="O3499">
        <v>1117.742</v>
      </c>
      <c r="P3499" s="27">
        <v>161522</v>
      </c>
      <c r="Q3499" s="27">
        <v>551113</v>
      </c>
    </row>
    <row r="3500" spans="1:17" x14ac:dyDescent="0.3">
      <c r="A3500">
        <v>9</v>
      </c>
      <c r="B3500">
        <v>6</v>
      </c>
      <c r="C3500">
        <v>14</v>
      </c>
      <c r="D3500" s="27">
        <v>28000</v>
      </c>
      <c r="E3500">
        <v>0</v>
      </c>
      <c r="F3500">
        <v>128335</v>
      </c>
      <c r="G3500">
        <v>239320</v>
      </c>
      <c r="H3500">
        <v>0</v>
      </c>
      <c r="I3500">
        <v>273404</v>
      </c>
      <c r="J3500">
        <v>0</v>
      </c>
      <c r="K3500">
        <v>3102638</v>
      </c>
      <c r="L3500">
        <v>26085</v>
      </c>
      <c r="M3500">
        <v>16026</v>
      </c>
      <c r="N3500">
        <v>198303</v>
      </c>
      <c r="O3500">
        <v>583.62670000000003</v>
      </c>
      <c r="P3500" s="27">
        <v>1167676</v>
      </c>
      <c r="Q3500" s="27">
        <v>3984111</v>
      </c>
    </row>
    <row r="3501" spans="1:17" x14ac:dyDescent="0.3">
      <c r="A3501">
        <v>7</v>
      </c>
      <c r="B3501">
        <v>8</v>
      </c>
      <c r="C3501">
        <v>19</v>
      </c>
      <c r="D3501" s="27">
        <v>2500</v>
      </c>
      <c r="E3501">
        <v>1</v>
      </c>
      <c r="F3501">
        <v>1819</v>
      </c>
      <c r="G3501">
        <v>1708</v>
      </c>
      <c r="H3501">
        <v>8</v>
      </c>
      <c r="I3501">
        <v>320</v>
      </c>
      <c r="J3501">
        <v>0</v>
      </c>
      <c r="K3501">
        <v>140</v>
      </c>
      <c r="L3501">
        <v>1947</v>
      </c>
      <c r="M3501">
        <v>536</v>
      </c>
      <c r="N3501">
        <v>3443</v>
      </c>
      <c r="O3501">
        <v>1879.4559999999999</v>
      </c>
      <c r="P3501" s="27">
        <v>2908</v>
      </c>
      <c r="Q3501" s="27">
        <v>9922</v>
      </c>
    </row>
    <row r="3502" spans="1:17" x14ac:dyDescent="0.3">
      <c r="A3502">
        <v>5</v>
      </c>
      <c r="B3502">
        <v>2</v>
      </c>
      <c r="C3502">
        <v>2</v>
      </c>
      <c r="D3502" s="27">
        <v>6300</v>
      </c>
      <c r="E3502">
        <v>3303</v>
      </c>
      <c r="F3502">
        <v>30476</v>
      </c>
      <c r="G3502">
        <v>31320</v>
      </c>
      <c r="H3502">
        <v>99</v>
      </c>
      <c r="I3502">
        <v>31862</v>
      </c>
      <c r="J3502">
        <v>0</v>
      </c>
      <c r="K3502">
        <v>3076</v>
      </c>
      <c r="L3502">
        <v>23594</v>
      </c>
      <c r="M3502">
        <v>11706</v>
      </c>
      <c r="N3502">
        <v>39211</v>
      </c>
      <c r="O3502">
        <v>48.84104</v>
      </c>
      <c r="P3502" s="27">
        <v>51186</v>
      </c>
      <c r="Q3502" s="27">
        <v>174647</v>
      </c>
    </row>
    <row r="3503" spans="1:17" x14ac:dyDescent="0.3">
      <c r="A3503">
        <v>9</v>
      </c>
      <c r="B3503">
        <v>23</v>
      </c>
      <c r="C3503">
        <v>50</v>
      </c>
      <c r="D3503" s="27">
        <v>9500</v>
      </c>
      <c r="E3503">
        <v>1798</v>
      </c>
      <c r="F3503">
        <v>67100</v>
      </c>
      <c r="G3503">
        <v>125288</v>
      </c>
      <c r="H3503">
        <v>8850</v>
      </c>
      <c r="I3503">
        <v>89366</v>
      </c>
      <c r="J3503">
        <v>10732</v>
      </c>
      <c r="K3503">
        <v>368436</v>
      </c>
      <c r="L3503">
        <v>33315</v>
      </c>
      <c r="M3503">
        <v>27800</v>
      </c>
      <c r="N3503">
        <v>75669</v>
      </c>
      <c r="O3503">
        <v>639.72230000000002</v>
      </c>
      <c r="P3503" s="27">
        <v>236915</v>
      </c>
      <c r="Q3503" s="27">
        <v>808354</v>
      </c>
    </row>
    <row r="3504" spans="1:17" x14ac:dyDescent="0.3">
      <c r="A3504">
        <v>3</v>
      </c>
      <c r="B3504">
        <v>2</v>
      </c>
      <c r="C3504">
        <v>2</v>
      </c>
      <c r="D3504" s="27">
        <v>16750</v>
      </c>
      <c r="E3504">
        <v>29267</v>
      </c>
      <c r="F3504">
        <v>32123</v>
      </c>
      <c r="G3504">
        <v>193317</v>
      </c>
      <c r="H3504">
        <v>3866</v>
      </c>
      <c r="I3504">
        <v>131503</v>
      </c>
      <c r="J3504">
        <v>0</v>
      </c>
      <c r="K3504">
        <v>4414</v>
      </c>
      <c r="L3504">
        <v>11185</v>
      </c>
      <c r="M3504">
        <v>55642</v>
      </c>
      <c r="N3504">
        <v>76100</v>
      </c>
      <c r="O3504">
        <v>1162.2629999999999</v>
      </c>
      <c r="P3504" s="27">
        <v>157508</v>
      </c>
      <c r="Q3504" s="27">
        <v>537417</v>
      </c>
    </row>
    <row r="3505" spans="1:17" x14ac:dyDescent="0.3">
      <c r="A3505">
        <v>3</v>
      </c>
      <c r="B3505">
        <v>5</v>
      </c>
      <c r="C3505">
        <v>9</v>
      </c>
      <c r="D3505" s="27">
        <v>500001</v>
      </c>
      <c r="E3505">
        <v>0</v>
      </c>
      <c r="F3505">
        <v>0</v>
      </c>
      <c r="G3505">
        <v>647518</v>
      </c>
      <c r="H3505">
        <v>12886</v>
      </c>
      <c r="I3505">
        <v>3369992</v>
      </c>
      <c r="J3505">
        <v>0</v>
      </c>
      <c r="K3505">
        <v>0</v>
      </c>
      <c r="L3505">
        <v>69440</v>
      </c>
      <c r="M3505">
        <v>84987</v>
      </c>
      <c r="N3505">
        <v>3579681</v>
      </c>
      <c r="O3505">
        <v>25.322579999999999</v>
      </c>
      <c r="P3505" s="27">
        <v>2275646</v>
      </c>
      <c r="Q3505" s="27">
        <v>7764504</v>
      </c>
    </row>
    <row r="3506" spans="1:17" x14ac:dyDescent="0.3">
      <c r="A3506">
        <v>1</v>
      </c>
      <c r="B3506">
        <v>2</v>
      </c>
      <c r="C3506">
        <v>2</v>
      </c>
      <c r="D3506" s="27">
        <v>2600</v>
      </c>
      <c r="E3506">
        <v>61</v>
      </c>
      <c r="F3506">
        <v>1433</v>
      </c>
      <c r="G3506">
        <v>5431</v>
      </c>
      <c r="H3506">
        <v>0</v>
      </c>
      <c r="I3506">
        <v>5325</v>
      </c>
      <c r="J3506">
        <v>0</v>
      </c>
      <c r="K3506">
        <v>497</v>
      </c>
      <c r="L3506">
        <v>6354</v>
      </c>
      <c r="M3506">
        <v>24233</v>
      </c>
      <c r="N3506">
        <v>7737</v>
      </c>
      <c r="O3506">
        <v>3231.29</v>
      </c>
      <c r="P3506" s="27">
        <v>14968</v>
      </c>
      <c r="Q3506" s="27">
        <v>51071</v>
      </c>
    </row>
    <row r="3507" spans="1:17" x14ac:dyDescent="0.3">
      <c r="A3507">
        <v>2</v>
      </c>
      <c r="B3507">
        <v>26</v>
      </c>
      <c r="C3507">
        <v>48</v>
      </c>
      <c r="D3507" s="27">
        <v>3300</v>
      </c>
      <c r="E3507">
        <v>2203</v>
      </c>
      <c r="F3507">
        <v>2966</v>
      </c>
      <c r="G3507">
        <v>4056</v>
      </c>
      <c r="H3507">
        <v>25</v>
      </c>
      <c r="I3507">
        <v>6753</v>
      </c>
      <c r="J3507">
        <v>0</v>
      </c>
      <c r="K3507">
        <v>540</v>
      </c>
      <c r="L3507">
        <v>2100</v>
      </c>
      <c r="M3507">
        <v>0</v>
      </c>
      <c r="N3507">
        <v>11748</v>
      </c>
      <c r="O3507">
        <v>1851.67</v>
      </c>
      <c r="P3507" s="27">
        <v>8907</v>
      </c>
      <c r="Q3507" s="27">
        <v>30391</v>
      </c>
    </row>
    <row r="3508" spans="1:17" x14ac:dyDescent="0.3">
      <c r="A3508">
        <v>1</v>
      </c>
      <c r="B3508">
        <v>14</v>
      </c>
      <c r="C3508">
        <v>28</v>
      </c>
      <c r="D3508" s="27">
        <v>35500</v>
      </c>
      <c r="E3508">
        <v>0</v>
      </c>
      <c r="F3508">
        <v>26559</v>
      </c>
      <c r="G3508">
        <v>33671</v>
      </c>
      <c r="H3508">
        <v>0</v>
      </c>
      <c r="I3508">
        <v>135945</v>
      </c>
      <c r="J3508">
        <v>17750</v>
      </c>
      <c r="K3508">
        <v>5856</v>
      </c>
      <c r="L3508">
        <v>19445</v>
      </c>
      <c r="M3508">
        <v>110456</v>
      </c>
      <c r="N3508">
        <v>96318</v>
      </c>
      <c r="O3508">
        <v>308.20569999999998</v>
      </c>
      <c r="P3508" s="27">
        <v>130715</v>
      </c>
      <c r="Q3508" s="27">
        <v>446000</v>
      </c>
    </row>
    <row r="3509" spans="1:17" x14ac:dyDescent="0.3">
      <c r="A3509">
        <v>5</v>
      </c>
      <c r="B3509">
        <v>23</v>
      </c>
      <c r="C3509">
        <v>50</v>
      </c>
      <c r="D3509" s="27">
        <v>50000</v>
      </c>
      <c r="E3509">
        <v>137187</v>
      </c>
      <c r="F3509">
        <v>299280</v>
      </c>
      <c r="G3509">
        <v>501798</v>
      </c>
      <c r="H3509">
        <v>68431</v>
      </c>
      <c r="I3509">
        <v>632919</v>
      </c>
      <c r="J3509">
        <v>0</v>
      </c>
      <c r="K3509">
        <v>100652</v>
      </c>
      <c r="L3509">
        <v>16845</v>
      </c>
      <c r="M3509">
        <v>33874</v>
      </c>
      <c r="N3509">
        <v>306231</v>
      </c>
      <c r="O3509">
        <v>549.48080000000004</v>
      </c>
      <c r="P3509" s="27">
        <v>614659</v>
      </c>
      <c r="Q3509" s="27">
        <v>2097217</v>
      </c>
    </row>
    <row r="3510" spans="1:17" x14ac:dyDescent="0.3">
      <c r="A3510">
        <v>2</v>
      </c>
      <c r="B3510">
        <v>17</v>
      </c>
      <c r="C3510">
        <v>36</v>
      </c>
      <c r="D3510" s="27">
        <v>128000</v>
      </c>
      <c r="E3510">
        <v>286906</v>
      </c>
      <c r="F3510">
        <v>1553669</v>
      </c>
      <c r="G3510">
        <v>1457767</v>
      </c>
      <c r="H3510">
        <v>0</v>
      </c>
      <c r="I3510">
        <v>1020259</v>
      </c>
      <c r="J3510">
        <v>349606</v>
      </c>
      <c r="K3510">
        <v>640972</v>
      </c>
      <c r="L3510">
        <v>763272</v>
      </c>
      <c r="M3510">
        <v>145824</v>
      </c>
      <c r="N3510">
        <v>1500310</v>
      </c>
      <c r="O3510">
        <v>115.00320000000001</v>
      </c>
      <c r="P3510" s="27">
        <v>2262188</v>
      </c>
      <c r="Q3510" s="27">
        <v>7718585</v>
      </c>
    </row>
    <row r="3511" spans="1:17" x14ac:dyDescent="0.3">
      <c r="A3511">
        <v>1</v>
      </c>
      <c r="B3511">
        <v>2</v>
      </c>
      <c r="C3511">
        <v>7</v>
      </c>
      <c r="D3511" s="27">
        <v>2500</v>
      </c>
      <c r="E3511">
        <v>0</v>
      </c>
      <c r="F3511">
        <v>9352</v>
      </c>
      <c r="G3511">
        <v>22152</v>
      </c>
      <c r="H3511">
        <v>0</v>
      </c>
      <c r="I3511">
        <v>8816</v>
      </c>
      <c r="J3511">
        <v>0</v>
      </c>
      <c r="K3511">
        <v>1762</v>
      </c>
      <c r="L3511">
        <v>1339</v>
      </c>
      <c r="M3511">
        <v>792</v>
      </c>
      <c r="N3511">
        <v>12290</v>
      </c>
      <c r="O3511">
        <v>1851.67</v>
      </c>
      <c r="P3511" s="27">
        <v>16560</v>
      </c>
      <c r="Q3511" s="27">
        <v>56503</v>
      </c>
    </row>
    <row r="3512" spans="1:17" x14ac:dyDescent="0.3">
      <c r="A3512">
        <v>9</v>
      </c>
      <c r="B3512">
        <v>17</v>
      </c>
      <c r="C3512">
        <v>36</v>
      </c>
      <c r="D3512" s="27">
        <v>47000</v>
      </c>
      <c r="E3512">
        <v>296718</v>
      </c>
      <c r="F3512">
        <v>102784</v>
      </c>
      <c r="G3512">
        <v>355089</v>
      </c>
      <c r="H3512">
        <v>147734</v>
      </c>
      <c r="I3512">
        <v>879299</v>
      </c>
      <c r="J3512">
        <v>103127</v>
      </c>
      <c r="K3512">
        <v>116836</v>
      </c>
      <c r="L3512">
        <v>313684</v>
      </c>
      <c r="M3512">
        <v>53834</v>
      </c>
      <c r="N3512">
        <v>442380</v>
      </c>
      <c r="O3512">
        <v>209.1</v>
      </c>
      <c r="P3512" s="27">
        <v>823999</v>
      </c>
      <c r="Q3512" s="27">
        <v>2811485</v>
      </c>
    </row>
    <row r="3513" spans="1:17" x14ac:dyDescent="0.3">
      <c r="A3513">
        <v>6</v>
      </c>
      <c r="B3513">
        <v>13</v>
      </c>
      <c r="C3513">
        <v>26</v>
      </c>
      <c r="D3513" s="27">
        <v>20000</v>
      </c>
      <c r="E3513">
        <v>49840</v>
      </c>
      <c r="F3513">
        <v>510288</v>
      </c>
      <c r="G3513">
        <v>71574</v>
      </c>
      <c r="H3513">
        <v>1148</v>
      </c>
      <c r="I3513">
        <v>171898</v>
      </c>
      <c r="J3513">
        <v>0</v>
      </c>
      <c r="K3513">
        <v>61820</v>
      </c>
      <c r="L3513">
        <v>184267</v>
      </c>
      <c r="M3513">
        <v>162984</v>
      </c>
      <c r="N3513">
        <v>285844</v>
      </c>
      <c r="O3513">
        <v>1162.2629999999999</v>
      </c>
      <c r="P3513" s="27">
        <v>439526</v>
      </c>
      <c r="Q3513" s="27">
        <v>1499663</v>
      </c>
    </row>
    <row r="3514" spans="1:17" x14ac:dyDescent="0.3">
      <c r="A3514">
        <v>9</v>
      </c>
      <c r="B3514">
        <v>5</v>
      </c>
      <c r="C3514">
        <v>10</v>
      </c>
      <c r="D3514" s="27">
        <v>2400</v>
      </c>
      <c r="E3514">
        <v>0</v>
      </c>
      <c r="F3514">
        <v>16277</v>
      </c>
      <c r="G3514">
        <v>1065</v>
      </c>
      <c r="H3514">
        <v>885</v>
      </c>
      <c r="I3514">
        <v>9362</v>
      </c>
      <c r="J3514">
        <v>0</v>
      </c>
      <c r="K3514">
        <v>3396</v>
      </c>
      <c r="L3514">
        <v>2637</v>
      </c>
      <c r="M3514">
        <v>4308</v>
      </c>
      <c r="N3514">
        <v>12940</v>
      </c>
      <c r="O3514">
        <v>1828.0519999999999</v>
      </c>
      <c r="P3514" s="27">
        <v>14909</v>
      </c>
      <c r="Q3514" s="27">
        <v>50870</v>
      </c>
    </row>
    <row r="3515" spans="1:17" x14ac:dyDescent="0.3">
      <c r="A3515">
        <v>9</v>
      </c>
      <c r="B3515">
        <v>2</v>
      </c>
      <c r="C3515">
        <v>2</v>
      </c>
      <c r="D3515" s="27">
        <v>2900</v>
      </c>
      <c r="E3515">
        <v>16065</v>
      </c>
      <c r="F3515">
        <v>3321</v>
      </c>
      <c r="G3515">
        <v>5745</v>
      </c>
      <c r="H3515">
        <v>68</v>
      </c>
      <c r="I3515">
        <v>14613</v>
      </c>
      <c r="J3515">
        <v>0</v>
      </c>
      <c r="K3515">
        <v>559</v>
      </c>
      <c r="L3515">
        <v>3906</v>
      </c>
      <c r="M3515">
        <v>9825</v>
      </c>
      <c r="N3515">
        <v>6696</v>
      </c>
      <c r="O3515">
        <v>1729.173</v>
      </c>
      <c r="P3515" s="27">
        <v>17819</v>
      </c>
      <c r="Q3515" s="27">
        <v>60798</v>
      </c>
    </row>
    <row r="3516" spans="1:17" x14ac:dyDescent="0.3">
      <c r="A3516">
        <v>7</v>
      </c>
      <c r="B3516">
        <v>14</v>
      </c>
      <c r="C3516">
        <v>31</v>
      </c>
      <c r="D3516" s="27">
        <v>5700</v>
      </c>
      <c r="E3516">
        <v>0</v>
      </c>
      <c r="F3516">
        <v>53222</v>
      </c>
      <c r="G3516">
        <v>28697</v>
      </c>
      <c r="H3516">
        <v>0</v>
      </c>
      <c r="I3516">
        <v>30508</v>
      </c>
      <c r="J3516">
        <v>0</v>
      </c>
      <c r="K3516">
        <v>0</v>
      </c>
      <c r="L3516">
        <v>3414</v>
      </c>
      <c r="M3516">
        <v>547</v>
      </c>
      <c r="N3516">
        <v>29714</v>
      </c>
      <c r="O3516">
        <v>1451.617</v>
      </c>
      <c r="P3516" s="27">
        <v>42820</v>
      </c>
      <c r="Q3516" s="27">
        <v>146102</v>
      </c>
    </row>
    <row r="3517" spans="1:17" x14ac:dyDescent="0.3">
      <c r="A3517">
        <v>9</v>
      </c>
      <c r="B3517">
        <v>2</v>
      </c>
      <c r="C3517">
        <v>4</v>
      </c>
      <c r="D3517" s="27">
        <v>4000</v>
      </c>
      <c r="E3517">
        <v>5316</v>
      </c>
      <c r="F3517">
        <v>53559</v>
      </c>
      <c r="G3517">
        <v>139532</v>
      </c>
      <c r="H3517">
        <v>0</v>
      </c>
      <c r="I3517">
        <v>63217</v>
      </c>
      <c r="J3517">
        <v>0</v>
      </c>
      <c r="K3517">
        <v>11826</v>
      </c>
      <c r="L3517">
        <v>16678</v>
      </c>
      <c r="M3517">
        <v>40384</v>
      </c>
      <c r="N3517">
        <v>68085</v>
      </c>
      <c r="O3517">
        <v>1667.7550000000001</v>
      </c>
      <c r="P3517" s="27">
        <v>116822</v>
      </c>
      <c r="Q3517" s="27">
        <v>398597</v>
      </c>
    </row>
    <row r="3518" spans="1:17" x14ac:dyDescent="0.3">
      <c r="A3518">
        <v>9</v>
      </c>
      <c r="B3518">
        <v>2</v>
      </c>
      <c r="C3518">
        <v>4</v>
      </c>
      <c r="D3518" s="27">
        <v>138000</v>
      </c>
      <c r="E3518">
        <v>3069</v>
      </c>
      <c r="F3518">
        <v>14908</v>
      </c>
      <c r="G3518">
        <v>1390542</v>
      </c>
      <c r="H3518">
        <v>0</v>
      </c>
      <c r="I3518">
        <v>1403663</v>
      </c>
      <c r="J3518">
        <v>0</v>
      </c>
      <c r="K3518">
        <v>0</v>
      </c>
      <c r="L3518">
        <v>76515</v>
      </c>
      <c r="M3518">
        <v>2722957</v>
      </c>
      <c r="N3518">
        <v>1281432</v>
      </c>
      <c r="O3518">
        <v>50.319159999999997</v>
      </c>
      <c r="P3518" s="27">
        <v>2020248</v>
      </c>
      <c r="Q3518" s="27">
        <v>6893086</v>
      </c>
    </row>
    <row r="3519" spans="1:17" x14ac:dyDescent="0.3">
      <c r="A3519">
        <v>3</v>
      </c>
      <c r="B3519">
        <v>4</v>
      </c>
      <c r="C3519">
        <v>8</v>
      </c>
      <c r="D3519" s="27">
        <v>72000</v>
      </c>
      <c r="E3519">
        <v>875172</v>
      </c>
      <c r="F3519">
        <v>807995</v>
      </c>
      <c r="G3519">
        <v>677342</v>
      </c>
      <c r="H3519">
        <v>5005</v>
      </c>
      <c r="I3519">
        <v>1329908</v>
      </c>
      <c r="J3519">
        <v>0</v>
      </c>
      <c r="K3519">
        <v>81311</v>
      </c>
      <c r="L3519">
        <v>163955</v>
      </c>
      <c r="M3519">
        <v>756723</v>
      </c>
      <c r="N3519">
        <v>1821597</v>
      </c>
      <c r="O3519">
        <v>657.71090000000004</v>
      </c>
      <c r="P3519" s="27">
        <v>1910612</v>
      </c>
      <c r="Q3519" s="27">
        <v>6519008</v>
      </c>
    </row>
    <row r="3520" spans="1:17" x14ac:dyDescent="0.3">
      <c r="A3520">
        <v>5</v>
      </c>
      <c r="B3520">
        <v>25</v>
      </c>
      <c r="C3520">
        <v>42</v>
      </c>
      <c r="D3520" s="27">
        <v>3700</v>
      </c>
      <c r="E3520">
        <v>0</v>
      </c>
      <c r="F3520">
        <v>9908</v>
      </c>
      <c r="G3520">
        <v>12291</v>
      </c>
      <c r="H3520">
        <v>0</v>
      </c>
      <c r="I3520">
        <v>30835</v>
      </c>
      <c r="J3520">
        <v>0</v>
      </c>
      <c r="K3520">
        <v>1296</v>
      </c>
      <c r="L3520">
        <v>606</v>
      </c>
      <c r="M3520">
        <v>0</v>
      </c>
      <c r="N3520">
        <v>20056</v>
      </c>
      <c r="O3520">
        <v>1729.173</v>
      </c>
      <c r="P3520" s="27">
        <v>21979</v>
      </c>
      <c r="Q3520" s="27">
        <v>74992</v>
      </c>
    </row>
    <row r="3521" spans="1:17" x14ac:dyDescent="0.3">
      <c r="A3521">
        <v>7</v>
      </c>
      <c r="B3521">
        <v>14</v>
      </c>
      <c r="C3521">
        <v>28</v>
      </c>
      <c r="D3521" s="27">
        <v>7500</v>
      </c>
      <c r="E3521">
        <v>10866</v>
      </c>
      <c r="F3521">
        <v>120742</v>
      </c>
      <c r="G3521">
        <v>7455</v>
      </c>
      <c r="H3521">
        <v>34257</v>
      </c>
      <c r="I3521">
        <v>29192</v>
      </c>
      <c r="J3521">
        <v>11384</v>
      </c>
      <c r="K3521">
        <v>54031</v>
      </c>
      <c r="L3521">
        <v>31743</v>
      </c>
      <c r="M3521">
        <v>140874</v>
      </c>
      <c r="N3521">
        <v>21472</v>
      </c>
      <c r="O3521">
        <v>1134.75</v>
      </c>
      <c r="P3521" s="27">
        <v>135409</v>
      </c>
      <c r="Q3521" s="27">
        <v>462016</v>
      </c>
    </row>
    <row r="3522" spans="1:17" x14ac:dyDescent="0.3">
      <c r="A3522">
        <v>5</v>
      </c>
      <c r="B3522">
        <v>1</v>
      </c>
      <c r="C3522">
        <v>1</v>
      </c>
      <c r="D3522" s="27">
        <v>11750</v>
      </c>
      <c r="O3522">
        <v>1807.463</v>
      </c>
    </row>
    <row r="3523" spans="1:17" x14ac:dyDescent="0.3">
      <c r="A3523">
        <v>1</v>
      </c>
      <c r="B3523">
        <v>25</v>
      </c>
      <c r="C3523">
        <v>42</v>
      </c>
      <c r="D3523" s="27">
        <v>8100</v>
      </c>
      <c r="E3523">
        <v>0</v>
      </c>
      <c r="F3523">
        <v>0</v>
      </c>
      <c r="G3523">
        <v>1261</v>
      </c>
      <c r="H3523">
        <v>0</v>
      </c>
      <c r="I3523">
        <v>1018</v>
      </c>
      <c r="J3523">
        <v>0</v>
      </c>
      <c r="K3523">
        <v>0</v>
      </c>
      <c r="L3523">
        <v>18</v>
      </c>
      <c r="M3523">
        <v>0</v>
      </c>
      <c r="N3523">
        <v>2934</v>
      </c>
      <c r="O3523">
        <v>1851.67</v>
      </c>
      <c r="P3523" s="27">
        <v>1533</v>
      </c>
      <c r="Q3523" s="27">
        <v>5231</v>
      </c>
    </row>
    <row r="3524" spans="1:17" x14ac:dyDescent="0.3">
      <c r="A3524">
        <v>5</v>
      </c>
      <c r="B3524">
        <v>25</v>
      </c>
      <c r="C3524">
        <v>42</v>
      </c>
      <c r="D3524" s="27">
        <v>3000</v>
      </c>
      <c r="E3524">
        <v>4615</v>
      </c>
      <c r="F3524">
        <v>11517</v>
      </c>
      <c r="G3524">
        <v>6689</v>
      </c>
      <c r="H3524">
        <v>1103</v>
      </c>
      <c r="I3524">
        <v>14661</v>
      </c>
      <c r="J3524">
        <v>0</v>
      </c>
      <c r="K3524">
        <v>4298</v>
      </c>
      <c r="L3524">
        <v>5122</v>
      </c>
      <c r="M3524">
        <v>22721</v>
      </c>
      <c r="N3524">
        <v>14154</v>
      </c>
      <c r="O3524">
        <v>1522.982</v>
      </c>
      <c r="P3524" s="27">
        <v>24877</v>
      </c>
      <c r="Q3524" s="27">
        <v>84880</v>
      </c>
    </row>
    <row r="3525" spans="1:17" x14ac:dyDescent="0.3">
      <c r="A3525">
        <v>3</v>
      </c>
      <c r="B3525">
        <v>25</v>
      </c>
      <c r="C3525">
        <v>42</v>
      </c>
      <c r="D3525" s="27">
        <v>210000</v>
      </c>
      <c r="E3525">
        <v>0</v>
      </c>
      <c r="F3525">
        <v>1193856</v>
      </c>
      <c r="G3525">
        <v>2898931</v>
      </c>
      <c r="H3525">
        <v>27630</v>
      </c>
      <c r="I3525">
        <v>2418460</v>
      </c>
      <c r="J3525">
        <v>0</v>
      </c>
      <c r="K3525">
        <v>6241631</v>
      </c>
      <c r="L3525">
        <v>57442</v>
      </c>
      <c r="M3525">
        <v>173245</v>
      </c>
      <c r="N3525">
        <v>2089164</v>
      </c>
      <c r="O3525">
        <v>247.69460000000001</v>
      </c>
      <c r="P3525" s="27">
        <v>4425662</v>
      </c>
      <c r="Q3525" s="27">
        <v>15100359</v>
      </c>
    </row>
    <row r="3526" spans="1:17" x14ac:dyDescent="0.3">
      <c r="A3526">
        <v>9</v>
      </c>
      <c r="B3526">
        <v>14</v>
      </c>
      <c r="C3526">
        <v>28</v>
      </c>
      <c r="D3526" s="27">
        <v>30000</v>
      </c>
      <c r="E3526">
        <v>1758</v>
      </c>
      <c r="F3526">
        <v>100949</v>
      </c>
      <c r="G3526">
        <v>35969</v>
      </c>
      <c r="H3526">
        <v>0</v>
      </c>
      <c r="I3526">
        <v>39706</v>
      </c>
      <c r="J3526">
        <v>0</v>
      </c>
      <c r="K3526">
        <v>0</v>
      </c>
      <c r="L3526">
        <v>1913</v>
      </c>
      <c r="M3526">
        <v>53261</v>
      </c>
      <c r="N3526">
        <v>56867</v>
      </c>
      <c r="O3526">
        <v>356.19830000000002</v>
      </c>
      <c r="P3526" s="27">
        <v>85118</v>
      </c>
      <c r="Q3526" s="27">
        <v>290423</v>
      </c>
    </row>
    <row r="3527" spans="1:17" x14ac:dyDescent="0.3">
      <c r="A3527">
        <v>4</v>
      </c>
      <c r="B3527">
        <v>12</v>
      </c>
      <c r="C3527">
        <v>21</v>
      </c>
      <c r="D3527" s="27">
        <v>4000</v>
      </c>
      <c r="E3527">
        <v>7143</v>
      </c>
      <c r="F3527">
        <v>7118</v>
      </c>
      <c r="G3527">
        <v>5229</v>
      </c>
      <c r="H3527">
        <v>319</v>
      </c>
      <c r="I3527">
        <v>4017</v>
      </c>
      <c r="J3527">
        <v>1909</v>
      </c>
      <c r="K3527">
        <v>1091</v>
      </c>
      <c r="L3527">
        <v>4183</v>
      </c>
      <c r="M3527">
        <v>1482</v>
      </c>
      <c r="N3527">
        <v>13905</v>
      </c>
      <c r="O3527">
        <v>1484.5150000000001</v>
      </c>
      <c r="P3527" s="27">
        <v>13598</v>
      </c>
      <c r="Q3527" s="27">
        <v>46396</v>
      </c>
    </row>
    <row r="3528" spans="1:17" x14ac:dyDescent="0.3">
      <c r="A3528">
        <v>9</v>
      </c>
      <c r="B3528">
        <v>14</v>
      </c>
      <c r="C3528">
        <v>28</v>
      </c>
      <c r="D3528" s="27">
        <v>20000</v>
      </c>
      <c r="E3528">
        <v>0</v>
      </c>
      <c r="F3528">
        <v>105138</v>
      </c>
      <c r="G3528">
        <v>135633</v>
      </c>
      <c r="H3528">
        <v>34428</v>
      </c>
      <c r="I3528">
        <v>147593</v>
      </c>
      <c r="J3528">
        <v>0</v>
      </c>
      <c r="K3528">
        <v>0</v>
      </c>
      <c r="L3528">
        <v>88650</v>
      </c>
      <c r="M3528">
        <v>165743</v>
      </c>
      <c r="N3528">
        <v>103392</v>
      </c>
      <c r="O3528">
        <v>503.86329999999998</v>
      </c>
      <c r="P3528" s="27">
        <v>228774</v>
      </c>
      <c r="Q3528" s="27">
        <v>780577</v>
      </c>
    </row>
    <row r="3529" spans="1:17" x14ac:dyDescent="0.3">
      <c r="A3529">
        <v>7</v>
      </c>
      <c r="B3529">
        <v>6</v>
      </c>
      <c r="C3529">
        <v>13</v>
      </c>
      <c r="D3529" s="27">
        <v>2400</v>
      </c>
      <c r="E3529">
        <v>20945</v>
      </c>
      <c r="F3529">
        <v>80254</v>
      </c>
      <c r="G3529">
        <v>37206</v>
      </c>
      <c r="H3529">
        <v>733</v>
      </c>
      <c r="I3529">
        <v>44500</v>
      </c>
      <c r="J3529">
        <v>0</v>
      </c>
      <c r="K3529">
        <v>528904</v>
      </c>
      <c r="L3529">
        <v>34346</v>
      </c>
      <c r="M3529">
        <v>26855</v>
      </c>
      <c r="N3529">
        <v>37788</v>
      </c>
      <c r="O3529">
        <v>1879.4559999999999</v>
      </c>
      <c r="P3529" s="27">
        <v>237846</v>
      </c>
      <c r="Q3529" s="27">
        <v>811531</v>
      </c>
    </row>
    <row r="3530" spans="1:17" x14ac:dyDescent="0.3">
      <c r="A3530">
        <v>5</v>
      </c>
      <c r="B3530">
        <v>5</v>
      </c>
      <c r="C3530">
        <v>11</v>
      </c>
      <c r="D3530" s="27">
        <v>3600</v>
      </c>
      <c r="E3530">
        <v>0</v>
      </c>
      <c r="F3530">
        <v>0</v>
      </c>
      <c r="G3530">
        <v>0</v>
      </c>
      <c r="H3530">
        <v>0</v>
      </c>
      <c r="I3530">
        <v>60873</v>
      </c>
      <c r="J3530">
        <v>0</v>
      </c>
      <c r="K3530">
        <v>0</v>
      </c>
      <c r="L3530">
        <v>0</v>
      </c>
      <c r="M3530">
        <v>0</v>
      </c>
      <c r="N3530">
        <v>43347</v>
      </c>
      <c r="O3530">
        <v>1867.057</v>
      </c>
      <c r="P3530" s="27">
        <v>30545</v>
      </c>
      <c r="Q3530" s="27">
        <v>104220</v>
      </c>
    </row>
    <row r="3531" spans="1:17" x14ac:dyDescent="0.3">
      <c r="A3531">
        <v>4</v>
      </c>
      <c r="B3531">
        <v>12</v>
      </c>
      <c r="C3531">
        <v>21</v>
      </c>
      <c r="D3531" s="27">
        <v>8000</v>
      </c>
      <c r="E3531">
        <v>0</v>
      </c>
      <c r="F3531">
        <v>2327</v>
      </c>
      <c r="G3531">
        <v>6465</v>
      </c>
      <c r="H3531">
        <v>124</v>
      </c>
      <c r="I3531">
        <v>3393</v>
      </c>
      <c r="J3531">
        <v>0</v>
      </c>
      <c r="K3531">
        <v>555</v>
      </c>
      <c r="L3531">
        <v>976</v>
      </c>
      <c r="M3531">
        <v>0</v>
      </c>
      <c r="N3531">
        <v>13719</v>
      </c>
      <c r="O3531">
        <v>1069.328</v>
      </c>
      <c r="P3531" s="27">
        <v>8077</v>
      </c>
      <c r="Q3531" s="27">
        <v>27559</v>
      </c>
    </row>
    <row r="3532" spans="1:17" x14ac:dyDescent="0.3">
      <c r="A3532">
        <v>4</v>
      </c>
      <c r="B3532">
        <v>23</v>
      </c>
      <c r="C3532">
        <v>50</v>
      </c>
      <c r="D3532" s="27">
        <v>6500</v>
      </c>
      <c r="E3532">
        <v>54951</v>
      </c>
      <c r="F3532">
        <v>59994</v>
      </c>
      <c r="G3532">
        <v>45760</v>
      </c>
      <c r="H3532">
        <v>8319</v>
      </c>
      <c r="I3532">
        <v>14387</v>
      </c>
      <c r="J3532">
        <v>0</v>
      </c>
      <c r="K3532">
        <v>319768</v>
      </c>
      <c r="L3532">
        <v>21445</v>
      </c>
      <c r="M3532">
        <v>29557</v>
      </c>
      <c r="N3532">
        <v>32959</v>
      </c>
      <c r="O3532">
        <v>920.12360000000001</v>
      </c>
      <c r="P3532" s="27">
        <v>172081</v>
      </c>
      <c r="Q3532" s="27">
        <v>587140</v>
      </c>
    </row>
    <row r="3533" spans="1:17" x14ac:dyDescent="0.3">
      <c r="A3533">
        <v>7</v>
      </c>
      <c r="B3533">
        <v>5</v>
      </c>
      <c r="C3533">
        <v>9</v>
      </c>
      <c r="D3533" s="27">
        <v>25000</v>
      </c>
      <c r="E3533">
        <v>11582</v>
      </c>
      <c r="F3533">
        <v>84840</v>
      </c>
      <c r="G3533">
        <v>19780</v>
      </c>
      <c r="H3533">
        <v>1532</v>
      </c>
      <c r="I3533">
        <v>170521</v>
      </c>
      <c r="J3533">
        <v>0</v>
      </c>
      <c r="K3533">
        <v>19606</v>
      </c>
      <c r="L3533">
        <v>51999</v>
      </c>
      <c r="M3533">
        <v>115547</v>
      </c>
      <c r="N3533">
        <v>116613</v>
      </c>
      <c r="O3533">
        <v>1162.2629999999999</v>
      </c>
      <c r="P3533" s="27">
        <v>173511</v>
      </c>
      <c r="Q3533" s="27">
        <v>592020</v>
      </c>
    </row>
    <row r="3534" spans="1:17" x14ac:dyDescent="0.3">
      <c r="A3534">
        <v>8</v>
      </c>
      <c r="B3534">
        <v>2</v>
      </c>
      <c r="C3534">
        <v>3</v>
      </c>
      <c r="D3534" s="27">
        <v>4050</v>
      </c>
      <c r="E3534">
        <v>0</v>
      </c>
      <c r="F3534">
        <v>11260</v>
      </c>
      <c r="G3534">
        <v>47775</v>
      </c>
      <c r="H3534">
        <v>822</v>
      </c>
      <c r="I3534">
        <v>32895</v>
      </c>
      <c r="J3534">
        <v>1774</v>
      </c>
      <c r="K3534">
        <v>2503</v>
      </c>
      <c r="L3534">
        <v>25530</v>
      </c>
      <c r="M3534">
        <v>153689</v>
      </c>
      <c r="N3534">
        <v>20507</v>
      </c>
      <c r="O3534">
        <v>1484.5150000000001</v>
      </c>
      <c r="P3534" s="27">
        <v>86974</v>
      </c>
      <c r="Q3534" s="27">
        <v>296755</v>
      </c>
    </row>
    <row r="3535" spans="1:17" x14ac:dyDescent="0.3">
      <c r="A3535">
        <v>9</v>
      </c>
      <c r="B3535">
        <v>1</v>
      </c>
      <c r="C3535">
        <v>1</v>
      </c>
      <c r="D3535" s="27">
        <v>64000</v>
      </c>
      <c r="E3535">
        <v>0</v>
      </c>
      <c r="F3535">
        <v>0</v>
      </c>
      <c r="G3535">
        <v>778</v>
      </c>
      <c r="H3535">
        <v>0</v>
      </c>
      <c r="I3535">
        <v>0</v>
      </c>
      <c r="J3535">
        <v>0</v>
      </c>
      <c r="K3535">
        <v>0</v>
      </c>
      <c r="L3535">
        <v>0</v>
      </c>
      <c r="M3535">
        <v>0</v>
      </c>
      <c r="N3535">
        <v>192136</v>
      </c>
      <c r="O3535">
        <v>126.26690000000001</v>
      </c>
      <c r="P3535" s="27">
        <v>56540</v>
      </c>
      <c r="Q3535" s="27">
        <v>192914</v>
      </c>
    </row>
    <row r="3536" spans="1:17" x14ac:dyDescent="0.3">
      <c r="A3536">
        <v>5</v>
      </c>
      <c r="B3536">
        <v>2</v>
      </c>
      <c r="C3536">
        <v>4</v>
      </c>
      <c r="D3536" s="27">
        <v>900000</v>
      </c>
      <c r="E3536">
        <v>51266</v>
      </c>
      <c r="F3536">
        <v>9440456</v>
      </c>
      <c r="G3536">
        <v>15303911</v>
      </c>
      <c r="H3536">
        <v>0</v>
      </c>
      <c r="I3536">
        <v>5402192</v>
      </c>
      <c r="J3536">
        <v>421101</v>
      </c>
      <c r="K3536">
        <v>1086213</v>
      </c>
      <c r="L3536">
        <v>5614237</v>
      </c>
      <c r="M3536">
        <v>9462664</v>
      </c>
      <c r="N3536">
        <v>6447565</v>
      </c>
      <c r="O3536">
        <v>6.2033310000000004</v>
      </c>
      <c r="P3536" s="27">
        <v>15600705</v>
      </c>
      <c r="Q3536" s="27">
        <v>53229605</v>
      </c>
    </row>
    <row r="3537" spans="1:17" x14ac:dyDescent="0.3">
      <c r="A3537">
        <v>3</v>
      </c>
      <c r="B3537">
        <v>5</v>
      </c>
      <c r="C3537">
        <v>11</v>
      </c>
      <c r="D3537" s="27">
        <v>3000</v>
      </c>
      <c r="O3537">
        <v>4458.21</v>
      </c>
    </row>
    <row r="3538" spans="1:17" x14ac:dyDescent="0.3">
      <c r="A3538">
        <v>8</v>
      </c>
      <c r="B3538">
        <v>2</v>
      </c>
      <c r="C3538">
        <v>3</v>
      </c>
      <c r="D3538" s="27">
        <v>4850</v>
      </c>
      <c r="E3538">
        <v>0</v>
      </c>
      <c r="F3538">
        <v>16706</v>
      </c>
      <c r="G3538">
        <v>61230</v>
      </c>
      <c r="H3538">
        <v>639</v>
      </c>
      <c r="I3538">
        <v>34466</v>
      </c>
      <c r="J3538">
        <v>0</v>
      </c>
      <c r="K3538">
        <v>2936</v>
      </c>
      <c r="L3538">
        <v>14990</v>
      </c>
      <c r="M3538">
        <v>19116</v>
      </c>
      <c r="N3538">
        <v>34274</v>
      </c>
      <c r="O3538">
        <v>1667.7550000000001</v>
      </c>
      <c r="P3538" s="27">
        <v>54032</v>
      </c>
      <c r="Q3538" s="27">
        <v>184357</v>
      </c>
    </row>
    <row r="3539" spans="1:17" x14ac:dyDescent="0.3">
      <c r="A3539">
        <v>6</v>
      </c>
      <c r="B3539">
        <v>23</v>
      </c>
      <c r="C3539">
        <v>50</v>
      </c>
      <c r="D3539" s="27">
        <v>6200</v>
      </c>
      <c r="E3539">
        <v>8156</v>
      </c>
      <c r="F3539">
        <v>35775</v>
      </c>
      <c r="G3539">
        <v>49440</v>
      </c>
      <c r="H3539">
        <v>4786</v>
      </c>
      <c r="I3539">
        <v>28952</v>
      </c>
      <c r="J3539">
        <v>0</v>
      </c>
      <c r="K3539">
        <v>482583</v>
      </c>
      <c r="L3539">
        <v>25912</v>
      </c>
      <c r="M3539">
        <v>19433</v>
      </c>
      <c r="N3539">
        <v>38872</v>
      </c>
      <c r="O3539">
        <v>1117.742</v>
      </c>
      <c r="P3539" s="27">
        <v>203373</v>
      </c>
      <c r="Q3539" s="27">
        <v>693909</v>
      </c>
    </row>
    <row r="3540" spans="1:17" x14ac:dyDescent="0.3">
      <c r="A3540">
        <v>7</v>
      </c>
      <c r="B3540">
        <v>1</v>
      </c>
      <c r="C3540">
        <v>1</v>
      </c>
      <c r="D3540" s="27">
        <v>38000</v>
      </c>
      <c r="O3540">
        <v>3782.18</v>
      </c>
    </row>
    <row r="3541" spans="1:17" x14ac:dyDescent="0.3">
      <c r="A3541">
        <v>7</v>
      </c>
      <c r="B3541">
        <v>5</v>
      </c>
      <c r="C3541">
        <v>9</v>
      </c>
      <c r="D3541" s="27">
        <v>270000</v>
      </c>
      <c r="E3541">
        <v>0</v>
      </c>
      <c r="F3541">
        <v>0</v>
      </c>
      <c r="G3541">
        <v>0</v>
      </c>
      <c r="H3541">
        <v>0</v>
      </c>
      <c r="I3541">
        <v>1646515</v>
      </c>
      <c r="J3541">
        <v>0</v>
      </c>
      <c r="K3541">
        <v>3042</v>
      </c>
      <c r="L3541">
        <v>0</v>
      </c>
      <c r="M3541">
        <v>0</v>
      </c>
      <c r="N3541">
        <v>3342431</v>
      </c>
      <c r="O3541">
        <v>73.697720000000004</v>
      </c>
      <c r="P3541" s="27">
        <v>1463068</v>
      </c>
      <c r="Q3541" s="27">
        <v>4991988</v>
      </c>
    </row>
    <row r="3542" spans="1:17" x14ac:dyDescent="0.3">
      <c r="A3542">
        <v>3</v>
      </c>
      <c r="B3542">
        <v>14</v>
      </c>
      <c r="C3542">
        <v>28</v>
      </c>
      <c r="D3542" s="27">
        <v>83000</v>
      </c>
      <c r="E3542">
        <v>0</v>
      </c>
      <c r="F3542">
        <v>1444712</v>
      </c>
      <c r="G3542">
        <v>1100936</v>
      </c>
      <c r="H3542">
        <v>0</v>
      </c>
      <c r="I3542">
        <v>1157428</v>
      </c>
      <c r="J3542">
        <v>169647</v>
      </c>
      <c r="K3542">
        <v>36379</v>
      </c>
      <c r="L3542">
        <v>85417</v>
      </c>
      <c r="M3542">
        <v>237793</v>
      </c>
      <c r="N3542">
        <v>872818</v>
      </c>
      <c r="O3542">
        <v>139.16999999999999</v>
      </c>
      <c r="P3542" s="27">
        <v>1496228</v>
      </c>
      <c r="Q3542" s="27">
        <v>5105130</v>
      </c>
    </row>
    <row r="3543" spans="1:17" x14ac:dyDescent="0.3">
      <c r="A3543">
        <v>5</v>
      </c>
      <c r="B3543">
        <v>6</v>
      </c>
      <c r="C3543">
        <v>14</v>
      </c>
      <c r="D3543" s="27">
        <v>55000</v>
      </c>
      <c r="E3543">
        <v>88533</v>
      </c>
      <c r="F3543">
        <v>407995</v>
      </c>
      <c r="G3543">
        <v>388179</v>
      </c>
      <c r="H3543">
        <v>6519</v>
      </c>
      <c r="I3543">
        <v>431786</v>
      </c>
      <c r="J3543">
        <v>0</v>
      </c>
      <c r="K3543">
        <v>5188654</v>
      </c>
      <c r="L3543">
        <v>34179</v>
      </c>
      <c r="M3543">
        <v>24811</v>
      </c>
      <c r="N3543">
        <v>385586</v>
      </c>
      <c r="O3543">
        <v>51.110779999999998</v>
      </c>
      <c r="P3543" s="27">
        <v>2038758</v>
      </c>
      <c r="Q3543" s="27">
        <v>6956242</v>
      </c>
    </row>
    <row r="3544" spans="1:17" x14ac:dyDescent="0.3">
      <c r="A3544">
        <v>5</v>
      </c>
      <c r="B3544">
        <v>13</v>
      </c>
      <c r="C3544">
        <v>25</v>
      </c>
      <c r="D3544" s="27">
        <v>8600</v>
      </c>
      <c r="E3544">
        <v>0</v>
      </c>
      <c r="F3544">
        <v>117743</v>
      </c>
      <c r="G3544">
        <v>35633</v>
      </c>
      <c r="H3544">
        <v>1559</v>
      </c>
      <c r="I3544">
        <v>18040</v>
      </c>
      <c r="J3544">
        <v>7192</v>
      </c>
      <c r="K3544">
        <v>283134</v>
      </c>
      <c r="L3544">
        <v>24236</v>
      </c>
      <c r="M3544">
        <v>2413</v>
      </c>
      <c r="N3544">
        <v>66844</v>
      </c>
      <c r="O3544">
        <v>1023.6079999999999</v>
      </c>
      <c r="P3544" s="27">
        <v>163187</v>
      </c>
      <c r="Q3544" s="27">
        <v>556794</v>
      </c>
    </row>
    <row r="3545" spans="1:17" x14ac:dyDescent="0.3">
      <c r="A3545">
        <v>9</v>
      </c>
      <c r="B3545">
        <v>2</v>
      </c>
      <c r="C3545">
        <v>6</v>
      </c>
      <c r="D3545" s="27">
        <v>8000</v>
      </c>
      <c r="E3545">
        <v>38946</v>
      </c>
      <c r="F3545">
        <v>10349</v>
      </c>
      <c r="G3545">
        <v>54853</v>
      </c>
      <c r="H3545">
        <v>537</v>
      </c>
      <c r="I3545">
        <v>28723</v>
      </c>
      <c r="J3545">
        <v>0</v>
      </c>
      <c r="K3545">
        <v>3252</v>
      </c>
      <c r="L3545">
        <v>11003</v>
      </c>
      <c r="M3545">
        <v>23377</v>
      </c>
      <c r="N3545">
        <v>34820</v>
      </c>
      <c r="O3545">
        <v>1667.7550000000001</v>
      </c>
      <c r="P3545" s="27">
        <v>60334</v>
      </c>
      <c r="Q3545" s="27">
        <v>205860</v>
      </c>
    </row>
    <row r="3546" spans="1:17" x14ac:dyDescent="0.3">
      <c r="A3546">
        <v>3</v>
      </c>
      <c r="B3546">
        <v>13</v>
      </c>
      <c r="C3546">
        <v>22</v>
      </c>
      <c r="D3546" s="27">
        <v>25000</v>
      </c>
      <c r="E3546">
        <v>0</v>
      </c>
      <c r="F3546">
        <v>54353</v>
      </c>
      <c r="G3546">
        <v>32377</v>
      </c>
      <c r="H3546">
        <v>0</v>
      </c>
      <c r="I3546">
        <v>78504</v>
      </c>
      <c r="J3546">
        <v>0</v>
      </c>
      <c r="K3546">
        <v>22011</v>
      </c>
      <c r="L3546">
        <v>4655</v>
      </c>
      <c r="M3546">
        <v>1695</v>
      </c>
      <c r="N3546">
        <v>117225</v>
      </c>
      <c r="O3546">
        <v>178.3937</v>
      </c>
      <c r="P3546" s="27">
        <v>91096</v>
      </c>
      <c r="Q3546" s="27">
        <v>310820</v>
      </c>
    </row>
    <row r="3547" spans="1:17" x14ac:dyDescent="0.3">
      <c r="A3547">
        <v>5</v>
      </c>
      <c r="B3547">
        <v>1</v>
      </c>
      <c r="C3547">
        <v>1</v>
      </c>
      <c r="D3547" s="27">
        <v>11750</v>
      </c>
      <c r="O3547">
        <v>1807.463</v>
      </c>
    </row>
    <row r="3548" spans="1:17" x14ac:dyDescent="0.3">
      <c r="A3548">
        <v>9</v>
      </c>
      <c r="B3548">
        <v>2</v>
      </c>
      <c r="C3548">
        <v>4</v>
      </c>
      <c r="D3548" s="27">
        <v>53000</v>
      </c>
      <c r="E3548">
        <v>5302</v>
      </c>
      <c r="F3548">
        <v>431969</v>
      </c>
      <c r="G3548">
        <v>665922</v>
      </c>
      <c r="H3548">
        <v>25328</v>
      </c>
      <c r="I3548">
        <v>530941</v>
      </c>
      <c r="J3548">
        <v>0</v>
      </c>
      <c r="K3548">
        <v>22052</v>
      </c>
      <c r="L3548">
        <v>131554</v>
      </c>
      <c r="M3548">
        <v>1360956</v>
      </c>
      <c r="N3548">
        <v>558527</v>
      </c>
      <c r="O3548">
        <v>158.2996</v>
      </c>
      <c r="P3548" s="27">
        <v>1093948</v>
      </c>
      <c r="Q3548" s="27">
        <v>3732551</v>
      </c>
    </row>
    <row r="3549" spans="1:17" x14ac:dyDescent="0.3">
      <c r="A3549">
        <v>2</v>
      </c>
      <c r="B3549">
        <v>25</v>
      </c>
      <c r="C3549">
        <v>42</v>
      </c>
      <c r="D3549" s="27">
        <v>4000</v>
      </c>
      <c r="E3549">
        <v>836</v>
      </c>
      <c r="F3549">
        <v>120</v>
      </c>
      <c r="G3549">
        <v>4807</v>
      </c>
      <c r="H3549">
        <v>156</v>
      </c>
      <c r="I3549">
        <v>3824</v>
      </c>
      <c r="J3549">
        <v>0</v>
      </c>
      <c r="K3549">
        <v>517</v>
      </c>
      <c r="L3549">
        <v>236</v>
      </c>
      <c r="M3549">
        <v>0</v>
      </c>
      <c r="N3549">
        <v>6929</v>
      </c>
      <c r="O3549">
        <v>1851.67</v>
      </c>
      <c r="P3549" s="27">
        <v>5107</v>
      </c>
      <c r="Q3549" s="27">
        <v>17425</v>
      </c>
    </row>
    <row r="3550" spans="1:17" x14ac:dyDescent="0.3">
      <c r="A3550">
        <v>6</v>
      </c>
      <c r="B3550">
        <v>6</v>
      </c>
      <c r="C3550">
        <v>12</v>
      </c>
      <c r="D3550" s="27">
        <v>2400</v>
      </c>
      <c r="E3550">
        <v>0</v>
      </c>
      <c r="F3550">
        <v>60047</v>
      </c>
      <c r="G3550">
        <v>30241</v>
      </c>
      <c r="H3550">
        <v>0</v>
      </c>
      <c r="I3550">
        <v>57743</v>
      </c>
      <c r="J3550">
        <v>78356</v>
      </c>
      <c r="K3550">
        <v>605380</v>
      </c>
      <c r="L3550">
        <v>17849</v>
      </c>
      <c r="M3550">
        <v>0</v>
      </c>
      <c r="N3550">
        <v>41731</v>
      </c>
      <c r="O3550">
        <v>1387.077</v>
      </c>
      <c r="P3550" s="27">
        <v>261239</v>
      </c>
      <c r="Q3550" s="27">
        <v>891347</v>
      </c>
    </row>
    <row r="3551" spans="1:17" x14ac:dyDescent="0.3">
      <c r="A3551">
        <v>9</v>
      </c>
      <c r="B3551">
        <v>7</v>
      </c>
      <c r="C3551">
        <v>52</v>
      </c>
      <c r="D3551" s="27">
        <v>49000</v>
      </c>
      <c r="E3551">
        <v>16889</v>
      </c>
      <c r="F3551">
        <v>405514</v>
      </c>
      <c r="G3551">
        <v>315804</v>
      </c>
      <c r="H3551">
        <v>116557</v>
      </c>
      <c r="I3551">
        <v>987918</v>
      </c>
      <c r="J3551">
        <v>0</v>
      </c>
      <c r="K3551">
        <v>141862</v>
      </c>
      <c r="L3551">
        <v>231404</v>
      </c>
      <c r="M3551">
        <v>738019</v>
      </c>
      <c r="N3551">
        <v>1029038</v>
      </c>
      <c r="O3551">
        <v>356.19830000000002</v>
      </c>
      <c r="P3551" s="27">
        <v>1167352</v>
      </c>
      <c r="Q3551" s="27">
        <v>3983005</v>
      </c>
    </row>
    <row r="3552" spans="1:17" x14ac:dyDescent="0.3">
      <c r="A3552">
        <v>8</v>
      </c>
      <c r="B3552">
        <v>26</v>
      </c>
      <c r="C3552">
        <v>45</v>
      </c>
      <c r="D3552" s="27">
        <v>3900</v>
      </c>
      <c r="E3552">
        <v>0</v>
      </c>
      <c r="F3552">
        <v>0</v>
      </c>
      <c r="G3552">
        <v>0</v>
      </c>
      <c r="H3552">
        <v>0</v>
      </c>
      <c r="I3552">
        <v>18037</v>
      </c>
      <c r="J3552">
        <v>0</v>
      </c>
      <c r="K3552">
        <v>1076</v>
      </c>
      <c r="L3552">
        <v>6507</v>
      </c>
      <c r="M3552">
        <v>0</v>
      </c>
      <c r="N3552">
        <v>27450</v>
      </c>
      <c r="O3552">
        <v>1667.7550000000001</v>
      </c>
      <c r="P3552" s="27">
        <v>15554</v>
      </c>
      <c r="Q3552" s="27">
        <v>53070</v>
      </c>
    </row>
    <row r="3553" spans="1:17" x14ac:dyDescent="0.3">
      <c r="A3553">
        <v>9</v>
      </c>
      <c r="B3553">
        <v>26</v>
      </c>
      <c r="C3553">
        <v>47</v>
      </c>
      <c r="D3553" s="27">
        <v>1800</v>
      </c>
      <c r="E3553">
        <v>0</v>
      </c>
      <c r="F3553">
        <v>0</v>
      </c>
      <c r="G3553">
        <v>0</v>
      </c>
      <c r="H3553">
        <v>0</v>
      </c>
      <c r="I3553">
        <v>10237</v>
      </c>
      <c r="J3553">
        <v>0</v>
      </c>
      <c r="K3553">
        <v>1123</v>
      </c>
      <c r="L3553">
        <v>4082</v>
      </c>
      <c r="M3553">
        <v>2779</v>
      </c>
      <c r="N3553">
        <v>12941</v>
      </c>
      <c r="O3553">
        <v>1522.982</v>
      </c>
      <c r="P3553" s="27">
        <v>9133</v>
      </c>
      <c r="Q3553" s="27">
        <v>31162</v>
      </c>
    </row>
    <row r="3554" spans="1:17" x14ac:dyDescent="0.3">
      <c r="A3554">
        <v>4</v>
      </c>
      <c r="B3554">
        <v>13</v>
      </c>
      <c r="C3554">
        <v>26</v>
      </c>
      <c r="D3554" s="27">
        <v>3550</v>
      </c>
      <c r="E3554">
        <v>19941</v>
      </c>
      <c r="F3554">
        <v>31656</v>
      </c>
      <c r="G3554">
        <v>8101</v>
      </c>
      <c r="H3554">
        <v>122</v>
      </c>
      <c r="I3554">
        <v>21249</v>
      </c>
      <c r="J3554">
        <v>0</v>
      </c>
      <c r="K3554">
        <v>0</v>
      </c>
      <c r="L3554">
        <v>9728</v>
      </c>
      <c r="M3554">
        <v>21750</v>
      </c>
      <c r="N3554">
        <v>38905</v>
      </c>
      <c r="O3554">
        <v>3782.18</v>
      </c>
      <c r="P3554" s="27">
        <v>44388</v>
      </c>
      <c r="Q3554" s="27">
        <v>151452</v>
      </c>
    </row>
    <row r="3555" spans="1:17" x14ac:dyDescent="0.3">
      <c r="A3555">
        <v>7</v>
      </c>
      <c r="B3555">
        <v>12</v>
      </c>
      <c r="C3555">
        <v>21</v>
      </c>
      <c r="D3555" s="27">
        <v>5600</v>
      </c>
      <c r="E3555">
        <v>1688</v>
      </c>
      <c r="F3555">
        <v>9367</v>
      </c>
      <c r="G3555">
        <v>466</v>
      </c>
      <c r="H3555">
        <v>0</v>
      </c>
      <c r="I3555">
        <v>1886</v>
      </c>
      <c r="J3555">
        <v>1462</v>
      </c>
      <c r="K3555">
        <v>592</v>
      </c>
      <c r="L3555">
        <v>0</v>
      </c>
      <c r="M3555">
        <v>0</v>
      </c>
      <c r="N3555">
        <v>8665</v>
      </c>
      <c r="O3555">
        <v>1729.173</v>
      </c>
      <c r="P3555" s="27">
        <v>7071</v>
      </c>
      <c r="Q3555" s="27">
        <v>24126</v>
      </c>
    </row>
    <row r="3556" spans="1:17" x14ac:dyDescent="0.3">
      <c r="A3556">
        <v>8</v>
      </c>
      <c r="B3556">
        <v>18</v>
      </c>
      <c r="C3556">
        <v>39</v>
      </c>
      <c r="D3556" s="27">
        <v>2500</v>
      </c>
      <c r="E3556">
        <v>8991</v>
      </c>
      <c r="F3556">
        <v>26468</v>
      </c>
      <c r="G3556">
        <v>12784</v>
      </c>
      <c r="H3556">
        <v>0</v>
      </c>
      <c r="I3556">
        <v>19997</v>
      </c>
      <c r="J3556">
        <v>0</v>
      </c>
      <c r="K3556">
        <v>0</v>
      </c>
      <c r="L3556">
        <v>104175</v>
      </c>
      <c r="M3556">
        <v>0</v>
      </c>
      <c r="N3556">
        <v>32673</v>
      </c>
      <c r="O3556">
        <v>499.12040000000002</v>
      </c>
      <c r="P3556" s="27">
        <v>60108</v>
      </c>
      <c r="Q3556" s="27">
        <v>205088</v>
      </c>
    </row>
    <row r="3557" spans="1:17" x14ac:dyDescent="0.3">
      <c r="A3557">
        <v>7</v>
      </c>
      <c r="B3557">
        <v>14</v>
      </c>
      <c r="C3557">
        <v>29</v>
      </c>
      <c r="D3557" s="27">
        <v>110000</v>
      </c>
      <c r="E3557">
        <v>85460</v>
      </c>
      <c r="F3557">
        <v>268719</v>
      </c>
      <c r="G3557">
        <v>133568</v>
      </c>
      <c r="H3557">
        <v>5672</v>
      </c>
      <c r="I3557">
        <v>182086</v>
      </c>
      <c r="J3557">
        <v>0</v>
      </c>
      <c r="K3557">
        <v>9337</v>
      </c>
      <c r="L3557">
        <v>79791</v>
      </c>
      <c r="M3557">
        <v>259705</v>
      </c>
      <c r="N3557">
        <v>108081</v>
      </c>
      <c r="O3557">
        <v>138.56610000000001</v>
      </c>
      <c r="P3557" s="27">
        <v>331893</v>
      </c>
      <c r="Q3557" s="27">
        <v>1132419</v>
      </c>
    </row>
    <row r="3558" spans="1:17" x14ac:dyDescent="0.3">
      <c r="A3558">
        <v>5</v>
      </c>
      <c r="B3558">
        <v>5</v>
      </c>
      <c r="C3558">
        <v>9</v>
      </c>
      <c r="D3558" s="27">
        <v>24000</v>
      </c>
      <c r="E3558">
        <v>0</v>
      </c>
      <c r="F3558">
        <v>44336</v>
      </c>
      <c r="G3558">
        <v>12214</v>
      </c>
      <c r="H3558">
        <v>2206</v>
      </c>
      <c r="I3558">
        <v>89547</v>
      </c>
      <c r="J3558">
        <v>0</v>
      </c>
      <c r="K3558">
        <v>8631</v>
      </c>
      <c r="L3558">
        <v>9219</v>
      </c>
      <c r="M3558">
        <v>27616</v>
      </c>
      <c r="N3558">
        <v>78648</v>
      </c>
      <c r="O3558">
        <v>1117.742</v>
      </c>
      <c r="P3558" s="27">
        <v>79841</v>
      </c>
      <c r="Q3558" s="27">
        <v>272417</v>
      </c>
    </row>
    <row r="3559" spans="1:17" x14ac:dyDescent="0.3">
      <c r="A3559">
        <v>2</v>
      </c>
      <c r="B3559">
        <v>23</v>
      </c>
      <c r="C3559">
        <v>50</v>
      </c>
      <c r="D3559" s="27">
        <v>24000</v>
      </c>
      <c r="E3559">
        <v>72501</v>
      </c>
      <c r="F3559">
        <v>51341</v>
      </c>
      <c r="G3559">
        <v>90503</v>
      </c>
      <c r="H3559">
        <v>18853</v>
      </c>
      <c r="I3559">
        <v>146802</v>
      </c>
      <c r="J3559">
        <v>19744</v>
      </c>
      <c r="K3559">
        <v>1448935</v>
      </c>
      <c r="L3559">
        <v>79462</v>
      </c>
      <c r="M3559">
        <v>66168</v>
      </c>
      <c r="N3559">
        <v>108302</v>
      </c>
      <c r="O3559">
        <v>316.1096</v>
      </c>
      <c r="P3559" s="27">
        <v>616240</v>
      </c>
      <c r="Q3559" s="27">
        <v>2102611</v>
      </c>
    </row>
    <row r="3560" spans="1:17" x14ac:dyDescent="0.3">
      <c r="A3560">
        <v>5</v>
      </c>
      <c r="B3560">
        <v>2</v>
      </c>
      <c r="C3560">
        <v>2</v>
      </c>
      <c r="D3560" s="27">
        <v>200000</v>
      </c>
      <c r="E3560">
        <v>47483</v>
      </c>
      <c r="F3560">
        <v>3271890</v>
      </c>
      <c r="G3560">
        <v>6161490</v>
      </c>
      <c r="H3560">
        <v>0</v>
      </c>
      <c r="I3560">
        <v>4284274</v>
      </c>
      <c r="J3560">
        <v>0</v>
      </c>
      <c r="K3560">
        <v>139448</v>
      </c>
      <c r="L3560">
        <v>537585</v>
      </c>
      <c r="M3560">
        <v>5231575</v>
      </c>
      <c r="N3560">
        <v>3645299</v>
      </c>
      <c r="O3560">
        <v>50.319159999999997</v>
      </c>
      <c r="P3560" s="27">
        <v>6834421</v>
      </c>
      <c r="Q3560" s="27">
        <v>23319044</v>
      </c>
    </row>
    <row r="3561" spans="1:17" x14ac:dyDescent="0.3">
      <c r="A3561">
        <v>5</v>
      </c>
      <c r="B3561">
        <v>12</v>
      </c>
      <c r="C3561">
        <v>21</v>
      </c>
      <c r="D3561" s="27">
        <v>6500</v>
      </c>
      <c r="E3561">
        <v>24254</v>
      </c>
      <c r="F3561">
        <v>68983</v>
      </c>
      <c r="G3561">
        <v>36846</v>
      </c>
      <c r="H3561">
        <v>1886</v>
      </c>
      <c r="I3561">
        <v>38654</v>
      </c>
      <c r="J3561">
        <v>0</v>
      </c>
      <c r="K3561">
        <v>5728</v>
      </c>
      <c r="L3561">
        <v>21209</v>
      </c>
      <c r="M3561">
        <v>58921</v>
      </c>
      <c r="N3561">
        <v>71822</v>
      </c>
      <c r="O3561">
        <v>1117.742</v>
      </c>
      <c r="P3561" s="27">
        <v>96220</v>
      </c>
      <c r="Q3561" s="27">
        <v>328303</v>
      </c>
    </row>
    <row r="3562" spans="1:17" x14ac:dyDescent="0.3">
      <c r="A3562">
        <v>5</v>
      </c>
      <c r="B3562">
        <v>16</v>
      </c>
      <c r="C3562">
        <v>35</v>
      </c>
      <c r="D3562" s="27">
        <v>445000</v>
      </c>
      <c r="E3562">
        <v>84343</v>
      </c>
      <c r="F3562">
        <v>24201075</v>
      </c>
      <c r="G3562">
        <v>9371756</v>
      </c>
      <c r="H3562">
        <v>392553</v>
      </c>
      <c r="I3562">
        <v>7812371</v>
      </c>
      <c r="J3562">
        <v>1740133</v>
      </c>
      <c r="K3562">
        <v>2694957</v>
      </c>
      <c r="L3562">
        <v>2824176</v>
      </c>
      <c r="M3562">
        <v>5568376</v>
      </c>
      <c r="N3562">
        <v>9477175</v>
      </c>
      <c r="O3562">
        <v>9.2846069999999994</v>
      </c>
      <c r="P3562" s="27">
        <v>18806247</v>
      </c>
      <c r="Q3562" s="27">
        <v>64166915</v>
      </c>
    </row>
    <row r="3563" spans="1:17" x14ac:dyDescent="0.3">
      <c r="A3563">
        <v>2</v>
      </c>
      <c r="B3563">
        <v>12</v>
      </c>
      <c r="C3563">
        <v>21</v>
      </c>
      <c r="D3563" s="27">
        <v>50000</v>
      </c>
      <c r="E3563">
        <v>7738</v>
      </c>
      <c r="F3563">
        <v>90147</v>
      </c>
      <c r="G3563">
        <v>290341</v>
      </c>
      <c r="H3563">
        <v>2068</v>
      </c>
      <c r="I3563">
        <v>78724</v>
      </c>
      <c r="J3563">
        <v>0</v>
      </c>
      <c r="K3563">
        <v>865</v>
      </c>
      <c r="L3563">
        <v>0</v>
      </c>
      <c r="M3563">
        <v>12424</v>
      </c>
      <c r="N3563">
        <v>252450</v>
      </c>
      <c r="O3563">
        <v>653.84310000000005</v>
      </c>
      <c r="P3563" s="27">
        <v>215345</v>
      </c>
      <c r="Q3563" s="27">
        <v>734757</v>
      </c>
    </row>
    <row r="3564" spans="1:17" x14ac:dyDescent="0.3">
      <c r="A3564">
        <v>5</v>
      </c>
      <c r="B3564">
        <v>2</v>
      </c>
      <c r="C3564">
        <v>4</v>
      </c>
      <c r="D3564" s="27">
        <v>450000</v>
      </c>
      <c r="E3564">
        <v>779517</v>
      </c>
      <c r="F3564">
        <v>8544064</v>
      </c>
      <c r="G3564">
        <v>14052605</v>
      </c>
      <c r="H3564">
        <v>87996</v>
      </c>
      <c r="I3564">
        <v>5013644</v>
      </c>
      <c r="J3564">
        <v>243513</v>
      </c>
      <c r="K3564">
        <v>1606406</v>
      </c>
      <c r="L3564">
        <v>582282</v>
      </c>
      <c r="M3564">
        <v>3293008</v>
      </c>
      <c r="N3564">
        <v>3747406</v>
      </c>
      <c r="O3564">
        <v>28.66131</v>
      </c>
      <c r="P3564" s="27">
        <v>11122638</v>
      </c>
      <c r="Q3564" s="27">
        <v>37950441</v>
      </c>
    </row>
    <row r="3565" spans="1:17" x14ac:dyDescent="0.3">
      <c r="A3565">
        <v>2</v>
      </c>
      <c r="B3565">
        <v>12</v>
      </c>
      <c r="C3565">
        <v>21</v>
      </c>
      <c r="D3565" s="27">
        <v>11500</v>
      </c>
      <c r="E3565">
        <v>11587</v>
      </c>
      <c r="F3565">
        <v>28082</v>
      </c>
      <c r="G3565">
        <v>13751</v>
      </c>
      <c r="H3565">
        <v>5943</v>
      </c>
      <c r="I3565">
        <v>57554</v>
      </c>
      <c r="J3565">
        <v>21347</v>
      </c>
      <c r="K3565">
        <v>8494</v>
      </c>
      <c r="L3565">
        <v>26082</v>
      </c>
      <c r="M3565">
        <v>16929</v>
      </c>
      <c r="N3565">
        <v>133968</v>
      </c>
      <c r="O3565">
        <v>279.45609999999999</v>
      </c>
      <c r="P3565" s="27">
        <v>94882</v>
      </c>
      <c r="Q3565" s="27">
        <v>323737</v>
      </c>
    </row>
    <row r="3566" spans="1:17" x14ac:dyDescent="0.3">
      <c r="A3566">
        <v>8</v>
      </c>
      <c r="B3566">
        <v>14</v>
      </c>
      <c r="C3566">
        <v>28</v>
      </c>
      <c r="D3566" s="27">
        <v>10500</v>
      </c>
      <c r="E3566">
        <v>322413</v>
      </c>
      <c r="F3566">
        <v>46784</v>
      </c>
      <c r="G3566">
        <v>110929</v>
      </c>
      <c r="H3566">
        <v>22419</v>
      </c>
      <c r="I3566">
        <v>140247</v>
      </c>
      <c r="J3566">
        <v>18934</v>
      </c>
      <c r="K3566">
        <v>20406</v>
      </c>
      <c r="L3566">
        <v>68971</v>
      </c>
      <c r="M3566">
        <v>91733</v>
      </c>
      <c r="N3566">
        <v>101933</v>
      </c>
      <c r="O3566">
        <v>484.85169999999999</v>
      </c>
      <c r="P3566" s="27">
        <v>276896</v>
      </c>
      <c r="Q3566" s="27">
        <v>944769</v>
      </c>
    </row>
    <row r="3567" spans="1:17" x14ac:dyDescent="0.3">
      <c r="A3567">
        <v>9</v>
      </c>
      <c r="B3567">
        <v>2</v>
      </c>
      <c r="C3567">
        <v>2</v>
      </c>
      <c r="D3567" s="27">
        <v>56000</v>
      </c>
      <c r="E3567">
        <v>0</v>
      </c>
      <c r="F3567">
        <v>98605</v>
      </c>
      <c r="G3567">
        <v>635473</v>
      </c>
      <c r="H3567">
        <v>20450</v>
      </c>
      <c r="I3567">
        <v>278620</v>
      </c>
      <c r="J3567">
        <v>0</v>
      </c>
      <c r="K3567">
        <v>19558</v>
      </c>
      <c r="L3567">
        <v>84403</v>
      </c>
      <c r="M3567">
        <v>843165</v>
      </c>
      <c r="N3567">
        <v>279572</v>
      </c>
      <c r="O3567">
        <v>48.84104</v>
      </c>
      <c r="P3567" s="27">
        <v>662323</v>
      </c>
      <c r="Q3567" s="27">
        <v>2259846</v>
      </c>
    </row>
    <row r="3568" spans="1:17" x14ac:dyDescent="0.3">
      <c r="A3568">
        <v>7</v>
      </c>
      <c r="B3568">
        <v>23</v>
      </c>
      <c r="C3568">
        <v>50</v>
      </c>
      <c r="D3568" s="27">
        <v>26000</v>
      </c>
      <c r="E3568">
        <v>13332</v>
      </c>
      <c r="F3568">
        <v>474360</v>
      </c>
      <c r="G3568">
        <v>151360</v>
      </c>
      <c r="H3568">
        <v>40864</v>
      </c>
      <c r="I3568">
        <v>164464</v>
      </c>
      <c r="J3568">
        <v>27290</v>
      </c>
      <c r="K3568">
        <v>448022</v>
      </c>
      <c r="L3568">
        <v>139116</v>
      </c>
      <c r="M3568">
        <v>75390</v>
      </c>
      <c r="N3568">
        <v>162098</v>
      </c>
      <c r="O3568">
        <v>657.71090000000004</v>
      </c>
      <c r="P3568" s="27">
        <v>497156</v>
      </c>
      <c r="Q3568" s="27">
        <v>1696296</v>
      </c>
    </row>
    <row r="3569" spans="1:17" x14ac:dyDescent="0.3">
      <c r="A3569">
        <v>7</v>
      </c>
      <c r="B3569">
        <v>23</v>
      </c>
      <c r="C3569">
        <v>50</v>
      </c>
      <c r="D3569" s="27">
        <v>9600</v>
      </c>
      <c r="E3569">
        <v>17864</v>
      </c>
      <c r="F3569">
        <v>346778</v>
      </c>
      <c r="G3569">
        <v>248232</v>
      </c>
      <c r="H3569">
        <v>13576</v>
      </c>
      <c r="I3569">
        <v>77316</v>
      </c>
      <c r="J3569">
        <v>15838</v>
      </c>
      <c r="K3569">
        <v>2066555</v>
      </c>
      <c r="L3569">
        <v>88669</v>
      </c>
      <c r="M3569">
        <v>74554</v>
      </c>
      <c r="N3569">
        <v>214989</v>
      </c>
      <c r="O3569">
        <v>1276.539</v>
      </c>
      <c r="P3569" s="27">
        <v>927424</v>
      </c>
      <c r="Q3569" s="27">
        <v>3164371</v>
      </c>
    </row>
    <row r="3570" spans="1:17" x14ac:dyDescent="0.3">
      <c r="A3570">
        <v>5</v>
      </c>
      <c r="B3570">
        <v>2</v>
      </c>
      <c r="C3570">
        <v>4</v>
      </c>
      <c r="D3570" s="27">
        <v>75000</v>
      </c>
      <c r="E3570">
        <v>175821</v>
      </c>
      <c r="F3570">
        <v>894493</v>
      </c>
      <c r="G3570">
        <v>1019153</v>
      </c>
      <c r="H3570">
        <v>10664</v>
      </c>
      <c r="I3570">
        <v>472422</v>
      </c>
      <c r="J3570">
        <v>0</v>
      </c>
      <c r="K3570">
        <v>89061</v>
      </c>
      <c r="L3570">
        <v>292998</v>
      </c>
      <c r="M3570">
        <v>575597</v>
      </c>
      <c r="N3570">
        <v>615722</v>
      </c>
      <c r="O3570">
        <v>44.147750000000002</v>
      </c>
      <c r="P3570" s="27">
        <v>1215103</v>
      </c>
      <c r="Q3570" s="27">
        <v>4145931</v>
      </c>
    </row>
    <row r="3571" spans="1:17" x14ac:dyDescent="0.3">
      <c r="A3571">
        <v>3</v>
      </c>
      <c r="B3571">
        <v>6</v>
      </c>
      <c r="C3571">
        <v>12</v>
      </c>
      <c r="D3571" s="27">
        <v>4500</v>
      </c>
      <c r="E3571">
        <v>33304</v>
      </c>
      <c r="F3571">
        <v>10902</v>
      </c>
      <c r="G3571">
        <v>74236</v>
      </c>
      <c r="H3571">
        <v>1255</v>
      </c>
      <c r="I3571">
        <v>66067</v>
      </c>
      <c r="J3571">
        <v>77856</v>
      </c>
      <c r="K3571">
        <v>601516</v>
      </c>
      <c r="L3571">
        <v>11191</v>
      </c>
      <c r="M3571">
        <v>9922</v>
      </c>
      <c r="N3571">
        <v>52034</v>
      </c>
      <c r="O3571">
        <v>1879.4559999999999</v>
      </c>
      <c r="P3571" s="27">
        <v>274995</v>
      </c>
      <c r="Q3571" s="27">
        <v>938283</v>
      </c>
    </row>
    <row r="3572" spans="1:17" x14ac:dyDescent="0.3">
      <c r="A3572">
        <v>5</v>
      </c>
      <c r="B3572">
        <v>1</v>
      </c>
      <c r="C3572">
        <v>1</v>
      </c>
      <c r="D3572" s="27">
        <v>235000</v>
      </c>
      <c r="E3572">
        <v>365048</v>
      </c>
      <c r="F3572">
        <v>2180546</v>
      </c>
      <c r="G3572">
        <v>1871926</v>
      </c>
      <c r="H3572">
        <v>357</v>
      </c>
      <c r="I3572">
        <v>3700336</v>
      </c>
      <c r="J3572">
        <v>0</v>
      </c>
      <c r="K3572">
        <v>0</v>
      </c>
      <c r="L3572">
        <v>4221</v>
      </c>
      <c r="M3572">
        <v>32250</v>
      </c>
      <c r="N3572">
        <v>4216952</v>
      </c>
      <c r="O3572">
        <v>48.84104</v>
      </c>
      <c r="P3572" s="27">
        <v>3625919</v>
      </c>
      <c r="Q3572" s="27">
        <v>12371636</v>
      </c>
    </row>
    <row r="3573" spans="1:17" x14ac:dyDescent="0.3">
      <c r="A3573">
        <v>9</v>
      </c>
      <c r="B3573">
        <v>5</v>
      </c>
      <c r="C3573">
        <v>9</v>
      </c>
      <c r="D3573" s="27">
        <v>48000</v>
      </c>
      <c r="E3573">
        <v>187</v>
      </c>
      <c r="F3573">
        <v>62184</v>
      </c>
      <c r="G3573">
        <v>26554</v>
      </c>
      <c r="H3573">
        <v>5545</v>
      </c>
      <c r="I3573">
        <v>224185</v>
      </c>
      <c r="J3573">
        <v>2964</v>
      </c>
      <c r="K3573">
        <v>16325</v>
      </c>
      <c r="L3573">
        <v>25235</v>
      </c>
      <c r="M3573">
        <v>470579</v>
      </c>
      <c r="N3573">
        <v>171056</v>
      </c>
      <c r="O3573">
        <v>787.07920000000001</v>
      </c>
      <c r="P3573" s="27">
        <v>294494</v>
      </c>
      <c r="Q3573" s="27">
        <v>1004814</v>
      </c>
    </row>
    <row r="3574" spans="1:17" x14ac:dyDescent="0.3">
      <c r="A3574">
        <v>5</v>
      </c>
      <c r="B3574">
        <v>5</v>
      </c>
      <c r="C3574">
        <v>9</v>
      </c>
      <c r="D3574" s="27">
        <v>250000</v>
      </c>
      <c r="E3574">
        <v>0</v>
      </c>
      <c r="F3574">
        <v>25065</v>
      </c>
      <c r="G3574">
        <v>97098</v>
      </c>
      <c r="H3574">
        <v>1050</v>
      </c>
      <c r="I3574">
        <v>450786</v>
      </c>
      <c r="J3574">
        <v>0</v>
      </c>
      <c r="K3574">
        <v>0</v>
      </c>
      <c r="L3574">
        <v>370</v>
      </c>
      <c r="M3574">
        <v>5923</v>
      </c>
      <c r="N3574">
        <v>732229</v>
      </c>
      <c r="O3574">
        <v>74.84496</v>
      </c>
      <c r="P3574" s="27">
        <v>384678</v>
      </c>
      <c r="Q3574" s="27">
        <v>1312521</v>
      </c>
    </row>
    <row r="3575" spans="1:17" x14ac:dyDescent="0.3">
      <c r="A3575">
        <v>2</v>
      </c>
      <c r="B3575">
        <v>17</v>
      </c>
      <c r="C3575">
        <v>36</v>
      </c>
      <c r="D3575" s="27">
        <v>70000</v>
      </c>
      <c r="E3575">
        <v>371142</v>
      </c>
      <c r="F3575">
        <v>525139</v>
      </c>
      <c r="G3575">
        <v>464252</v>
      </c>
      <c r="H3575">
        <v>101160</v>
      </c>
      <c r="I3575">
        <v>896020</v>
      </c>
      <c r="J3575">
        <v>139618</v>
      </c>
      <c r="K3575">
        <v>223388</v>
      </c>
      <c r="L3575">
        <v>263592</v>
      </c>
      <c r="M3575">
        <v>23481</v>
      </c>
      <c r="N3575">
        <v>598702</v>
      </c>
      <c r="O3575">
        <v>25.322579999999999</v>
      </c>
      <c r="P3575" s="27">
        <v>1057003</v>
      </c>
      <c r="Q3575" s="27">
        <v>3606494</v>
      </c>
    </row>
    <row r="3576" spans="1:17" x14ac:dyDescent="0.3">
      <c r="A3576">
        <v>7</v>
      </c>
      <c r="B3576">
        <v>1</v>
      </c>
      <c r="C3576">
        <v>1</v>
      </c>
      <c r="D3576" s="27">
        <v>1200</v>
      </c>
      <c r="O3576">
        <v>1461.857</v>
      </c>
    </row>
    <row r="3577" spans="1:17" x14ac:dyDescent="0.3">
      <c r="A3577">
        <v>6</v>
      </c>
      <c r="B3577">
        <v>2</v>
      </c>
      <c r="C3577">
        <v>4</v>
      </c>
      <c r="D3577" s="27">
        <v>2000</v>
      </c>
      <c r="E3577">
        <v>314</v>
      </c>
      <c r="F3577">
        <v>626</v>
      </c>
      <c r="G3577">
        <v>471</v>
      </c>
      <c r="H3577">
        <v>5</v>
      </c>
      <c r="I3577">
        <v>155</v>
      </c>
      <c r="J3577">
        <v>58</v>
      </c>
      <c r="K3577">
        <v>169</v>
      </c>
      <c r="L3577">
        <v>272</v>
      </c>
      <c r="M3577">
        <v>675</v>
      </c>
      <c r="N3577">
        <v>643</v>
      </c>
      <c r="O3577">
        <v>1117.742</v>
      </c>
      <c r="P3577" s="27">
        <v>993</v>
      </c>
      <c r="Q3577" s="27">
        <v>3388</v>
      </c>
    </row>
    <row r="3578" spans="1:17" x14ac:dyDescent="0.3">
      <c r="A3578">
        <v>5</v>
      </c>
      <c r="B3578">
        <v>2</v>
      </c>
      <c r="C3578">
        <v>4</v>
      </c>
      <c r="D3578" s="27">
        <v>380000</v>
      </c>
      <c r="E3578">
        <v>659566</v>
      </c>
      <c r="F3578">
        <v>4355899</v>
      </c>
      <c r="G3578">
        <v>11945359</v>
      </c>
      <c r="H3578">
        <v>88579</v>
      </c>
      <c r="I3578">
        <v>4899856</v>
      </c>
      <c r="J3578">
        <v>0</v>
      </c>
      <c r="K3578">
        <v>238778</v>
      </c>
      <c r="L3578">
        <v>282257</v>
      </c>
      <c r="M3578">
        <v>303622</v>
      </c>
      <c r="N3578">
        <v>3185467</v>
      </c>
      <c r="O3578">
        <v>23.717549999999999</v>
      </c>
      <c r="P3578" s="27">
        <v>7608260</v>
      </c>
      <c r="Q3578" s="27">
        <v>25959383</v>
      </c>
    </row>
    <row r="3579" spans="1:17" x14ac:dyDescent="0.3">
      <c r="A3579">
        <v>1</v>
      </c>
      <c r="B3579">
        <v>2</v>
      </c>
      <c r="C3579">
        <v>2</v>
      </c>
      <c r="D3579" s="27">
        <v>20750</v>
      </c>
      <c r="E3579">
        <v>102085</v>
      </c>
      <c r="F3579">
        <v>81107</v>
      </c>
      <c r="G3579">
        <v>202895</v>
      </c>
      <c r="H3579">
        <v>4870</v>
      </c>
      <c r="I3579">
        <v>175750</v>
      </c>
      <c r="J3579">
        <v>0</v>
      </c>
      <c r="K3579">
        <v>3394</v>
      </c>
      <c r="L3579">
        <v>29664</v>
      </c>
      <c r="M3579">
        <v>129187</v>
      </c>
      <c r="N3579">
        <v>143244</v>
      </c>
      <c r="O3579">
        <v>1155.4280000000001</v>
      </c>
      <c r="P3579" s="27">
        <v>255626</v>
      </c>
      <c r="Q3579" s="27">
        <v>872196</v>
      </c>
    </row>
    <row r="3580" spans="1:17" x14ac:dyDescent="0.3">
      <c r="A3580">
        <v>7</v>
      </c>
      <c r="B3580">
        <v>16</v>
      </c>
      <c r="C3580">
        <v>35</v>
      </c>
      <c r="D3580" s="27">
        <v>330000</v>
      </c>
      <c r="E3580">
        <v>0</v>
      </c>
      <c r="F3580">
        <v>13361566</v>
      </c>
      <c r="G3580">
        <v>6859119</v>
      </c>
      <c r="H3580">
        <v>0</v>
      </c>
      <c r="I3580">
        <v>5178045</v>
      </c>
      <c r="J3580">
        <v>1750587</v>
      </c>
      <c r="K3580">
        <v>3314926</v>
      </c>
      <c r="L3580">
        <v>1453891</v>
      </c>
      <c r="M3580">
        <v>3726343</v>
      </c>
      <c r="N3580">
        <v>8442384</v>
      </c>
      <c r="O3580">
        <v>9.2846069999999994</v>
      </c>
      <c r="P3580" s="27">
        <v>12921120</v>
      </c>
      <c r="Q3580" s="27">
        <v>44086861</v>
      </c>
    </row>
    <row r="3581" spans="1:17" x14ac:dyDescent="0.3">
      <c r="A3581">
        <v>1</v>
      </c>
      <c r="B3581">
        <v>6</v>
      </c>
      <c r="C3581">
        <v>13</v>
      </c>
      <c r="D3581" s="27">
        <v>4700</v>
      </c>
      <c r="E3581">
        <v>0</v>
      </c>
      <c r="F3581">
        <v>6336</v>
      </c>
      <c r="G3581">
        <v>14092</v>
      </c>
      <c r="H3581">
        <v>389</v>
      </c>
      <c r="I3581">
        <v>31635</v>
      </c>
      <c r="J3581">
        <v>0</v>
      </c>
      <c r="K3581">
        <v>266422</v>
      </c>
      <c r="L3581">
        <v>2790</v>
      </c>
      <c r="M3581">
        <v>5527</v>
      </c>
      <c r="N3581">
        <v>17315</v>
      </c>
      <c r="O3581">
        <v>1868.403</v>
      </c>
      <c r="P3581" s="27">
        <v>100969</v>
      </c>
      <c r="Q3581" s="27">
        <v>344506</v>
      </c>
    </row>
    <row r="3582" spans="1:17" x14ac:dyDescent="0.3">
      <c r="A3582">
        <v>9</v>
      </c>
      <c r="B3582">
        <v>13</v>
      </c>
      <c r="C3582">
        <v>25</v>
      </c>
      <c r="D3582" s="27">
        <v>10000</v>
      </c>
      <c r="E3582">
        <v>0</v>
      </c>
      <c r="F3582">
        <v>0</v>
      </c>
      <c r="G3582">
        <v>1600</v>
      </c>
      <c r="H3582">
        <v>0</v>
      </c>
      <c r="I3582">
        <v>15772</v>
      </c>
      <c r="J3582">
        <v>0</v>
      </c>
      <c r="K3582">
        <v>42202</v>
      </c>
      <c r="L3582">
        <v>186</v>
      </c>
      <c r="M3582">
        <v>2527</v>
      </c>
      <c r="N3582">
        <v>54697</v>
      </c>
      <c r="O3582">
        <v>1667.7550000000001</v>
      </c>
      <c r="P3582" s="27">
        <v>34286</v>
      </c>
      <c r="Q3582" s="27">
        <v>116984</v>
      </c>
    </row>
    <row r="3583" spans="1:17" x14ac:dyDescent="0.3">
      <c r="A3583">
        <v>5</v>
      </c>
      <c r="B3583">
        <v>2</v>
      </c>
      <c r="C3583">
        <v>2</v>
      </c>
      <c r="D3583" s="27">
        <v>29500</v>
      </c>
      <c r="E3583">
        <v>28315</v>
      </c>
      <c r="F3583">
        <v>0</v>
      </c>
      <c r="G3583">
        <v>378393</v>
      </c>
      <c r="H3583">
        <v>3569</v>
      </c>
      <c r="I3583">
        <v>163308</v>
      </c>
      <c r="J3583">
        <v>0</v>
      </c>
      <c r="K3583">
        <v>22709</v>
      </c>
      <c r="L3583">
        <v>94572</v>
      </c>
      <c r="M3583">
        <v>341211</v>
      </c>
      <c r="N3583">
        <v>191405</v>
      </c>
      <c r="O3583">
        <v>904.0181</v>
      </c>
      <c r="P3583" s="27">
        <v>358582</v>
      </c>
      <c r="Q3583" s="27">
        <v>1223482</v>
      </c>
    </row>
    <row r="3584" spans="1:17" x14ac:dyDescent="0.3">
      <c r="A3584">
        <v>1</v>
      </c>
      <c r="B3584">
        <v>91</v>
      </c>
      <c r="C3584">
        <v>49</v>
      </c>
      <c r="D3584" s="27">
        <v>2600</v>
      </c>
      <c r="E3584">
        <v>0</v>
      </c>
      <c r="F3584">
        <v>316</v>
      </c>
      <c r="G3584">
        <v>787</v>
      </c>
      <c r="H3584">
        <v>0</v>
      </c>
      <c r="I3584">
        <v>1993</v>
      </c>
      <c r="J3584">
        <v>0</v>
      </c>
      <c r="K3584">
        <v>15483</v>
      </c>
      <c r="L3584">
        <v>785</v>
      </c>
      <c r="M3584">
        <v>314</v>
      </c>
      <c r="N3584">
        <v>3237</v>
      </c>
      <c r="O3584">
        <v>1461.857</v>
      </c>
      <c r="P3584" s="27">
        <v>6716</v>
      </c>
      <c r="Q3584" s="27">
        <v>22915</v>
      </c>
    </row>
    <row r="3585" spans="1:17" x14ac:dyDescent="0.3">
      <c r="A3585">
        <v>3</v>
      </c>
      <c r="B3585">
        <v>25</v>
      </c>
      <c r="C3585">
        <v>42</v>
      </c>
      <c r="D3585" s="27">
        <v>1150</v>
      </c>
      <c r="E3585">
        <v>0</v>
      </c>
      <c r="F3585">
        <v>0</v>
      </c>
      <c r="G3585">
        <v>4480</v>
      </c>
      <c r="H3585">
        <v>0</v>
      </c>
      <c r="I3585">
        <v>13855</v>
      </c>
      <c r="J3585">
        <v>0</v>
      </c>
      <c r="K3585">
        <v>0</v>
      </c>
      <c r="L3585">
        <v>5902</v>
      </c>
      <c r="M3585">
        <v>0</v>
      </c>
      <c r="N3585">
        <v>8238</v>
      </c>
      <c r="O3585">
        <v>1868.403</v>
      </c>
      <c r="P3585" s="27">
        <v>9518</v>
      </c>
      <c r="Q3585" s="27">
        <v>32475</v>
      </c>
    </row>
    <row r="3586" spans="1:17" x14ac:dyDescent="0.3">
      <c r="A3586">
        <v>3</v>
      </c>
      <c r="B3586">
        <v>2</v>
      </c>
      <c r="C3586">
        <v>2</v>
      </c>
      <c r="D3586" s="27">
        <v>600000</v>
      </c>
      <c r="E3586">
        <v>222660</v>
      </c>
      <c r="F3586">
        <v>2486715</v>
      </c>
      <c r="G3586">
        <v>9174870</v>
      </c>
      <c r="H3586">
        <v>0</v>
      </c>
      <c r="I3586">
        <v>5771323</v>
      </c>
      <c r="J3586">
        <v>0</v>
      </c>
      <c r="K3586">
        <v>347265</v>
      </c>
      <c r="L3586">
        <v>176963</v>
      </c>
      <c r="M3586">
        <v>36277290</v>
      </c>
      <c r="N3586">
        <v>3686165</v>
      </c>
      <c r="O3586">
        <v>25.322579999999999</v>
      </c>
      <c r="P3586" s="27">
        <v>17040812</v>
      </c>
      <c r="Q3586" s="27">
        <v>58143251</v>
      </c>
    </row>
    <row r="3587" spans="1:17" x14ac:dyDescent="0.3">
      <c r="A3587">
        <v>1</v>
      </c>
      <c r="B3587">
        <v>16</v>
      </c>
      <c r="C3587">
        <v>35</v>
      </c>
      <c r="D3587" s="27">
        <v>225000</v>
      </c>
      <c r="E3587">
        <v>0</v>
      </c>
      <c r="F3587">
        <v>4247143</v>
      </c>
      <c r="G3587">
        <v>6859568</v>
      </c>
      <c r="H3587">
        <v>0</v>
      </c>
      <c r="I3587">
        <v>3678986</v>
      </c>
      <c r="J3587">
        <v>0</v>
      </c>
      <c r="K3587">
        <v>1470791</v>
      </c>
      <c r="L3587">
        <v>1455015</v>
      </c>
      <c r="M3587">
        <v>2284283</v>
      </c>
      <c r="N3587">
        <v>4719510</v>
      </c>
      <c r="O3587">
        <v>2.9205269999999999</v>
      </c>
      <c r="P3587" s="27">
        <v>7243639</v>
      </c>
      <c r="Q3587" s="27">
        <v>24715296</v>
      </c>
    </row>
    <row r="3588" spans="1:17" x14ac:dyDescent="0.3">
      <c r="A3588">
        <v>1</v>
      </c>
      <c r="B3588">
        <v>4</v>
      </c>
      <c r="C3588">
        <v>8</v>
      </c>
      <c r="D3588" s="27">
        <v>335000</v>
      </c>
      <c r="E3588">
        <v>0</v>
      </c>
      <c r="F3588">
        <v>25246167</v>
      </c>
      <c r="G3588">
        <v>4843213</v>
      </c>
      <c r="H3588">
        <v>0</v>
      </c>
      <c r="I3588">
        <v>6540176</v>
      </c>
      <c r="J3588">
        <v>2431025</v>
      </c>
      <c r="K3588">
        <v>365540</v>
      </c>
      <c r="L3588">
        <v>485489</v>
      </c>
      <c r="M3588">
        <v>10253710</v>
      </c>
      <c r="N3588">
        <v>16418908</v>
      </c>
      <c r="O3588">
        <v>9.0929190000000002</v>
      </c>
      <c r="P3588" s="27">
        <v>19514721</v>
      </c>
      <c r="Q3588" s="27">
        <v>66584228</v>
      </c>
    </row>
    <row r="3589" spans="1:17" x14ac:dyDescent="0.3">
      <c r="A3589">
        <v>2</v>
      </c>
      <c r="B3589">
        <v>2</v>
      </c>
      <c r="C3589">
        <v>2</v>
      </c>
      <c r="D3589" s="27">
        <v>225000</v>
      </c>
      <c r="E3589">
        <v>0</v>
      </c>
      <c r="F3589">
        <v>1947632</v>
      </c>
      <c r="G3589">
        <v>1159020</v>
      </c>
      <c r="H3589">
        <v>0</v>
      </c>
      <c r="I3589">
        <v>1726407</v>
      </c>
      <c r="J3589">
        <v>126847</v>
      </c>
      <c r="K3589">
        <v>224732</v>
      </c>
      <c r="L3589">
        <v>264091</v>
      </c>
      <c r="M3589">
        <v>5311150</v>
      </c>
      <c r="N3589">
        <v>1746862</v>
      </c>
      <c r="O3589">
        <v>19.690259999999999</v>
      </c>
      <c r="P3589" s="27">
        <v>3665516</v>
      </c>
      <c r="Q3589" s="27">
        <v>12506741</v>
      </c>
    </row>
    <row r="3590" spans="1:17" x14ac:dyDescent="0.3">
      <c r="A3590">
        <v>9</v>
      </c>
      <c r="B3590">
        <v>5</v>
      </c>
      <c r="C3590">
        <v>10</v>
      </c>
      <c r="D3590" s="27">
        <v>6000</v>
      </c>
      <c r="E3590">
        <v>249</v>
      </c>
      <c r="F3590">
        <v>143119</v>
      </c>
      <c r="G3590">
        <v>4985</v>
      </c>
      <c r="H3590">
        <v>2944</v>
      </c>
      <c r="I3590">
        <v>29980</v>
      </c>
      <c r="J3590">
        <v>0</v>
      </c>
      <c r="K3590">
        <v>26699</v>
      </c>
      <c r="L3590">
        <v>58606</v>
      </c>
      <c r="M3590">
        <v>87043</v>
      </c>
      <c r="N3590">
        <v>44832</v>
      </c>
      <c r="O3590">
        <v>1130.4749999999999</v>
      </c>
      <c r="P3590" s="27">
        <v>116781</v>
      </c>
      <c r="Q3590" s="27">
        <v>398457</v>
      </c>
    </row>
    <row r="3591" spans="1:17" x14ac:dyDescent="0.3">
      <c r="A3591">
        <v>2</v>
      </c>
      <c r="B3591">
        <v>12</v>
      </c>
      <c r="C3591">
        <v>21</v>
      </c>
      <c r="D3591" s="27">
        <v>14000</v>
      </c>
      <c r="E3591">
        <v>0</v>
      </c>
      <c r="F3591">
        <v>18352</v>
      </c>
      <c r="G3591">
        <v>16185</v>
      </c>
      <c r="H3591">
        <v>0</v>
      </c>
      <c r="I3591">
        <v>14803</v>
      </c>
      <c r="J3591">
        <v>9045</v>
      </c>
      <c r="K3591">
        <v>1463</v>
      </c>
      <c r="L3591">
        <v>10377</v>
      </c>
      <c r="M3591">
        <v>5860</v>
      </c>
      <c r="N3591">
        <v>59931</v>
      </c>
      <c r="O3591">
        <v>647.98720000000003</v>
      </c>
      <c r="P3591" s="27">
        <v>39864</v>
      </c>
      <c r="Q3591" s="27">
        <v>136016</v>
      </c>
    </row>
    <row r="3592" spans="1:17" x14ac:dyDescent="0.3">
      <c r="A3592">
        <v>7</v>
      </c>
      <c r="B3592">
        <v>91</v>
      </c>
      <c r="C3592">
        <v>49</v>
      </c>
      <c r="D3592" s="27">
        <v>18500</v>
      </c>
      <c r="E3592">
        <v>0</v>
      </c>
      <c r="F3592">
        <v>218792</v>
      </c>
      <c r="G3592">
        <v>114249</v>
      </c>
      <c r="H3592">
        <v>0</v>
      </c>
      <c r="I3592">
        <v>868326</v>
      </c>
      <c r="J3592">
        <v>58759</v>
      </c>
      <c r="K3592">
        <v>68473</v>
      </c>
      <c r="L3592">
        <v>84313</v>
      </c>
      <c r="M3592">
        <v>129140</v>
      </c>
      <c r="N3592">
        <v>352536</v>
      </c>
      <c r="O3592">
        <v>63.07394</v>
      </c>
      <c r="P3592" s="27">
        <v>555272</v>
      </c>
      <c r="Q3592" s="27">
        <v>1894588</v>
      </c>
    </row>
    <row r="3593" spans="1:17" x14ac:dyDescent="0.3">
      <c r="A3593">
        <v>2</v>
      </c>
      <c r="B3593">
        <v>5</v>
      </c>
      <c r="C3593">
        <v>9</v>
      </c>
      <c r="D3593" s="27">
        <v>20000</v>
      </c>
      <c r="E3593">
        <v>0</v>
      </c>
      <c r="F3593">
        <v>0</v>
      </c>
      <c r="G3593">
        <v>3713</v>
      </c>
      <c r="H3593">
        <v>1988</v>
      </c>
      <c r="I3593">
        <v>70332</v>
      </c>
      <c r="J3593">
        <v>0</v>
      </c>
      <c r="K3593">
        <v>0</v>
      </c>
      <c r="L3593">
        <v>0</v>
      </c>
      <c r="M3593">
        <v>0</v>
      </c>
      <c r="N3593">
        <v>58594</v>
      </c>
      <c r="O3593">
        <v>177.34460000000001</v>
      </c>
      <c r="P3593" s="27">
        <v>39457</v>
      </c>
      <c r="Q3593" s="27">
        <v>134627</v>
      </c>
    </row>
    <row r="3594" spans="1:17" x14ac:dyDescent="0.3">
      <c r="A3594">
        <v>4</v>
      </c>
      <c r="B3594">
        <v>5</v>
      </c>
      <c r="C3594">
        <v>9</v>
      </c>
      <c r="D3594" s="27">
        <v>160000</v>
      </c>
      <c r="E3594">
        <v>0</v>
      </c>
      <c r="F3594">
        <v>0</v>
      </c>
      <c r="G3594">
        <v>114295</v>
      </c>
      <c r="H3594">
        <v>4558</v>
      </c>
      <c r="I3594">
        <v>1786929</v>
      </c>
      <c r="J3594">
        <v>0</v>
      </c>
      <c r="K3594">
        <v>59267</v>
      </c>
      <c r="L3594">
        <v>15033</v>
      </c>
      <c r="M3594">
        <v>107314</v>
      </c>
      <c r="N3594">
        <v>1594422</v>
      </c>
      <c r="O3594">
        <v>62.659399999999998</v>
      </c>
      <c r="P3594" s="27">
        <v>1079079</v>
      </c>
      <c r="Q3594" s="27">
        <v>3681818</v>
      </c>
    </row>
    <row r="3595" spans="1:17" x14ac:dyDescent="0.3">
      <c r="A3595">
        <v>8</v>
      </c>
      <c r="B3595">
        <v>18</v>
      </c>
      <c r="C3595">
        <v>39</v>
      </c>
      <c r="D3595" s="27">
        <v>16000</v>
      </c>
      <c r="E3595">
        <v>19812</v>
      </c>
      <c r="F3595">
        <v>33306</v>
      </c>
      <c r="G3595">
        <v>60715</v>
      </c>
      <c r="H3595">
        <v>0</v>
      </c>
      <c r="I3595">
        <v>101007</v>
      </c>
      <c r="J3595">
        <v>80655</v>
      </c>
      <c r="K3595">
        <v>26245</v>
      </c>
      <c r="L3595">
        <v>158703</v>
      </c>
      <c r="M3595">
        <v>0</v>
      </c>
      <c r="N3595">
        <v>155165</v>
      </c>
      <c r="O3595">
        <v>484.85169999999999</v>
      </c>
      <c r="P3595" s="27">
        <v>186286</v>
      </c>
      <c r="Q3595" s="27">
        <v>635608</v>
      </c>
    </row>
    <row r="3596" spans="1:17" x14ac:dyDescent="0.3">
      <c r="A3596">
        <v>6</v>
      </c>
      <c r="B3596">
        <v>16</v>
      </c>
      <c r="C3596">
        <v>35</v>
      </c>
      <c r="D3596" s="27">
        <v>800000</v>
      </c>
      <c r="E3596">
        <v>524675</v>
      </c>
      <c r="F3596">
        <v>4395141</v>
      </c>
      <c r="G3596">
        <v>11344511</v>
      </c>
      <c r="H3596">
        <v>941817</v>
      </c>
      <c r="I3596">
        <v>13566612</v>
      </c>
      <c r="J3596">
        <v>3379462</v>
      </c>
      <c r="K3596">
        <v>6440252</v>
      </c>
      <c r="L3596">
        <v>5409969</v>
      </c>
      <c r="M3596">
        <v>7069977</v>
      </c>
      <c r="N3596">
        <v>15339030</v>
      </c>
      <c r="O3596">
        <v>5.9826839999999999</v>
      </c>
      <c r="P3596" s="27">
        <v>20050248</v>
      </c>
      <c r="Q3596" s="27">
        <v>68411446</v>
      </c>
    </row>
    <row r="3597" spans="1:17" x14ac:dyDescent="0.3">
      <c r="A3597">
        <v>5</v>
      </c>
      <c r="B3597">
        <v>2</v>
      </c>
      <c r="C3597">
        <v>4</v>
      </c>
      <c r="D3597" s="27">
        <v>1400000</v>
      </c>
      <c r="E3597">
        <v>1894630</v>
      </c>
      <c r="F3597">
        <v>15824641</v>
      </c>
      <c r="G3597">
        <v>25407234</v>
      </c>
      <c r="H3597">
        <v>339107</v>
      </c>
      <c r="I3597">
        <v>8624717</v>
      </c>
      <c r="J3597">
        <v>0</v>
      </c>
      <c r="K3597">
        <v>1199522</v>
      </c>
      <c r="L3597">
        <v>1981602</v>
      </c>
      <c r="M3597">
        <v>18012465</v>
      </c>
      <c r="N3597">
        <v>15410541</v>
      </c>
      <c r="O3597">
        <v>4.6524979999999996</v>
      </c>
      <c r="P3597" s="27">
        <v>25994859</v>
      </c>
      <c r="Q3597" s="27">
        <v>88694459</v>
      </c>
    </row>
    <row r="3598" spans="1:17" x14ac:dyDescent="0.3">
      <c r="A3598">
        <v>5</v>
      </c>
      <c r="B3598">
        <v>16</v>
      </c>
      <c r="C3598">
        <v>35</v>
      </c>
      <c r="D3598" s="27">
        <v>700000</v>
      </c>
      <c r="E3598">
        <v>4550208</v>
      </c>
      <c r="F3598">
        <v>45789502</v>
      </c>
      <c r="G3598">
        <v>8134322</v>
      </c>
      <c r="H3598">
        <v>0</v>
      </c>
      <c r="I3598">
        <v>12177606</v>
      </c>
      <c r="J3598">
        <v>0</v>
      </c>
      <c r="K3598">
        <v>760386</v>
      </c>
      <c r="L3598">
        <v>4152808</v>
      </c>
      <c r="M3598">
        <v>3404754</v>
      </c>
      <c r="N3598">
        <v>21089682</v>
      </c>
      <c r="O3598">
        <v>9.4121480000000002</v>
      </c>
      <c r="P3598" s="27">
        <v>29325694</v>
      </c>
      <c r="Q3598" s="8">
        <v>100000000</v>
      </c>
    </row>
    <row r="3599" spans="1:17" x14ac:dyDescent="0.3">
      <c r="A3599">
        <v>8</v>
      </c>
      <c r="B3599">
        <v>2</v>
      </c>
      <c r="C3599">
        <v>2</v>
      </c>
      <c r="D3599" s="27">
        <v>44000</v>
      </c>
      <c r="E3599">
        <v>17671</v>
      </c>
      <c r="F3599">
        <v>428339</v>
      </c>
      <c r="G3599">
        <v>846345</v>
      </c>
      <c r="H3599">
        <v>0</v>
      </c>
      <c r="I3599">
        <v>393127</v>
      </c>
      <c r="J3599">
        <v>0</v>
      </c>
      <c r="K3599">
        <v>12523</v>
      </c>
      <c r="L3599">
        <v>74455</v>
      </c>
      <c r="M3599">
        <v>54662</v>
      </c>
      <c r="N3599">
        <v>345575</v>
      </c>
      <c r="O3599">
        <v>249.4453</v>
      </c>
      <c r="P3599" s="27">
        <v>636781</v>
      </c>
      <c r="Q3599" s="27">
        <v>2172697</v>
      </c>
    </row>
    <row r="3600" spans="1:17" x14ac:dyDescent="0.3">
      <c r="A3600">
        <v>2</v>
      </c>
      <c r="B3600">
        <v>16</v>
      </c>
      <c r="C3600">
        <v>35</v>
      </c>
      <c r="D3600" s="27">
        <v>330000</v>
      </c>
      <c r="E3600">
        <v>0</v>
      </c>
      <c r="F3600">
        <v>10090729</v>
      </c>
      <c r="G3600">
        <v>6890598</v>
      </c>
      <c r="H3600">
        <v>0</v>
      </c>
      <c r="I3600">
        <v>4937235</v>
      </c>
      <c r="J3600">
        <v>1495100</v>
      </c>
      <c r="K3600">
        <v>2522754</v>
      </c>
      <c r="L3600">
        <v>1560881</v>
      </c>
      <c r="M3600">
        <v>2227359</v>
      </c>
      <c r="N3600">
        <v>6815875</v>
      </c>
      <c r="O3600">
        <v>9.2846069999999994</v>
      </c>
      <c r="P3600" s="27">
        <v>10709417</v>
      </c>
      <c r="Q3600" s="27">
        <v>36540531</v>
      </c>
    </row>
    <row r="3601" spans="1:17" x14ac:dyDescent="0.3">
      <c r="A3601">
        <v>3</v>
      </c>
      <c r="B3601">
        <v>2</v>
      </c>
      <c r="C3601">
        <v>2</v>
      </c>
      <c r="D3601" s="27">
        <v>5400</v>
      </c>
      <c r="E3601">
        <v>8356</v>
      </c>
      <c r="F3601">
        <v>4700</v>
      </c>
      <c r="G3601">
        <v>9873</v>
      </c>
      <c r="H3601">
        <v>0</v>
      </c>
      <c r="I3601">
        <v>12226</v>
      </c>
      <c r="J3601">
        <v>0</v>
      </c>
      <c r="K3601">
        <v>394</v>
      </c>
      <c r="L3601">
        <v>216</v>
      </c>
      <c r="M3601">
        <v>7835</v>
      </c>
      <c r="N3601">
        <v>12701</v>
      </c>
      <c r="O3601">
        <v>1879.4559999999999</v>
      </c>
      <c r="P3601" s="27">
        <v>16501</v>
      </c>
      <c r="Q3601" s="27">
        <v>56301</v>
      </c>
    </row>
    <row r="3602" spans="1:17" x14ac:dyDescent="0.3">
      <c r="A3602">
        <v>5</v>
      </c>
      <c r="B3602">
        <v>5</v>
      </c>
      <c r="C3602">
        <v>11</v>
      </c>
      <c r="D3602" s="27">
        <v>35000</v>
      </c>
      <c r="E3602">
        <v>255</v>
      </c>
      <c r="F3602">
        <v>262659</v>
      </c>
      <c r="G3602">
        <v>41106</v>
      </c>
      <c r="H3602">
        <v>154</v>
      </c>
      <c r="I3602">
        <v>140551</v>
      </c>
      <c r="J3602">
        <v>2889</v>
      </c>
      <c r="K3602">
        <v>1296</v>
      </c>
      <c r="L3602">
        <v>7247</v>
      </c>
      <c r="M3602">
        <v>8396</v>
      </c>
      <c r="N3602">
        <v>183130</v>
      </c>
      <c r="O3602">
        <v>692.22119999999995</v>
      </c>
      <c r="P3602" s="27">
        <v>189825</v>
      </c>
      <c r="Q3602" s="27">
        <v>647683</v>
      </c>
    </row>
    <row r="3603" spans="1:17" x14ac:dyDescent="0.3">
      <c r="A3603">
        <v>2</v>
      </c>
      <c r="B3603">
        <v>8</v>
      </c>
      <c r="C3603">
        <v>18</v>
      </c>
      <c r="D3603" s="27">
        <v>40000</v>
      </c>
      <c r="E3603">
        <v>0</v>
      </c>
      <c r="F3603">
        <v>361834</v>
      </c>
      <c r="G3603">
        <v>1843898</v>
      </c>
      <c r="H3603">
        <v>0</v>
      </c>
      <c r="I3603">
        <v>446835</v>
      </c>
      <c r="J3603">
        <v>0</v>
      </c>
      <c r="K3603">
        <v>172508</v>
      </c>
      <c r="L3603">
        <v>346754</v>
      </c>
      <c r="M3603">
        <v>901982</v>
      </c>
      <c r="N3603">
        <v>1033383</v>
      </c>
      <c r="O3603">
        <v>292.10939999999999</v>
      </c>
      <c r="P3603" s="27">
        <v>1496833</v>
      </c>
      <c r="Q3603" s="27">
        <v>5107194</v>
      </c>
    </row>
    <row r="3604" spans="1:17" x14ac:dyDescent="0.3">
      <c r="A3604">
        <v>7</v>
      </c>
      <c r="B3604">
        <v>14</v>
      </c>
      <c r="C3604">
        <v>28</v>
      </c>
      <c r="D3604" s="27">
        <v>96000</v>
      </c>
      <c r="E3604">
        <v>0</v>
      </c>
      <c r="F3604">
        <v>1543198</v>
      </c>
      <c r="G3604">
        <v>424998</v>
      </c>
      <c r="H3604">
        <v>0</v>
      </c>
      <c r="I3604">
        <v>546406</v>
      </c>
      <c r="J3604">
        <v>0</v>
      </c>
      <c r="K3604">
        <v>841007</v>
      </c>
      <c r="L3604">
        <v>168251</v>
      </c>
      <c r="M3604">
        <v>249372</v>
      </c>
      <c r="N3604">
        <v>556156</v>
      </c>
      <c r="O3604">
        <v>171.86699999999999</v>
      </c>
      <c r="P3604" s="27">
        <v>1268871</v>
      </c>
      <c r="Q3604" s="27">
        <v>4329388</v>
      </c>
    </row>
    <row r="3605" spans="1:17" x14ac:dyDescent="0.3">
      <c r="A3605">
        <v>7</v>
      </c>
      <c r="B3605">
        <v>5</v>
      </c>
      <c r="C3605">
        <v>10</v>
      </c>
      <c r="D3605" s="27">
        <v>2500</v>
      </c>
      <c r="O3605">
        <v>772.43119999999999</v>
      </c>
    </row>
    <row r="3606" spans="1:17" x14ac:dyDescent="0.3">
      <c r="A3606">
        <v>7</v>
      </c>
      <c r="B3606">
        <v>18</v>
      </c>
      <c r="C3606">
        <v>39</v>
      </c>
      <c r="D3606" s="27">
        <v>14000</v>
      </c>
      <c r="E3606">
        <v>2813</v>
      </c>
      <c r="F3606">
        <v>162489</v>
      </c>
      <c r="G3606">
        <v>83979</v>
      </c>
      <c r="H3606">
        <v>29605</v>
      </c>
      <c r="I3606">
        <v>68928</v>
      </c>
      <c r="J3606">
        <v>0</v>
      </c>
      <c r="K3606">
        <v>32041</v>
      </c>
      <c r="L3606">
        <v>109980</v>
      </c>
      <c r="M3606">
        <v>0</v>
      </c>
      <c r="N3606">
        <v>175601</v>
      </c>
      <c r="O3606">
        <v>385.90780000000001</v>
      </c>
      <c r="P3606" s="27">
        <v>195028</v>
      </c>
      <c r="Q3606" s="27">
        <v>665436</v>
      </c>
    </row>
    <row r="3607" spans="1:17" x14ac:dyDescent="0.3">
      <c r="A3607">
        <v>9</v>
      </c>
      <c r="B3607">
        <v>15</v>
      </c>
      <c r="C3607">
        <v>33</v>
      </c>
      <c r="D3607" s="27">
        <v>4500</v>
      </c>
      <c r="E3607">
        <v>103392</v>
      </c>
      <c r="F3607">
        <v>22617</v>
      </c>
      <c r="G3607">
        <v>80915</v>
      </c>
      <c r="H3607">
        <v>20525</v>
      </c>
      <c r="I3607">
        <v>20131</v>
      </c>
      <c r="J3607">
        <v>201212</v>
      </c>
      <c r="K3607">
        <v>310650</v>
      </c>
      <c r="L3607">
        <v>7526</v>
      </c>
      <c r="M3607">
        <v>22489</v>
      </c>
      <c r="N3607">
        <v>46329</v>
      </c>
      <c r="O3607">
        <v>920.12360000000001</v>
      </c>
      <c r="P3607" s="27">
        <v>244955</v>
      </c>
      <c r="Q3607" s="27">
        <v>835786</v>
      </c>
    </row>
    <row r="3608" spans="1:17" x14ac:dyDescent="0.3">
      <c r="A3608">
        <v>2</v>
      </c>
      <c r="B3608">
        <v>14</v>
      </c>
      <c r="C3608">
        <v>31</v>
      </c>
      <c r="D3608" s="27">
        <v>14000</v>
      </c>
      <c r="E3608">
        <v>3002</v>
      </c>
      <c r="F3608">
        <v>23929</v>
      </c>
      <c r="G3608">
        <v>14745</v>
      </c>
      <c r="H3608">
        <v>0</v>
      </c>
      <c r="I3608">
        <v>20516</v>
      </c>
      <c r="J3608">
        <v>0</v>
      </c>
      <c r="K3608">
        <v>1005</v>
      </c>
      <c r="L3608">
        <v>5357</v>
      </c>
      <c r="M3608">
        <v>25487</v>
      </c>
      <c r="N3608">
        <v>16153</v>
      </c>
      <c r="O3608">
        <v>2249.1350000000002</v>
      </c>
      <c r="P3608" s="27">
        <v>32296</v>
      </c>
      <c r="Q3608" s="27">
        <v>110194</v>
      </c>
    </row>
    <row r="3609" spans="1:17" x14ac:dyDescent="0.3">
      <c r="A3609">
        <v>5</v>
      </c>
      <c r="B3609">
        <v>2</v>
      </c>
      <c r="C3609">
        <v>4</v>
      </c>
      <c r="D3609" s="27">
        <v>4500</v>
      </c>
      <c r="E3609">
        <v>2704</v>
      </c>
      <c r="F3609">
        <v>113936</v>
      </c>
      <c r="G3609">
        <v>78445</v>
      </c>
      <c r="H3609">
        <v>1867</v>
      </c>
      <c r="I3609">
        <v>96193</v>
      </c>
      <c r="J3609">
        <v>0</v>
      </c>
      <c r="K3609">
        <v>9586</v>
      </c>
      <c r="L3609">
        <v>34241</v>
      </c>
      <c r="M3609">
        <v>153550</v>
      </c>
      <c r="N3609">
        <v>91429</v>
      </c>
      <c r="O3609">
        <v>1879.4559999999999</v>
      </c>
      <c r="P3609" s="27">
        <v>170560</v>
      </c>
      <c r="Q3609" s="27">
        <v>581951</v>
      </c>
    </row>
    <row r="3610" spans="1:17" x14ac:dyDescent="0.3">
      <c r="A3610">
        <v>9</v>
      </c>
      <c r="B3610">
        <v>16</v>
      </c>
      <c r="C3610">
        <v>35</v>
      </c>
      <c r="D3610" s="27">
        <v>215000</v>
      </c>
      <c r="E3610">
        <v>0</v>
      </c>
      <c r="F3610">
        <v>0</v>
      </c>
      <c r="G3610">
        <v>3536615</v>
      </c>
      <c r="H3610">
        <v>0</v>
      </c>
      <c r="I3610">
        <v>3276401</v>
      </c>
      <c r="J3610">
        <v>0</v>
      </c>
      <c r="K3610">
        <v>304338</v>
      </c>
      <c r="L3610">
        <v>470007</v>
      </c>
      <c r="M3610">
        <v>427394</v>
      </c>
      <c r="N3610">
        <v>4211144</v>
      </c>
      <c r="O3610">
        <v>19.690259999999999</v>
      </c>
      <c r="P3610" s="27">
        <v>3583206</v>
      </c>
      <c r="Q3610" s="27">
        <v>12225899</v>
      </c>
    </row>
    <row r="3611" spans="1:17" x14ac:dyDescent="0.3">
      <c r="A3611">
        <v>2</v>
      </c>
      <c r="B3611">
        <v>12</v>
      </c>
      <c r="C3611">
        <v>21</v>
      </c>
      <c r="D3611" s="27">
        <v>4600</v>
      </c>
      <c r="E3611">
        <v>4520</v>
      </c>
      <c r="F3611">
        <v>6689</v>
      </c>
      <c r="G3611">
        <v>2312</v>
      </c>
      <c r="H3611">
        <v>717</v>
      </c>
      <c r="I3611">
        <v>6055</v>
      </c>
      <c r="J3611">
        <v>0</v>
      </c>
      <c r="K3611">
        <v>0</v>
      </c>
      <c r="L3611">
        <v>2581</v>
      </c>
      <c r="M3611">
        <v>2008</v>
      </c>
      <c r="N3611">
        <v>10835</v>
      </c>
      <c r="O3611">
        <v>751.72649999999999</v>
      </c>
      <c r="P3611" s="27">
        <v>10468</v>
      </c>
      <c r="Q3611" s="27">
        <v>35717</v>
      </c>
    </row>
    <row r="3612" spans="1:17" x14ac:dyDescent="0.3">
      <c r="A3612">
        <v>8</v>
      </c>
      <c r="B3612">
        <v>2</v>
      </c>
      <c r="C3612">
        <v>4</v>
      </c>
      <c r="D3612" s="27">
        <v>500001</v>
      </c>
      <c r="E3612">
        <v>0</v>
      </c>
      <c r="F3612">
        <v>1542826</v>
      </c>
      <c r="G3612">
        <v>6451201</v>
      </c>
      <c r="H3612">
        <v>0</v>
      </c>
      <c r="I3612">
        <v>1572755</v>
      </c>
      <c r="J3612">
        <v>305489</v>
      </c>
      <c r="K3612">
        <v>1901695</v>
      </c>
      <c r="L3612">
        <v>702647</v>
      </c>
      <c r="M3612">
        <v>3467870</v>
      </c>
      <c r="N3612">
        <v>3910177</v>
      </c>
      <c r="O3612">
        <v>48.84104</v>
      </c>
      <c r="P3612" s="27">
        <v>5819068</v>
      </c>
      <c r="Q3612" s="27">
        <v>19854660</v>
      </c>
    </row>
    <row r="3613" spans="1:17" x14ac:dyDescent="0.3">
      <c r="A3613">
        <v>8</v>
      </c>
      <c r="B3613">
        <v>2</v>
      </c>
      <c r="C3613">
        <v>2</v>
      </c>
      <c r="D3613" s="27">
        <v>3500</v>
      </c>
      <c r="E3613">
        <v>1677</v>
      </c>
      <c r="F3613">
        <v>61777</v>
      </c>
      <c r="G3613">
        <v>32456</v>
      </c>
      <c r="H3613">
        <v>0</v>
      </c>
      <c r="I3613">
        <v>90950</v>
      </c>
      <c r="J3613">
        <v>0</v>
      </c>
      <c r="K3613">
        <v>0</v>
      </c>
      <c r="L3613">
        <v>26377</v>
      </c>
      <c r="M3613">
        <v>19901</v>
      </c>
      <c r="N3613">
        <v>33820</v>
      </c>
      <c r="O3613">
        <v>75.266530000000003</v>
      </c>
      <c r="P3613" s="27">
        <v>78241</v>
      </c>
      <c r="Q3613" s="27">
        <v>266958</v>
      </c>
    </row>
    <row r="3614" spans="1:17" x14ac:dyDescent="0.3">
      <c r="A3614">
        <v>3</v>
      </c>
      <c r="B3614">
        <v>2</v>
      </c>
      <c r="C3614">
        <v>6</v>
      </c>
      <c r="D3614" s="27">
        <v>174000</v>
      </c>
      <c r="E3614">
        <v>0</v>
      </c>
      <c r="F3614">
        <v>733401</v>
      </c>
      <c r="G3614">
        <v>2595977</v>
      </c>
      <c r="H3614">
        <v>64214</v>
      </c>
      <c r="I3614">
        <v>1599009</v>
      </c>
      <c r="J3614">
        <v>94374</v>
      </c>
      <c r="K3614">
        <v>165929</v>
      </c>
      <c r="L3614">
        <v>241302</v>
      </c>
      <c r="M3614">
        <v>3265739</v>
      </c>
      <c r="N3614">
        <v>1339050</v>
      </c>
      <c r="O3614">
        <v>233.69239999999999</v>
      </c>
      <c r="P3614" s="27">
        <v>2959846</v>
      </c>
      <c r="Q3614" s="27">
        <v>10098995</v>
      </c>
    </row>
    <row r="3615" spans="1:17" x14ac:dyDescent="0.3">
      <c r="A3615">
        <v>9</v>
      </c>
      <c r="B3615">
        <v>26</v>
      </c>
      <c r="C3615">
        <v>46</v>
      </c>
      <c r="D3615" s="27">
        <v>2000</v>
      </c>
      <c r="E3615">
        <v>0</v>
      </c>
      <c r="F3615">
        <v>5668</v>
      </c>
      <c r="G3615">
        <v>7161</v>
      </c>
      <c r="H3615">
        <v>175</v>
      </c>
      <c r="I3615">
        <v>5424</v>
      </c>
      <c r="J3615">
        <v>0</v>
      </c>
      <c r="K3615">
        <v>7788</v>
      </c>
      <c r="L3615">
        <v>8403</v>
      </c>
      <c r="M3615">
        <v>2360</v>
      </c>
      <c r="N3615">
        <v>14065</v>
      </c>
      <c r="O3615">
        <v>1667.7550000000001</v>
      </c>
      <c r="P3615" s="27">
        <v>14960</v>
      </c>
      <c r="Q3615" s="27">
        <v>51044</v>
      </c>
    </row>
    <row r="3616" spans="1:17" x14ac:dyDescent="0.3">
      <c r="A3616">
        <v>9</v>
      </c>
      <c r="B3616">
        <v>8</v>
      </c>
      <c r="C3616">
        <v>19</v>
      </c>
      <c r="D3616" s="27">
        <v>18000</v>
      </c>
      <c r="E3616">
        <v>57950</v>
      </c>
      <c r="F3616">
        <v>20254</v>
      </c>
      <c r="G3616">
        <v>178030</v>
      </c>
      <c r="H3616">
        <v>2180</v>
      </c>
      <c r="I3616">
        <v>86021</v>
      </c>
      <c r="J3616">
        <v>18767</v>
      </c>
      <c r="K3616">
        <v>21721</v>
      </c>
      <c r="L3616">
        <v>26043</v>
      </c>
      <c r="M3616">
        <v>132313</v>
      </c>
      <c r="N3616">
        <v>112473</v>
      </c>
      <c r="O3616">
        <v>887.44190000000003</v>
      </c>
      <c r="P3616" s="27">
        <v>192190</v>
      </c>
      <c r="Q3616" s="27">
        <v>655752</v>
      </c>
    </row>
    <row r="3617" spans="1:17" x14ac:dyDescent="0.3">
      <c r="A3617">
        <v>8</v>
      </c>
      <c r="B3617">
        <v>91</v>
      </c>
      <c r="C3617">
        <v>49</v>
      </c>
      <c r="D3617" s="27">
        <v>6400</v>
      </c>
      <c r="E3617">
        <v>0</v>
      </c>
      <c r="F3617">
        <v>20189</v>
      </c>
      <c r="G3617">
        <v>294</v>
      </c>
      <c r="H3617">
        <v>0</v>
      </c>
      <c r="I3617">
        <v>0</v>
      </c>
      <c r="J3617">
        <v>0</v>
      </c>
      <c r="K3617">
        <v>0</v>
      </c>
      <c r="L3617">
        <v>0</v>
      </c>
      <c r="M3617">
        <v>0</v>
      </c>
      <c r="N3617">
        <v>35040</v>
      </c>
      <c r="O3617">
        <v>3782.18</v>
      </c>
      <c r="P3617" s="27">
        <v>16273</v>
      </c>
      <c r="Q3617" s="27">
        <v>55523</v>
      </c>
    </row>
    <row r="3618" spans="1:17" x14ac:dyDescent="0.3">
      <c r="A3618">
        <v>5</v>
      </c>
      <c r="B3618">
        <v>12</v>
      </c>
      <c r="C3618">
        <v>21</v>
      </c>
      <c r="D3618" s="27">
        <v>3600</v>
      </c>
      <c r="E3618">
        <v>0</v>
      </c>
      <c r="F3618">
        <v>1698</v>
      </c>
      <c r="G3618">
        <v>695</v>
      </c>
      <c r="H3618">
        <v>80</v>
      </c>
      <c r="I3618">
        <v>842</v>
      </c>
      <c r="J3618">
        <v>0</v>
      </c>
      <c r="K3618">
        <v>158</v>
      </c>
      <c r="L3618">
        <v>0</v>
      </c>
      <c r="M3618">
        <v>0</v>
      </c>
      <c r="N3618">
        <v>3215</v>
      </c>
      <c r="O3618">
        <v>1807.463</v>
      </c>
      <c r="P3618" s="27">
        <v>1960</v>
      </c>
      <c r="Q3618" s="27">
        <v>6688</v>
      </c>
    </row>
    <row r="3619" spans="1:17" x14ac:dyDescent="0.3">
      <c r="A3619">
        <v>8</v>
      </c>
      <c r="B3619">
        <v>15</v>
      </c>
      <c r="C3619">
        <v>33</v>
      </c>
      <c r="D3619" s="27">
        <v>20000</v>
      </c>
      <c r="E3619">
        <v>13085</v>
      </c>
      <c r="F3619">
        <v>26367</v>
      </c>
      <c r="G3619">
        <v>56950</v>
      </c>
      <c r="H3619">
        <v>0</v>
      </c>
      <c r="I3619">
        <v>22784</v>
      </c>
      <c r="J3619">
        <v>177466</v>
      </c>
      <c r="K3619">
        <v>178579</v>
      </c>
      <c r="L3619">
        <v>13781</v>
      </c>
      <c r="M3619">
        <v>8342</v>
      </c>
      <c r="N3619">
        <v>41530</v>
      </c>
      <c r="O3619">
        <v>23.717549999999999</v>
      </c>
      <c r="P3619" s="27">
        <v>157938</v>
      </c>
      <c r="Q3619" s="27">
        <v>538884</v>
      </c>
    </row>
    <row r="3620" spans="1:17" x14ac:dyDescent="0.3">
      <c r="A3620">
        <v>9</v>
      </c>
      <c r="B3620">
        <v>26</v>
      </c>
      <c r="C3620">
        <v>46</v>
      </c>
      <c r="D3620" s="27">
        <v>6600</v>
      </c>
      <c r="E3620">
        <v>0</v>
      </c>
      <c r="F3620">
        <v>6661</v>
      </c>
      <c r="G3620">
        <v>8207</v>
      </c>
      <c r="H3620">
        <v>345</v>
      </c>
      <c r="I3620">
        <v>34290</v>
      </c>
      <c r="J3620">
        <v>0</v>
      </c>
      <c r="K3620">
        <v>1134</v>
      </c>
      <c r="L3620">
        <v>6323</v>
      </c>
      <c r="M3620">
        <v>11222</v>
      </c>
      <c r="N3620">
        <v>49310</v>
      </c>
      <c r="O3620">
        <v>1828.0519999999999</v>
      </c>
      <c r="P3620" s="27">
        <v>34435</v>
      </c>
      <c r="Q3620" s="27">
        <v>117492</v>
      </c>
    </row>
    <row r="3621" spans="1:17" x14ac:dyDescent="0.3">
      <c r="A3621">
        <v>3</v>
      </c>
      <c r="B3621">
        <v>2</v>
      </c>
      <c r="C3621">
        <v>2</v>
      </c>
      <c r="D3621" s="27">
        <v>1900</v>
      </c>
      <c r="E3621">
        <v>0</v>
      </c>
      <c r="F3621">
        <v>3861</v>
      </c>
      <c r="G3621">
        <v>32977</v>
      </c>
      <c r="H3621">
        <v>293</v>
      </c>
      <c r="I3621">
        <v>13101</v>
      </c>
      <c r="J3621">
        <v>0</v>
      </c>
      <c r="K3621">
        <v>0</v>
      </c>
      <c r="L3621">
        <v>14536</v>
      </c>
      <c r="M3621">
        <v>18151</v>
      </c>
      <c r="N3621">
        <v>20372</v>
      </c>
      <c r="O3621">
        <v>316.08390000000003</v>
      </c>
      <c r="P3621" s="27">
        <v>30273</v>
      </c>
      <c r="Q3621" s="27">
        <v>103291</v>
      </c>
    </row>
    <row r="3622" spans="1:17" x14ac:dyDescent="0.3">
      <c r="A3622">
        <v>2</v>
      </c>
      <c r="B3622">
        <v>18</v>
      </c>
      <c r="C3622">
        <v>38</v>
      </c>
      <c r="D3622" s="27">
        <v>270000</v>
      </c>
      <c r="E3622">
        <v>455487</v>
      </c>
      <c r="F3622">
        <v>1356355</v>
      </c>
      <c r="G3622">
        <v>1362490</v>
      </c>
      <c r="H3622">
        <v>0</v>
      </c>
      <c r="I3622">
        <v>2592643</v>
      </c>
      <c r="J3622">
        <v>1809985</v>
      </c>
      <c r="K3622">
        <v>1132502</v>
      </c>
      <c r="L3622">
        <v>1910461</v>
      </c>
      <c r="M3622">
        <v>122045</v>
      </c>
      <c r="N3622">
        <v>3681395</v>
      </c>
      <c r="O3622">
        <v>84.055760000000006</v>
      </c>
      <c r="P3622" s="27">
        <v>4227246</v>
      </c>
      <c r="Q3622" s="27">
        <v>14423363</v>
      </c>
    </row>
    <row r="3623" spans="1:17" x14ac:dyDescent="0.3">
      <c r="A3623">
        <v>2</v>
      </c>
      <c r="B3623">
        <v>23</v>
      </c>
      <c r="C3623">
        <v>50</v>
      </c>
      <c r="D3623" s="27">
        <v>136000</v>
      </c>
      <c r="E3623">
        <v>159445</v>
      </c>
      <c r="F3623">
        <v>454557</v>
      </c>
      <c r="G3623">
        <v>1482983</v>
      </c>
      <c r="H3623">
        <v>135857</v>
      </c>
      <c r="I3623">
        <v>1442613</v>
      </c>
      <c r="J3623">
        <v>139115</v>
      </c>
      <c r="K3623">
        <v>1061642</v>
      </c>
      <c r="L3623">
        <v>129107</v>
      </c>
      <c r="M3623">
        <v>360716</v>
      </c>
      <c r="N3623">
        <v>980865</v>
      </c>
      <c r="O3623">
        <v>69.235249999999994</v>
      </c>
      <c r="P3623" s="27">
        <v>1860170</v>
      </c>
      <c r="Q3623" s="27">
        <v>6346900</v>
      </c>
    </row>
    <row r="3624" spans="1:17" x14ac:dyDescent="0.3">
      <c r="A3624">
        <v>7</v>
      </c>
      <c r="B3624">
        <v>5</v>
      </c>
      <c r="C3624">
        <v>9</v>
      </c>
      <c r="D3624" s="27">
        <v>200000</v>
      </c>
      <c r="E3624">
        <v>1870</v>
      </c>
      <c r="F3624">
        <v>428747</v>
      </c>
      <c r="G3624">
        <v>333472</v>
      </c>
      <c r="H3624">
        <v>7690</v>
      </c>
      <c r="I3624">
        <v>1834273</v>
      </c>
      <c r="J3624">
        <v>0</v>
      </c>
      <c r="K3624">
        <v>49534</v>
      </c>
      <c r="L3624">
        <v>28135</v>
      </c>
      <c r="M3624">
        <v>177438</v>
      </c>
      <c r="N3624">
        <v>1167625</v>
      </c>
      <c r="O3624">
        <v>123.879</v>
      </c>
      <c r="P3624" s="27">
        <v>1180769</v>
      </c>
      <c r="Q3624" s="27">
        <v>4028784</v>
      </c>
    </row>
    <row r="3625" spans="1:17" x14ac:dyDescent="0.3">
      <c r="A3625">
        <v>9</v>
      </c>
      <c r="B3625">
        <v>7</v>
      </c>
      <c r="C3625">
        <v>17</v>
      </c>
      <c r="D3625" s="27">
        <v>385000</v>
      </c>
      <c r="E3625">
        <v>102745</v>
      </c>
      <c r="F3625">
        <v>1134274</v>
      </c>
      <c r="G3625">
        <v>994097</v>
      </c>
      <c r="H3625">
        <v>0</v>
      </c>
      <c r="I3625">
        <v>4723043</v>
      </c>
      <c r="J3625">
        <v>899244</v>
      </c>
      <c r="K3625">
        <v>910831</v>
      </c>
      <c r="L3625">
        <v>212817</v>
      </c>
      <c r="M3625">
        <v>278874</v>
      </c>
      <c r="N3625">
        <v>5397991</v>
      </c>
      <c r="O3625">
        <v>30.431059999999999</v>
      </c>
      <c r="P3625" s="27">
        <v>4294817</v>
      </c>
      <c r="Q3625" s="27">
        <v>14653916</v>
      </c>
    </row>
    <row r="3626" spans="1:17" x14ac:dyDescent="0.3">
      <c r="A3626">
        <v>2</v>
      </c>
      <c r="B3626">
        <v>23</v>
      </c>
      <c r="C3626">
        <v>50</v>
      </c>
      <c r="D3626" s="27">
        <v>75000</v>
      </c>
      <c r="E3626">
        <v>42063</v>
      </c>
      <c r="F3626">
        <v>199614</v>
      </c>
      <c r="G3626">
        <v>515534</v>
      </c>
      <c r="H3626">
        <v>61789</v>
      </c>
      <c r="I3626">
        <v>561075</v>
      </c>
      <c r="J3626">
        <v>58106</v>
      </c>
      <c r="K3626">
        <v>2301095</v>
      </c>
      <c r="L3626">
        <v>149173</v>
      </c>
      <c r="M3626">
        <v>126181</v>
      </c>
      <c r="N3626">
        <v>409690</v>
      </c>
      <c r="O3626">
        <v>276.95330000000001</v>
      </c>
      <c r="P3626" s="27">
        <v>1296694</v>
      </c>
      <c r="Q3626" s="27">
        <v>4424320</v>
      </c>
    </row>
    <row r="3627" spans="1:17" x14ac:dyDescent="0.3">
      <c r="A3627">
        <v>2</v>
      </c>
      <c r="B3627">
        <v>26</v>
      </c>
      <c r="C3627">
        <v>46</v>
      </c>
      <c r="D3627" s="27">
        <v>30000</v>
      </c>
      <c r="E3627">
        <v>42181</v>
      </c>
      <c r="F3627">
        <v>54863</v>
      </c>
      <c r="G3627">
        <v>112198</v>
      </c>
      <c r="H3627">
        <v>0</v>
      </c>
      <c r="I3627">
        <v>471134</v>
      </c>
      <c r="J3627">
        <v>0</v>
      </c>
      <c r="K3627">
        <v>4275</v>
      </c>
      <c r="L3627">
        <v>6624</v>
      </c>
      <c r="M3627">
        <v>34816</v>
      </c>
      <c r="N3627">
        <v>271933</v>
      </c>
      <c r="O3627">
        <v>25.322579999999999</v>
      </c>
      <c r="P3627" s="27">
        <v>292504</v>
      </c>
      <c r="Q3627" s="27">
        <v>998024</v>
      </c>
    </row>
    <row r="3628" spans="1:17" x14ac:dyDescent="0.3">
      <c r="A3628">
        <v>9</v>
      </c>
      <c r="B3628">
        <v>18</v>
      </c>
      <c r="C3628">
        <v>38</v>
      </c>
      <c r="D3628" s="27">
        <v>1500000</v>
      </c>
      <c r="E3628">
        <v>5940</v>
      </c>
      <c r="F3628">
        <v>8079531</v>
      </c>
      <c r="G3628">
        <v>13762796</v>
      </c>
      <c r="H3628">
        <v>0</v>
      </c>
      <c r="I3628">
        <v>10976696</v>
      </c>
      <c r="J3628">
        <v>9140754</v>
      </c>
      <c r="K3628">
        <v>12695916</v>
      </c>
      <c r="L3628">
        <v>8373160</v>
      </c>
      <c r="M3628">
        <v>757589</v>
      </c>
      <c r="N3628">
        <v>18491905</v>
      </c>
      <c r="O3628">
        <v>15.94562</v>
      </c>
      <c r="P3628" s="27">
        <v>24116145</v>
      </c>
      <c r="Q3628" s="27">
        <v>82284287</v>
      </c>
    </row>
    <row r="3629" spans="1:17" x14ac:dyDescent="0.3">
      <c r="A3629">
        <v>5</v>
      </c>
      <c r="B3629">
        <v>14</v>
      </c>
      <c r="C3629">
        <v>30</v>
      </c>
      <c r="D3629" s="27">
        <v>6300</v>
      </c>
      <c r="E3629">
        <v>15522</v>
      </c>
      <c r="F3629">
        <v>109455</v>
      </c>
      <c r="G3629">
        <v>48904</v>
      </c>
      <c r="H3629">
        <v>19975</v>
      </c>
      <c r="I3629">
        <v>57466</v>
      </c>
      <c r="J3629">
        <v>5845</v>
      </c>
      <c r="K3629">
        <v>23677</v>
      </c>
      <c r="L3629">
        <v>14458</v>
      </c>
      <c r="M3629">
        <v>18793</v>
      </c>
      <c r="N3629">
        <v>41841</v>
      </c>
      <c r="O3629">
        <v>2140.9059999999999</v>
      </c>
      <c r="P3629" s="27">
        <v>104319</v>
      </c>
      <c r="Q3629" s="27">
        <v>355936</v>
      </c>
    </row>
    <row r="3630" spans="1:17" x14ac:dyDescent="0.3">
      <c r="A3630">
        <v>9</v>
      </c>
      <c r="B3630">
        <v>2</v>
      </c>
      <c r="C3630">
        <v>2</v>
      </c>
      <c r="D3630" s="27">
        <v>34000</v>
      </c>
      <c r="E3630">
        <v>0</v>
      </c>
      <c r="F3630">
        <v>379143</v>
      </c>
      <c r="G3630">
        <v>265472</v>
      </c>
      <c r="H3630">
        <v>0</v>
      </c>
      <c r="I3630">
        <v>132918</v>
      </c>
      <c r="J3630">
        <v>0</v>
      </c>
      <c r="K3630">
        <v>7559</v>
      </c>
      <c r="L3630">
        <v>45710</v>
      </c>
      <c r="M3630">
        <v>454643</v>
      </c>
      <c r="N3630">
        <v>189518</v>
      </c>
      <c r="O3630">
        <v>31.847190000000001</v>
      </c>
      <c r="P3630" s="27">
        <v>432287</v>
      </c>
      <c r="Q3630" s="27">
        <v>1474963</v>
      </c>
    </row>
    <row r="3631" spans="1:17" x14ac:dyDescent="0.3">
      <c r="A3631">
        <v>5</v>
      </c>
      <c r="B3631">
        <v>5</v>
      </c>
      <c r="C3631">
        <v>9</v>
      </c>
      <c r="D3631" s="27">
        <v>400000</v>
      </c>
      <c r="E3631">
        <v>152499</v>
      </c>
      <c r="F3631">
        <v>527039</v>
      </c>
      <c r="G3631">
        <v>584227</v>
      </c>
      <c r="H3631">
        <v>0</v>
      </c>
      <c r="I3631">
        <v>2287351</v>
      </c>
      <c r="J3631">
        <v>0</v>
      </c>
      <c r="K3631">
        <v>59006</v>
      </c>
      <c r="L3631">
        <v>25511</v>
      </c>
      <c r="M3631">
        <v>12784</v>
      </c>
      <c r="N3631">
        <v>2324207</v>
      </c>
      <c r="O3631">
        <v>31.847190000000001</v>
      </c>
      <c r="P3631" s="27">
        <v>1750476</v>
      </c>
      <c r="Q3631" s="27">
        <v>5972624</v>
      </c>
    </row>
    <row r="3632" spans="1:17" x14ac:dyDescent="0.3">
      <c r="A3632">
        <v>4</v>
      </c>
      <c r="B3632">
        <v>18</v>
      </c>
      <c r="C3632">
        <v>40</v>
      </c>
      <c r="D3632" s="27">
        <v>130000</v>
      </c>
      <c r="E3632">
        <v>0</v>
      </c>
      <c r="F3632">
        <v>167965</v>
      </c>
      <c r="G3632">
        <v>377683</v>
      </c>
      <c r="H3632">
        <v>107367</v>
      </c>
      <c r="I3632">
        <v>789411</v>
      </c>
      <c r="J3632">
        <v>660170</v>
      </c>
      <c r="K3632">
        <v>1033141</v>
      </c>
      <c r="L3632">
        <v>161818</v>
      </c>
      <c r="M3632">
        <v>930253</v>
      </c>
      <c r="N3632">
        <v>1286625</v>
      </c>
      <c r="O3632">
        <v>62.963329999999999</v>
      </c>
      <c r="P3632" s="27">
        <v>1616188</v>
      </c>
      <c r="Q3632" s="27">
        <v>5514433</v>
      </c>
    </row>
    <row r="3633" spans="1:17" x14ac:dyDescent="0.3">
      <c r="A3633">
        <v>7</v>
      </c>
      <c r="B3633">
        <v>13</v>
      </c>
      <c r="C3633">
        <v>26</v>
      </c>
      <c r="D3633" s="27">
        <v>1400000</v>
      </c>
      <c r="E3633">
        <v>2070722</v>
      </c>
      <c r="F3633">
        <v>89833822</v>
      </c>
      <c r="G3633">
        <v>10073351</v>
      </c>
      <c r="H3633">
        <v>108667</v>
      </c>
      <c r="I3633">
        <v>10032114</v>
      </c>
      <c r="J3633">
        <v>3014789</v>
      </c>
      <c r="K3633">
        <v>1639507</v>
      </c>
      <c r="L3633">
        <v>6348997</v>
      </c>
      <c r="M3633">
        <v>2247360</v>
      </c>
      <c r="N3633">
        <v>19243658</v>
      </c>
      <c r="O3633">
        <v>5.0164340000000003</v>
      </c>
      <c r="P3633" s="27">
        <v>42383642</v>
      </c>
      <c r="Q3633" s="8">
        <v>145000000</v>
      </c>
    </row>
    <row r="3634" spans="1:17" x14ac:dyDescent="0.3">
      <c r="A3634">
        <v>7</v>
      </c>
      <c r="B3634">
        <v>2</v>
      </c>
      <c r="C3634">
        <v>3</v>
      </c>
      <c r="D3634" s="27">
        <v>2850</v>
      </c>
      <c r="E3634">
        <v>0</v>
      </c>
      <c r="F3634">
        <v>15166</v>
      </c>
      <c r="G3634">
        <v>19193</v>
      </c>
      <c r="H3634">
        <v>312</v>
      </c>
      <c r="I3634">
        <v>24087</v>
      </c>
      <c r="J3634">
        <v>0</v>
      </c>
      <c r="K3634">
        <v>3541</v>
      </c>
      <c r="L3634">
        <v>11156</v>
      </c>
      <c r="M3634">
        <v>30234</v>
      </c>
      <c r="N3634">
        <v>13520</v>
      </c>
      <c r="O3634">
        <v>1451.617</v>
      </c>
      <c r="P3634" s="27">
        <v>34352</v>
      </c>
      <c r="Q3634" s="27">
        <v>117209</v>
      </c>
    </row>
    <row r="3635" spans="1:17" x14ac:dyDescent="0.3">
      <c r="A3635">
        <v>3</v>
      </c>
      <c r="B3635">
        <v>2</v>
      </c>
      <c r="C3635">
        <v>2</v>
      </c>
      <c r="D3635" s="27">
        <v>52000</v>
      </c>
      <c r="E3635">
        <v>99874</v>
      </c>
      <c r="F3635">
        <v>133601</v>
      </c>
      <c r="G3635">
        <v>516860</v>
      </c>
      <c r="H3635">
        <v>7508</v>
      </c>
      <c r="I3635">
        <v>415935</v>
      </c>
      <c r="J3635">
        <v>0</v>
      </c>
      <c r="K3635">
        <v>196259</v>
      </c>
      <c r="L3635">
        <v>36164</v>
      </c>
      <c r="M3635">
        <v>1221201</v>
      </c>
      <c r="N3635">
        <v>405381</v>
      </c>
      <c r="O3635">
        <v>315.52019999999999</v>
      </c>
      <c r="P3635" s="27">
        <v>888858</v>
      </c>
      <c r="Q3635" s="27">
        <v>3032783</v>
      </c>
    </row>
    <row r="3636" spans="1:17" x14ac:dyDescent="0.3">
      <c r="A3636">
        <v>3</v>
      </c>
      <c r="B3636">
        <v>16</v>
      </c>
      <c r="C3636">
        <v>35</v>
      </c>
      <c r="D3636" s="27">
        <v>178000</v>
      </c>
      <c r="E3636">
        <v>0</v>
      </c>
      <c r="F3636">
        <v>2548601</v>
      </c>
      <c r="G3636">
        <v>1923986</v>
      </c>
      <c r="H3636">
        <v>0</v>
      </c>
      <c r="I3636">
        <v>3565181</v>
      </c>
      <c r="J3636">
        <v>801918</v>
      </c>
      <c r="K3636">
        <v>1136374</v>
      </c>
      <c r="L3636">
        <v>273037</v>
      </c>
      <c r="M3636">
        <v>674335</v>
      </c>
      <c r="N3636">
        <v>3716559</v>
      </c>
      <c r="O3636">
        <v>6.6318619999999999</v>
      </c>
      <c r="P3636" s="27">
        <v>4290736</v>
      </c>
      <c r="Q3636" s="27">
        <v>14639991</v>
      </c>
    </row>
    <row r="3637" spans="1:17" x14ac:dyDescent="0.3">
      <c r="A3637">
        <v>7</v>
      </c>
      <c r="B3637">
        <v>2</v>
      </c>
      <c r="C3637">
        <v>2</v>
      </c>
      <c r="D3637" s="27">
        <v>400000</v>
      </c>
      <c r="E3637">
        <v>60351</v>
      </c>
      <c r="F3637">
        <v>2149048</v>
      </c>
      <c r="G3637">
        <v>4437857</v>
      </c>
      <c r="H3637">
        <v>49749</v>
      </c>
      <c r="I3637">
        <v>2049368</v>
      </c>
      <c r="J3637">
        <v>0</v>
      </c>
      <c r="K3637">
        <v>33442</v>
      </c>
      <c r="L3637">
        <v>86003</v>
      </c>
      <c r="M3637">
        <v>326779</v>
      </c>
      <c r="N3637">
        <v>2004891</v>
      </c>
      <c r="O3637">
        <v>23.717549999999999</v>
      </c>
      <c r="P3637" s="27">
        <v>3281796</v>
      </c>
      <c r="Q3637" s="27">
        <v>11197488</v>
      </c>
    </row>
    <row r="3638" spans="1:17" x14ac:dyDescent="0.3">
      <c r="A3638">
        <v>3</v>
      </c>
      <c r="B3638">
        <v>5</v>
      </c>
      <c r="C3638">
        <v>9</v>
      </c>
      <c r="D3638" s="27">
        <v>136000</v>
      </c>
      <c r="E3638">
        <v>0</v>
      </c>
      <c r="F3638">
        <v>39168</v>
      </c>
      <c r="G3638">
        <v>267727</v>
      </c>
      <c r="H3638">
        <v>2565</v>
      </c>
      <c r="I3638">
        <v>2792932</v>
      </c>
      <c r="J3638">
        <v>0</v>
      </c>
      <c r="K3638">
        <v>21127</v>
      </c>
      <c r="L3638">
        <v>17676</v>
      </c>
      <c r="M3638">
        <v>81317</v>
      </c>
      <c r="N3638">
        <v>1437884</v>
      </c>
      <c r="O3638">
        <v>178.3937</v>
      </c>
      <c r="P3638" s="27">
        <v>1365884</v>
      </c>
      <c r="Q3638" s="27">
        <v>4660396</v>
      </c>
    </row>
    <row r="3639" spans="1:17" x14ac:dyDescent="0.3">
      <c r="A3639">
        <v>1</v>
      </c>
      <c r="B3639">
        <v>13</v>
      </c>
      <c r="C3639">
        <v>22</v>
      </c>
      <c r="D3639" s="27">
        <v>13000</v>
      </c>
      <c r="E3639">
        <v>0</v>
      </c>
      <c r="F3639">
        <v>4256</v>
      </c>
      <c r="G3639">
        <v>8004</v>
      </c>
      <c r="H3639">
        <v>0</v>
      </c>
      <c r="I3639">
        <v>23523</v>
      </c>
      <c r="J3639">
        <v>0</v>
      </c>
      <c r="K3639">
        <v>34933</v>
      </c>
      <c r="L3639">
        <v>2399</v>
      </c>
      <c r="M3639">
        <v>2918</v>
      </c>
      <c r="N3639">
        <v>49365</v>
      </c>
      <c r="O3639">
        <v>857.77359999999999</v>
      </c>
      <c r="P3639" s="27">
        <v>36752</v>
      </c>
      <c r="Q3639" s="27">
        <v>125398</v>
      </c>
    </row>
    <row r="3640" spans="1:17" x14ac:dyDescent="0.3">
      <c r="A3640">
        <v>2</v>
      </c>
      <c r="B3640">
        <v>13</v>
      </c>
      <c r="C3640">
        <v>24</v>
      </c>
      <c r="D3640" s="27">
        <v>80000</v>
      </c>
      <c r="E3640">
        <v>139499</v>
      </c>
      <c r="F3640">
        <v>534178</v>
      </c>
      <c r="G3640">
        <v>86959</v>
      </c>
      <c r="H3640">
        <v>0</v>
      </c>
      <c r="I3640">
        <v>149020</v>
      </c>
      <c r="J3640">
        <v>0</v>
      </c>
      <c r="K3640">
        <v>17906</v>
      </c>
      <c r="L3640">
        <v>12325</v>
      </c>
      <c r="M3640">
        <v>27789</v>
      </c>
      <c r="N3640">
        <v>253605</v>
      </c>
      <c r="O3640">
        <v>175.75630000000001</v>
      </c>
      <c r="P3640" s="27">
        <v>357937</v>
      </c>
      <c r="Q3640" s="27">
        <v>1221281</v>
      </c>
    </row>
    <row r="3641" spans="1:17" x14ac:dyDescent="0.3">
      <c r="A3641">
        <v>9</v>
      </c>
      <c r="B3641">
        <v>2</v>
      </c>
      <c r="C3641">
        <v>2</v>
      </c>
      <c r="D3641" s="27">
        <v>32500</v>
      </c>
      <c r="E3641">
        <v>1738</v>
      </c>
      <c r="F3641">
        <v>92893</v>
      </c>
      <c r="G3641">
        <v>708516</v>
      </c>
      <c r="H3641">
        <v>5044</v>
      </c>
      <c r="I3641">
        <v>341512</v>
      </c>
      <c r="J3641">
        <v>0</v>
      </c>
      <c r="K3641">
        <v>50177</v>
      </c>
      <c r="L3641">
        <v>36387</v>
      </c>
      <c r="M3641">
        <v>291320</v>
      </c>
      <c r="N3641">
        <v>275164</v>
      </c>
      <c r="O3641">
        <v>55.969329999999999</v>
      </c>
      <c r="P3641" s="27">
        <v>528356</v>
      </c>
      <c r="Q3641" s="27">
        <v>1802751</v>
      </c>
    </row>
    <row r="3642" spans="1:17" x14ac:dyDescent="0.3">
      <c r="A3642">
        <v>5</v>
      </c>
      <c r="B3642">
        <v>13</v>
      </c>
      <c r="C3642">
        <v>24</v>
      </c>
      <c r="D3642" s="27">
        <v>60000</v>
      </c>
      <c r="E3642">
        <v>0</v>
      </c>
      <c r="F3642">
        <v>4302729</v>
      </c>
      <c r="G3642">
        <v>2266970</v>
      </c>
      <c r="H3642">
        <v>0</v>
      </c>
      <c r="I3642">
        <v>684407</v>
      </c>
      <c r="J3642">
        <v>0</v>
      </c>
      <c r="K3642">
        <v>266204</v>
      </c>
      <c r="L3642">
        <v>143670</v>
      </c>
      <c r="M3642">
        <v>87473</v>
      </c>
      <c r="N3642">
        <v>3626485</v>
      </c>
      <c r="O3642">
        <v>17.175889999999999</v>
      </c>
      <c r="P3642" s="27">
        <v>3334683</v>
      </c>
      <c r="Q3642" s="27">
        <v>11377938</v>
      </c>
    </row>
    <row r="3643" spans="1:17" x14ac:dyDescent="0.3">
      <c r="A3643">
        <v>3</v>
      </c>
      <c r="B3643">
        <v>2</v>
      </c>
      <c r="C3643">
        <v>2</v>
      </c>
      <c r="D3643" s="27">
        <v>65000</v>
      </c>
      <c r="E3643">
        <v>11185</v>
      </c>
      <c r="F3643">
        <v>198898</v>
      </c>
      <c r="G3643">
        <v>483990</v>
      </c>
      <c r="H3643">
        <v>0</v>
      </c>
      <c r="I3643">
        <v>699921</v>
      </c>
      <c r="J3643">
        <v>0</v>
      </c>
      <c r="K3643">
        <v>24735</v>
      </c>
      <c r="L3643">
        <v>450364</v>
      </c>
      <c r="M3643">
        <v>1195359</v>
      </c>
      <c r="N3643">
        <v>466118</v>
      </c>
      <c r="O3643">
        <v>212.42619999999999</v>
      </c>
      <c r="P3643" s="27">
        <v>1034751</v>
      </c>
      <c r="Q3643" s="27">
        <v>3530570</v>
      </c>
    </row>
    <row r="3644" spans="1:17" x14ac:dyDescent="0.3">
      <c r="A3644">
        <v>6</v>
      </c>
      <c r="B3644">
        <v>16</v>
      </c>
      <c r="C3644">
        <v>35</v>
      </c>
      <c r="D3644" s="27">
        <v>65000</v>
      </c>
      <c r="E3644">
        <v>28439</v>
      </c>
      <c r="F3644">
        <v>1725576</v>
      </c>
      <c r="G3644">
        <v>1176262</v>
      </c>
      <c r="H3644">
        <v>0</v>
      </c>
      <c r="I3644">
        <v>635677</v>
      </c>
      <c r="J3644">
        <v>218825</v>
      </c>
      <c r="K3644">
        <v>358013</v>
      </c>
      <c r="L3644">
        <v>150421</v>
      </c>
      <c r="M3644">
        <v>325933</v>
      </c>
      <c r="N3644">
        <v>995532</v>
      </c>
      <c r="O3644">
        <v>156.2835</v>
      </c>
      <c r="P3644" s="27">
        <v>1645568</v>
      </c>
      <c r="Q3644" s="27">
        <v>5614678</v>
      </c>
    </row>
    <row r="3645" spans="1:17" x14ac:dyDescent="0.3">
      <c r="A3645">
        <v>7</v>
      </c>
      <c r="B3645">
        <v>2</v>
      </c>
      <c r="C3645">
        <v>2</v>
      </c>
      <c r="D3645" s="27">
        <v>2600</v>
      </c>
      <c r="E3645">
        <v>2858</v>
      </c>
      <c r="F3645">
        <v>44202</v>
      </c>
      <c r="G3645">
        <v>17489</v>
      </c>
      <c r="H3645">
        <v>137</v>
      </c>
      <c r="I3645">
        <v>20210</v>
      </c>
      <c r="J3645">
        <v>1772</v>
      </c>
      <c r="K3645">
        <v>3925</v>
      </c>
      <c r="L3645">
        <v>14091</v>
      </c>
      <c r="M3645">
        <v>35041</v>
      </c>
      <c r="N3645">
        <v>19506</v>
      </c>
      <c r="O3645">
        <v>1879.4559999999999</v>
      </c>
      <c r="P3645" s="27">
        <v>46668</v>
      </c>
      <c r="Q3645" s="27">
        <v>159231</v>
      </c>
    </row>
    <row r="3646" spans="1:17" x14ac:dyDescent="0.3">
      <c r="A3646">
        <v>2</v>
      </c>
      <c r="B3646">
        <v>26</v>
      </c>
      <c r="C3646">
        <v>47</v>
      </c>
      <c r="D3646" s="27">
        <v>6600</v>
      </c>
      <c r="E3646">
        <v>0</v>
      </c>
      <c r="F3646">
        <v>0</v>
      </c>
      <c r="G3646">
        <v>0</v>
      </c>
      <c r="H3646">
        <v>0</v>
      </c>
      <c r="I3646">
        <v>0</v>
      </c>
      <c r="J3646">
        <v>0</v>
      </c>
      <c r="K3646">
        <v>0</v>
      </c>
      <c r="L3646">
        <v>0</v>
      </c>
      <c r="M3646">
        <v>0</v>
      </c>
      <c r="N3646">
        <v>9410</v>
      </c>
      <c r="O3646">
        <v>4458.21</v>
      </c>
      <c r="P3646" s="27">
        <v>2758</v>
      </c>
      <c r="Q3646" s="27">
        <v>9410</v>
      </c>
    </row>
    <row r="3647" spans="1:17" x14ac:dyDescent="0.3">
      <c r="A3647">
        <v>4</v>
      </c>
      <c r="B3647">
        <v>2</v>
      </c>
      <c r="C3647">
        <v>2</v>
      </c>
      <c r="D3647" s="27">
        <v>3000</v>
      </c>
      <c r="E3647">
        <v>15362</v>
      </c>
      <c r="F3647">
        <v>6368</v>
      </c>
      <c r="G3647">
        <v>13004</v>
      </c>
      <c r="H3647">
        <v>846</v>
      </c>
      <c r="I3647">
        <v>12364</v>
      </c>
      <c r="J3647">
        <v>1408</v>
      </c>
      <c r="K3647">
        <v>1374</v>
      </c>
      <c r="L3647">
        <v>21023</v>
      </c>
      <c r="M3647">
        <v>28068</v>
      </c>
      <c r="N3647">
        <v>16280</v>
      </c>
      <c r="O3647">
        <v>583.35119999999995</v>
      </c>
      <c r="P3647" s="27">
        <v>34026</v>
      </c>
      <c r="Q3647" s="27">
        <v>116097</v>
      </c>
    </row>
    <row r="3648" spans="1:17" x14ac:dyDescent="0.3">
      <c r="A3648">
        <v>5</v>
      </c>
      <c r="B3648">
        <v>12</v>
      </c>
      <c r="C3648">
        <v>21</v>
      </c>
      <c r="D3648" s="27">
        <v>15000</v>
      </c>
      <c r="E3648">
        <v>2792</v>
      </c>
      <c r="F3648">
        <v>25569</v>
      </c>
      <c r="G3648">
        <v>57764</v>
      </c>
      <c r="H3648">
        <v>284</v>
      </c>
      <c r="I3648">
        <v>18526</v>
      </c>
      <c r="J3648">
        <v>8580</v>
      </c>
      <c r="K3648">
        <v>1196</v>
      </c>
      <c r="L3648">
        <v>1903</v>
      </c>
      <c r="M3648">
        <v>838</v>
      </c>
      <c r="N3648">
        <v>51476</v>
      </c>
      <c r="O3648">
        <v>605.11990000000003</v>
      </c>
      <c r="P3648" s="27">
        <v>49510</v>
      </c>
      <c r="Q3648" s="27">
        <v>168928</v>
      </c>
    </row>
    <row r="3649" spans="1:17" x14ac:dyDescent="0.3">
      <c r="A3649">
        <v>5</v>
      </c>
      <c r="B3649">
        <v>2</v>
      </c>
      <c r="C3649">
        <v>2</v>
      </c>
      <c r="D3649" s="27">
        <v>11000</v>
      </c>
      <c r="E3649">
        <v>32915</v>
      </c>
      <c r="F3649">
        <v>60277</v>
      </c>
      <c r="G3649">
        <v>82646</v>
      </c>
      <c r="H3649">
        <v>1941</v>
      </c>
      <c r="I3649">
        <v>94336</v>
      </c>
      <c r="J3649">
        <v>0</v>
      </c>
      <c r="K3649">
        <v>0</v>
      </c>
      <c r="L3649">
        <v>102974</v>
      </c>
      <c r="M3649">
        <v>148701</v>
      </c>
      <c r="N3649">
        <v>82038</v>
      </c>
      <c r="O3649">
        <v>1023.6079999999999</v>
      </c>
      <c r="P3649" s="27">
        <v>177558</v>
      </c>
      <c r="Q3649" s="27">
        <v>605828</v>
      </c>
    </row>
    <row r="3650" spans="1:17" x14ac:dyDescent="0.3">
      <c r="A3650">
        <v>5</v>
      </c>
      <c r="B3650">
        <v>16</v>
      </c>
      <c r="C3650">
        <v>35</v>
      </c>
      <c r="D3650" s="27">
        <v>600000</v>
      </c>
      <c r="E3650">
        <v>1971</v>
      </c>
      <c r="F3650">
        <v>7124936</v>
      </c>
      <c r="G3650">
        <v>3484096</v>
      </c>
      <c r="H3650">
        <v>0</v>
      </c>
      <c r="I3650">
        <v>2776571</v>
      </c>
      <c r="J3650">
        <v>0</v>
      </c>
      <c r="K3650">
        <v>135136</v>
      </c>
      <c r="L3650">
        <v>71896</v>
      </c>
      <c r="M3650">
        <v>71085</v>
      </c>
      <c r="N3650">
        <v>4715023</v>
      </c>
      <c r="O3650">
        <v>8.1701669999999993</v>
      </c>
      <c r="P3650" s="27">
        <v>5387079</v>
      </c>
      <c r="Q3650" s="27">
        <v>18380714</v>
      </c>
    </row>
    <row r="3651" spans="1:17" x14ac:dyDescent="0.3">
      <c r="A3651">
        <v>8</v>
      </c>
      <c r="B3651">
        <v>23</v>
      </c>
      <c r="C3651">
        <v>50</v>
      </c>
      <c r="D3651" s="27">
        <v>156000</v>
      </c>
      <c r="E3651">
        <v>20199</v>
      </c>
      <c r="F3651">
        <v>2546052</v>
      </c>
      <c r="G3651">
        <v>1665124</v>
      </c>
      <c r="H3651">
        <v>94494</v>
      </c>
      <c r="I3651">
        <v>1700726</v>
      </c>
      <c r="J3651">
        <v>129976</v>
      </c>
      <c r="K3651">
        <v>1064343</v>
      </c>
      <c r="L3651">
        <v>126683</v>
      </c>
      <c r="M3651">
        <v>203353</v>
      </c>
      <c r="N3651">
        <v>916430</v>
      </c>
      <c r="O3651">
        <v>48.84104</v>
      </c>
      <c r="P3651" s="27">
        <v>2481647</v>
      </c>
      <c r="Q3651" s="27">
        <v>8467380</v>
      </c>
    </row>
    <row r="3652" spans="1:17" x14ac:dyDescent="0.3">
      <c r="A3652">
        <v>2</v>
      </c>
      <c r="B3652">
        <v>2</v>
      </c>
      <c r="C3652">
        <v>2</v>
      </c>
      <c r="D3652" s="27">
        <v>2000</v>
      </c>
      <c r="E3652">
        <v>0</v>
      </c>
      <c r="F3652">
        <v>8767</v>
      </c>
      <c r="G3652">
        <v>40462</v>
      </c>
      <c r="H3652">
        <v>464</v>
      </c>
      <c r="I3652">
        <v>32285</v>
      </c>
      <c r="J3652">
        <v>0</v>
      </c>
      <c r="K3652">
        <v>0</v>
      </c>
      <c r="L3652">
        <v>11409</v>
      </c>
      <c r="M3652">
        <v>29258</v>
      </c>
      <c r="N3652">
        <v>30393</v>
      </c>
      <c r="O3652">
        <v>1851.67</v>
      </c>
      <c r="P3652" s="27">
        <v>44853</v>
      </c>
      <c r="Q3652" s="27">
        <v>153038</v>
      </c>
    </row>
    <row r="3653" spans="1:17" x14ac:dyDescent="0.3">
      <c r="A3653">
        <v>5</v>
      </c>
      <c r="B3653">
        <v>1</v>
      </c>
      <c r="C3653">
        <v>1</v>
      </c>
      <c r="D3653" s="27">
        <v>15500</v>
      </c>
      <c r="O3653">
        <v>1879.4559999999999</v>
      </c>
    </row>
    <row r="3654" spans="1:17" x14ac:dyDescent="0.3">
      <c r="A3654">
        <v>8</v>
      </c>
      <c r="B3654">
        <v>2</v>
      </c>
      <c r="C3654">
        <v>6</v>
      </c>
      <c r="D3654" s="27">
        <v>3250</v>
      </c>
      <c r="E3654">
        <v>0</v>
      </c>
      <c r="F3654">
        <v>7901</v>
      </c>
      <c r="G3654">
        <v>27616</v>
      </c>
      <c r="H3654">
        <v>0</v>
      </c>
      <c r="I3654">
        <v>24111</v>
      </c>
      <c r="J3654">
        <v>0</v>
      </c>
      <c r="K3654">
        <v>0</v>
      </c>
      <c r="L3654">
        <v>11590</v>
      </c>
      <c r="M3654">
        <v>7211</v>
      </c>
      <c r="N3654">
        <v>17073</v>
      </c>
      <c r="O3654">
        <v>1274.2560000000001</v>
      </c>
      <c r="P3654" s="27">
        <v>27990</v>
      </c>
      <c r="Q3654" s="27">
        <v>95502</v>
      </c>
    </row>
    <row r="3655" spans="1:17" x14ac:dyDescent="0.3">
      <c r="A3655">
        <v>3</v>
      </c>
      <c r="B3655">
        <v>14</v>
      </c>
      <c r="C3655">
        <v>29</v>
      </c>
      <c r="D3655" s="27">
        <v>104000</v>
      </c>
      <c r="E3655">
        <v>0</v>
      </c>
      <c r="F3655">
        <v>482353</v>
      </c>
      <c r="G3655">
        <v>334836</v>
      </c>
      <c r="H3655">
        <v>0</v>
      </c>
      <c r="I3655">
        <v>849199</v>
      </c>
      <c r="J3655">
        <v>61561</v>
      </c>
      <c r="K3655">
        <v>660001</v>
      </c>
      <c r="L3655">
        <v>162368</v>
      </c>
      <c r="M3655">
        <v>651587</v>
      </c>
      <c r="N3655">
        <v>316464</v>
      </c>
      <c r="O3655">
        <v>139.16999999999999</v>
      </c>
      <c r="P3655" s="27">
        <v>1031175</v>
      </c>
      <c r="Q3655" s="27">
        <v>3518369</v>
      </c>
    </row>
    <row r="3656" spans="1:17" x14ac:dyDescent="0.3">
      <c r="A3656">
        <v>1</v>
      </c>
      <c r="B3656">
        <v>13</v>
      </c>
      <c r="C3656">
        <v>22</v>
      </c>
      <c r="D3656" s="27">
        <v>2100</v>
      </c>
      <c r="E3656">
        <v>0</v>
      </c>
      <c r="F3656">
        <v>2247</v>
      </c>
      <c r="G3656">
        <v>238</v>
      </c>
      <c r="H3656">
        <v>0</v>
      </c>
      <c r="I3656">
        <v>728</v>
      </c>
      <c r="J3656">
        <v>0</v>
      </c>
      <c r="K3656">
        <v>0</v>
      </c>
      <c r="L3656">
        <v>0</v>
      </c>
      <c r="M3656">
        <v>0</v>
      </c>
      <c r="N3656">
        <v>3365</v>
      </c>
      <c r="O3656">
        <v>1387.077</v>
      </c>
      <c r="P3656" s="27">
        <v>1928</v>
      </c>
      <c r="Q3656" s="27">
        <v>6578</v>
      </c>
    </row>
    <row r="3657" spans="1:17" x14ac:dyDescent="0.3">
      <c r="A3657">
        <v>3</v>
      </c>
      <c r="B3657">
        <v>15</v>
      </c>
      <c r="C3657">
        <v>32</v>
      </c>
      <c r="D3657" s="27">
        <v>4900</v>
      </c>
      <c r="E3657">
        <v>0</v>
      </c>
      <c r="F3657">
        <v>105996</v>
      </c>
      <c r="G3657">
        <v>303908</v>
      </c>
      <c r="H3657">
        <v>0</v>
      </c>
      <c r="I3657">
        <v>200676</v>
      </c>
      <c r="J3657">
        <v>843612</v>
      </c>
      <c r="K3657">
        <v>596402</v>
      </c>
      <c r="L3657">
        <v>43322</v>
      </c>
      <c r="M3657">
        <v>13071</v>
      </c>
      <c r="N3657">
        <v>141408</v>
      </c>
      <c r="O3657">
        <v>697.46960000000001</v>
      </c>
      <c r="P3657" s="27">
        <v>658967</v>
      </c>
      <c r="Q3657" s="27">
        <v>2248395</v>
      </c>
    </row>
    <row r="3658" spans="1:17" x14ac:dyDescent="0.3">
      <c r="A3658">
        <v>6</v>
      </c>
      <c r="B3658">
        <v>15</v>
      </c>
      <c r="C3658">
        <v>33</v>
      </c>
      <c r="D3658" s="27">
        <v>4800</v>
      </c>
      <c r="E3658">
        <v>0</v>
      </c>
      <c r="F3658">
        <v>6374</v>
      </c>
      <c r="G3658">
        <v>3860</v>
      </c>
      <c r="H3658">
        <v>1911</v>
      </c>
      <c r="I3658">
        <v>6151</v>
      </c>
      <c r="J3658">
        <v>24439</v>
      </c>
      <c r="K3658">
        <v>24590</v>
      </c>
      <c r="L3658">
        <v>1254</v>
      </c>
      <c r="M3658">
        <v>499</v>
      </c>
      <c r="N3658">
        <v>5474</v>
      </c>
      <c r="O3658">
        <v>1807.463</v>
      </c>
      <c r="P3658" s="27">
        <v>21850</v>
      </c>
      <c r="Q3658" s="27">
        <v>74552</v>
      </c>
    </row>
    <row r="3659" spans="1:17" x14ac:dyDescent="0.3">
      <c r="A3659">
        <v>5</v>
      </c>
      <c r="B3659">
        <v>13</v>
      </c>
      <c r="C3659">
        <v>24</v>
      </c>
      <c r="D3659" s="27">
        <v>12250</v>
      </c>
      <c r="E3659">
        <v>0</v>
      </c>
      <c r="F3659">
        <v>420855</v>
      </c>
      <c r="G3659">
        <v>99613</v>
      </c>
      <c r="H3659">
        <v>0</v>
      </c>
      <c r="I3659">
        <v>113623</v>
      </c>
      <c r="J3659">
        <v>0</v>
      </c>
      <c r="K3659">
        <v>0</v>
      </c>
      <c r="L3659">
        <v>0</v>
      </c>
      <c r="M3659">
        <v>0</v>
      </c>
      <c r="N3659">
        <v>219329</v>
      </c>
      <c r="O3659">
        <v>1134.75</v>
      </c>
      <c r="P3659" s="27">
        <v>250123</v>
      </c>
      <c r="Q3659" s="27">
        <v>853420</v>
      </c>
    </row>
    <row r="3660" spans="1:17" x14ac:dyDescent="0.3">
      <c r="A3660">
        <v>5</v>
      </c>
      <c r="B3660">
        <v>2</v>
      </c>
      <c r="C3660">
        <v>2</v>
      </c>
      <c r="D3660" s="27">
        <v>2200</v>
      </c>
      <c r="E3660">
        <v>5517</v>
      </c>
      <c r="F3660">
        <v>12170</v>
      </c>
      <c r="G3660">
        <v>6949</v>
      </c>
      <c r="H3660">
        <v>278</v>
      </c>
      <c r="I3660">
        <v>12884</v>
      </c>
      <c r="J3660">
        <v>753</v>
      </c>
      <c r="K3660">
        <v>1954</v>
      </c>
      <c r="L3660">
        <v>41916</v>
      </c>
      <c r="M3660">
        <v>14874</v>
      </c>
      <c r="N3660">
        <v>8699</v>
      </c>
      <c r="O3660">
        <v>1807.463</v>
      </c>
      <c r="P3660" s="27">
        <v>31065</v>
      </c>
      <c r="Q3660" s="27">
        <v>105994</v>
      </c>
    </row>
    <row r="3661" spans="1:17" x14ac:dyDescent="0.3">
      <c r="A3661">
        <v>1</v>
      </c>
      <c r="B3661">
        <v>25</v>
      </c>
      <c r="C3661">
        <v>42</v>
      </c>
      <c r="D3661" s="27">
        <v>12000</v>
      </c>
      <c r="E3661">
        <v>0</v>
      </c>
      <c r="F3661">
        <v>12975</v>
      </c>
      <c r="G3661">
        <v>86062</v>
      </c>
      <c r="H3661">
        <v>12442</v>
      </c>
      <c r="I3661">
        <v>175338</v>
      </c>
      <c r="J3661">
        <v>16989</v>
      </c>
      <c r="K3661">
        <v>377470</v>
      </c>
      <c r="L3661">
        <v>17739</v>
      </c>
      <c r="M3661">
        <v>14878</v>
      </c>
      <c r="N3661">
        <v>102930</v>
      </c>
      <c r="O3661">
        <v>1451.617</v>
      </c>
      <c r="P3661" s="27">
        <v>239397</v>
      </c>
      <c r="Q3661" s="27">
        <v>816823</v>
      </c>
    </row>
    <row r="3662" spans="1:17" x14ac:dyDescent="0.3">
      <c r="A3662">
        <v>7</v>
      </c>
      <c r="B3662">
        <v>14</v>
      </c>
      <c r="C3662">
        <v>31</v>
      </c>
      <c r="D3662" s="27">
        <v>1250</v>
      </c>
      <c r="E3662">
        <v>549</v>
      </c>
      <c r="F3662">
        <v>22475</v>
      </c>
      <c r="G3662">
        <v>1476</v>
      </c>
      <c r="H3662">
        <v>388</v>
      </c>
      <c r="I3662">
        <v>2574</v>
      </c>
      <c r="J3662">
        <v>0</v>
      </c>
      <c r="K3662">
        <v>0</v>
      </c>
      <c r="L3662">
        <v>0</v>
      </c>
      <c r="M3662">
        <v>0</v>
      </c>
      <c r="N3662">
        <v>1987</v>
      </c>
      <c r="O3662">
        <v>1849.1849999999999</v>
      </c>
      <c r="P3662" s="27">
        <v>8631</v>
      </c>
      <c r="Q3662" s="27">
        <v>29449</v>
      </c>
    </row>
    <row r="3663" spans="1:17" x14ac:dyDescent="0.3">
      <c r="A3663">
        <v>9</v>
      </c>
      <c r="B3663">
        <v>18</v>
      </c>
      <c r="C3663">
        <v>38</v>
      </c>
      <c r="D3663" s="27">
        <v>44000</v>
      </c>
      <c r="E3663">
        <v>1192</v>
      </c>
      <c r="F3663">
        <v>92626</v>
      </c>
      <c r="G3663">
        <v>274657</v>
      </c>
      <c r="H3663">
        <v>0</v>
      </c>
      <c r="I3663">
        <v>91812</v>
      </c>
      <c r="J3663">
        <v>132678</v>
      </c>
      <c r="K3663">
        <v>123765</v>
      </c>
      <c r="L3663">
        <v>176453</v>
      </c>
      <c r="M3663">
        <v>13641</v>
      </c>
      <c r="N3663">
        <v>255249</v>
      </c>
      <c r="O3663">
        <v>392.26920000000001</v>
      </c>
      <c r="P3663" s="27">
        <v>340584</v>
      </c>
      <c r="Q3663" s="27">
        <v>1162073</v>
      </c>
    </row>
    <row r="3664" spans="1:17" x14ac:dyDescent="0.3">
      <c r="A3664">
        <v>6</v>
      </c>
      <c r="B3664">
        <v>14</v>
      </c>
      <c r="C3664">
        <v>28</v>
      </c>
      <c r="D3664" s="27">
        <v>60000</v>
      </c>
      <c r="E3664">
        <v>83870</v>
      </c>
      <c r="F3664">
        <v>300813</v>
      </c>
      <c r="G3664">
        <v>105881</v>
      </c>
      <c r="H3664">
        <v>0</v>
      </c>
      <c r="I3664">
        <v>355315</v>
      </c>
      <c r="J3664">
        <v>31010</v>
      </c>
      <c r="K3664">
        <v>338893</v>
      </c>
      <c r="L3664">
        <v>371689</v>
      </c>
      <c r="M3664">
        <v>328914</v>
      </c>
      <c r="N3664">
        <v>172977</v>
      </c>
      <c r="O3664">
        <v>360.21809999999999</v>
      </c>
      <c r="P3664" s="27">
        <v>612357</v>
      </c>
      <c r="Q3664" s="27">
        <v>2089362</v>
      </c>
    </row>
    <row r="3665" spans="1:17" x14ac:dyDescent="0.3">
      <c r="A3665">
        <v>2</v>
      </c>
      <c r="B3665">
        <v>12</v>
      </c>
      <c r="C3665">
        <v>21</v>
      </c>
      <c r="D3665" s="27">
        <v>23000</v>
      </c>
      <c r="E3665">
        <v>0</v>
      </c>
      <c r="F3665">
        <v>48491</v>
      </c>
      <c r="G3665">
        <v>28151</v>
      </c>
      <c r="H3665">
        <v>0</v>
      </c>
      <c r="I3665">
        <v>32842</v>
      </c>
      <c r="J3665">
        <v>21717</v>
      </c>
      <c r="K3665">
        <v>2168</v>
      </c>
      <c r="L3665">
        <v>15370</v>
      </c>
      <c r="M3665">
        <v>8679</v>
      </c>
      <c r="N3665">
        <v>144408</v>
      </c>
      <c r="O3665">
        <v>647.98720000000003</v>
      </c>
      <c r="P3665" s="27">
        <v>88460</v>
      </c>
      <c r="Q3665" s="27">
        <v>301826</v>
      </c>
    </row>
    <row r="3666" spans="1:17" x14ac:dyDescent="0.3">
      <c r="A3666">
        <v>6</v>
      </c>
      <c r="B3666">
        <v>2</v>
      </c>
      <c r="C3666">
        <v>4</v>
      </c>
      <c r="D3666" s="27">
        <v>20000</v>
      </c>
      <c r="E3666">
        <v>55653</v>
      </c>
      <c r="F3666">
        <v>301591</v>
      </c>
      <c r="G3666">
        <v>674116</v>
      </c>
      <c r="H3666">
        <v>0</v>
      </c>
      <c r="I3666">
        <v>291572</v>
      </c>
      <c r="J3666">
        <v>0</v>
      </c>
      <c r="K3666">
        <v>12832</v>
      </c>
      <c r="L3666">
        <v>100243</v>
      </c>
      <c r="M3666">
        <v>97956</v>
      </c>
      <c r="N3666">
        <v>308838</v>
      </c>
      <c r="O3666">
        <v>1162.2629999999999</v>
      </c>
      <c r="P3666" s="27">
        <v>540094</v>
      </c>
      <c r="Q3666" s="27">
        <v>1842801</v>
      </c>
    </row>
    <row r="3667" spans="1:17" x14ac:dyDescent="0.3">
      <c r="A3667">
        <v>4</v>
      </c>
      <c r="B3667">
        <v>2</v>
      </c>
      <c r="C3667">
        <v>2</v>
      </c>
      <c r="D3667" s="27">
        <v>1400000</v>
      </c>
      <c r="E3667">
        <v>65775</v>
      </c>
      <c r="F3667">
        <v>12502188</v>
      </c>
      <c r="G3667">
        <v>25320240</v>
      </c>
      <c r="H3667">
        <v>377840</v>
      </c>
      <c r="I3667">
        <v>13583721</v>
      </c>
      <c r="J3667">
        <v>0</v>
      </c>
      <c r="K3667">
        <v>5629927</v>
      </c>
      <c r="L3667">
        <v>464525</v>
      </c>
      <c r="M3667">
        <v>24289788</v>
      </c>
      <c r="N3667">
        <v>14873778</v>
      </c>
      <c r="O3667">
        <v>25.322579999999999</v>
      </c>
      <c r="P3667" s="27">
        <v>28460663</v>
      </c>
      <c r="Q3667" s="27">
        <v>97107782</v>
      </c>
    </row>
    <row r="3668" spans="1:17" x14ac:dyDescent="0.3">
      <c r="A3668">
        <v>5</v>
      </c>
      <c r="B3668">
        <v>26</v>
      </c>
      <c r="C3668">
        <v>46</v>
      </c>
      <c r="D3668" s="27">
        <v>17000</v>
      </c>
      <c r="E3668">
        <v>89616</v>
      </c>
      <c r="F3668">
        <v>111809</v>
      </c>
      <c r="G3668">
        <v>66192</v>
      </c>
      <c r="H3668">
        <v>2106</v>
      </c>
      <c r="I3668">
        <v>276220</v>
      </c>
      <c r="J3668">
        <v>0</v>
      </c>
      <c r="K3668">
        <v>13718</v>
      </c>
      <c r="L3668">
        <v>40137</v>
      </c>
      <c r="M3668">
        <v>94148</v>
      </c>
      <c r="N3668">
        <v>201052</v>
      </c>
      <c r="O3668">
        <v>632.51710000000003</v>
      </c>
      <c r="P3668" s="27">
        <v>262309</v>
      </c>
      <c r="Q3668" s="27">
        <v>894998</v>
      </c>
    </row>
    <row r="3669" spans="1:17" x14ac:dyDescent="0.3">
      <c r="A3669">
        <v>9</v>
      </c>
      <c r="B3669">
        <v>25</v>
      </c>
      <c r="C3669">
        <v>42</v>
      </c>
      <c r="D3669" s="27">
        <v>110000</v>
      </c>
      <c r="E3669">
        <v>89746</v>
      </c>
      <c r="F3669">
        <v>588163</v>
      </c>
      <c r="G3669">
        <v>1496577</v>
      </c>
      <c r="H3669">
        <v>0</v>
      </c>
      <c r="I3669">
        <v>2682566</v>
      </c>
      <c r="J3669">
        <v>0</v>
      </c>
      <c r="K3669">
        <v>49163</v>
      </c>
      <c r="L3669">
        <v>227429</v>
      </c>
      <c r="M3669">
        <v>38554</v>
      </c>
      <c r="N3669">
        <v>1276608</v>
      </c>
      <c r="O3669">
        <v>144.55799999999999</v>
      </c>
      <c r="P3669" s="27">
        <v>1890037</v>
      </c>
      <c r="Q3669" s="27">
        <v>6448806</v>
      </c>
    </row>
    <row r="3670" spans="1:17" x14ac:dyDescent="0.3">
      <c r="A3670">
        <v>3</v>
      </c>
      <c r="B3670">
        <v>8</v>
      </c>
      <c r="C3670">
        <v>18</v>
      </c>
      <c r="D3670" s="27">
        <v>20000</v>
      </c>
      <c r="E3670">
        <v>227263</v>
      </c>
      <c r="F3670">
        <v>105316</v>
      </c>
      <c r="G3670">
        <v>550346</v>
      </c>
      <c r="H3670">
        <v>8310</v>
      </c>
      <c r="I3670">
        <v>362291</v>
      </c>
      <c r="J3670">
        <v>0</v>
      </c>
      <c r="K3670">
        <v>19622</v>
      </c>
      <c r="L3670">
        <v>84464</v>
      </c>
      <c r="M3670">
        <v>329085</v>
      </c>
      <c r="N3670">
        <v>307921</v>
      </c>
      <c r="O3670">
        <v>1117.742</v>
      </c>
      <c r="P3670" s="27">
        <v>584589</v>
      </c>
      <c r="Q3670" s="27">
        <v>1994618</v>
      </c>
    </row>
    <row r="3671" spans="1:17" x14ac:dyDescent="0.3">
      <c r="A3671">
        <v>2</v>
      </c>
      <c r="B3671">
        <v>13</v>
      </c>
      <c r="C3671">
        <v>24</v>
      </c>
      <c r="D3671" s="27">
        <v>20000</v>
      </c>
      <c r="E3671">
        <v>0</v>
      </c>
      <c r="F3671">
        <v>219616</v>
      </c>
      <c r="G3671">
        <v>76865</v>
      </c>
      <c r="H3671">
        <v>0</v>
      </c>
      <c r="I3671">
        <v>172950</v>
      </c>
      <c r="J3671">
        <v>0</v>
      </c>
      <c r="K3671">
        <v>483815</v>
      </c>
      <c r="L3671">
        <v>29672</v>
      </c>
      <c r="M3671">
        <v>45531</v>
      </c>
      <c r="N3671">
        <v>291729</v>
      </c>
      <c r="O3671">
        <v>653.84310000000005</v>
      </c>
      <c r="P3671" s="27">
        <v>386922</v>
      </c>
      <c r="Q3671" s="27">
        <v>1320178</v>
      </c>
    </row>
    <row r="3672" spans="1:17" x14ac:dyDescent="0.3">
      <c r="A3672">
        <v>9</v>
      </c>
      <c r="B3672">
        <v>5</v>
      </c>
      <c r="C3672">
        <v>10</v>
      </c>
      <c r="D3672" s="27">
        <v>20000</v>
      </c>
      <c r="E3672">
        <v>2</v>
      </c>
      <c r="F3672">
        <v>4608</v>
      </c>
      <c r="G3672">
        <v>4202</v>
      </c>
      <c r="H3672">
        <v>808</v>
      </c>
      <c r="I3672">
        <v>48177</v>
      </c>
      <c r="J3672">
        <v>0</v>
      </c>
      <c r="K3672">
        <v>46437</v>
      </c>
      <c r="L3672">
        <v>4037</v>
      </c>
      <c r="M3672">
        <v>6581</v>
      </c>
      <c r="N3672">
        <v>22635</v>
      </c>
      <c r="O3672">
        <v>1867.057</v>
      </c>
      <c r="P3672" s="27">
        <v>40295</v>
      </c>
      <c r="Q3672" s="27">
        <v>137487</v>
      </c>
    </row>
    <row r="3673" spans="1:17" x14ac:dyDescent="0.3">
      <c r="A3673">
        <v>7</v>
      </c>
      <c r="B3673">
        <v>5</v>
      </c>
      <c r="C3673">
        <v>10</v>
      </c>
      <c r="D3673" s="27">
        <v>37000</v>
      </c>
      <c r="E3673">
        <v>15385</v>
      </c>
      <c r="F3673">
        <v>902003</v>
      </c>
      <c r="G3673">
        <v>255070</v>
      </c>
      <c r="H3673">
        <v>0</v>
      </c>
      <c r="I3673">
        <v>2595444</v>
      </c>
      <c r="J3673">
        <v>0</v>
      </c>
      <c r="K3673">
        <v>159824</v>
      </c>
      <c r="L3673">
        <v>123422</v>
      </c>
      <c r="M3673">
        <v>300141</v>
      </c>
      <c r="N3673">
        <v>1350569</v>
      </c>
      <c r="O3673">
        <v>85.753919999999994</v>
      </c>
      <c r="P3673" s="27">
        <v>1671119</v>
      </c>
      <c r="Q3673" s="27">
        <v>5701858</v>
      </c>
    </row>
    <row r="3674" spans="1:17" x14ac:dyDescent="0.3">
      <c r="A3674">
        <v>2</v>
      </c>
      <c r="B3674">
        <v>14</v>
      </c>
      <c r="C3674">
        <v>28</v>
      </c>
      <c r="D3674" s="27">
        <v>30000</v>
      </c>
      <c r="E3674">
        <v>226826</v>
      </c>
      <c r="F3674">
        <v>175299</v>
      </c>
      <c r="G3674">
        <v>85977</v>
      </c>
      <c r="H3674">
        <v>19742</v>
      </c>
      <c r="I3674">
        <v>129737</v>
      </c>
      <c r="J3674">
        <v>14313</v>
      </c>
      <c r="K3674">
        <v>5450</v>
      </c>
      <c r="L3674">
        <v>24307</v>
      </c>
      <c r="M3674">
        <v>61739</v>
      </c>
      <c r="N3674">
        <v>73228</v>
      </c>
      <c r="O3674">
        <v>139.16999999999999</v>
      </c>
      <c r="P3674" s="27">
        <v>239337</v>
      </c>
      <c r="Q3674" s="27">
        <v>816618</v>
      </c>
    </row>
    <row r="3675" spans="1:17" x14ac:dyDescent="0.3">
      <c r="A3675">
        <v>1</v>
      </c>
      <c r="B3675">
        <v>15</v>
      </c>
      <c r="C3675">
        <v>33</v>
      </c>
      <c r="D3675" s="27">
        <v>4000</v>
      </c>
      <c r="E3675">
        <v>24940</v>
      </c>
      <c r="F3675">
        <v>34017</v>
      </c>
      <c r="G3675">
        <v>43815</v>
      </c>
      <c r="H3675">
        <v>39216</v>
      </c>
      <c r="I3675">
        <v>34086</v>
      </c>
      <c r="J3675">
        <v>0</v>
      </c>
      <c r="K3675">
        <v>355635</v>
      </c>
      <c r="L3675">
        <v>15423</v>
      </c>
      <c r="M3675">
        <v>44033</v>
      </c>
      <c r="N3675">
        <v>57961</v>
      </c>
      <c r="O3675">
        <v>1381.421</v>
      </c>
      <c r="P3675" s="27">
        <v>190248</v>
      </c>
      <c r="Q3675" s="27">
        <v>649126</v>
      </c>
    </row>
    <row r="3676" spans="1:17" x14ac:dyDescent="0.3">
      <c r="A3676">
        <v>3</v>
      </c>
      <c r="B3676">
        <v>12</v>
      </c>
      <c r="C3676">
        <v>21</v>
      </c>
      <c r="D3676" s="27">
        <v>42000</v>
      </c>
      <c r="E3676">
        <v>88928</v>
      </c>
      <c r="F3676">
        <v>77040</v>
      </c>
      <c r="G3676">
        <v>348703</v>
      </c>
      <c r="H3676">
        <v>6625</v>
      </c>
      <c r="I3676">
        <v>203264</v>
      </c>
      <c r="J3676">
        <v>0</v>
      </c>
      <c r="K3676">
        <v>33885</v>
      </c>
      <c r="L3676">
        <v>25016</v>
      </c>
      <c r="M3676">
        <v>13289</v>
      </c>
      <c r="N3676">
        <v>384355</v>
      </c>
      <c r="O3676">
        <v>63.07394</v>
      </c>
      <c r="P3676" s="27">
        <v>346162</v>
      </c>
      <c r="Q3676" s="27">
        <v>1181105</v>
      </c>
    </row>
    <row r="3677" spans="1:17" x14ac:dyDescent="0.3">
      <c r="A3677">
        <v>7</v>
      </c>
      <c r="B3677">
        <v>1</v>
      </c>
      <c r="C3677">
        <v>1</v>
      </c>
      <c r="D3677" s="27">
        <v>7400</v>
      </c>
      <c r="E3677">
        <v>0</v>
      </c>
      <c r="F3677">
        <v>0</v>
      </c>
      <c r="G3677">
        <v>0</v>
      </c>
      <c r="H3677">
        <v>1</v>
      </c>
      <c r="I3677">
        <v>0</v>
      </c>
      <c r="J3677">
        <v>0</v>
      </c>
      <c r="K3677">
        <v>0</v>
      </c>
      <c r="L3677">
        <v>0</v>
      </c>
      <c r="M3677">
        <v>0</v>
      </c>
      <c r="N3677">
        <v>117368</v>
      </c>
      <c r="O3677">
        <v>1276.539</v>
      </c>
      <c r="P3677" s="27">
        <v>34399</v>
      </c>
      <c r="Q3677" s="27">
        <v>117369</v>
      </c>
    </row>
    <row r="3678" spans="1:17" x14ac:dyDescent="0.3">
      <c r="A3678">
        <v>5</v>
      </c>
      <c r="B3678">
        <v>16</v>
      </c>
      <c r="C3678">
        <v>35</v>
      </c>
      <c r="D3678" s="27">
        <v>1400000</v>
      </c>
      <c r="E3678">
        <v>11393</v>
      </c>
      <c r="F3678" s="8">
        <v>102000000</v>
      </c>
      <c r="G3678">
        <v>13060082</v>
      </c>
      <c r="H3678">
        <v>0</v>
      </c>
      <c r="I3678">
        <v>10913063</v>
      </c>
      <c r="J3678">
        <v>2751060</v>
      </c>
      <c r="K3678">
        <v>1027740</v>
      </c>
      <c r="L3678">
        <v>656249</v>
      </c>
      <c r="M3678">
        <v>1862073</v>
      </c>
      <c r="N3678">
        <v>17118350</v>
      </c>
      <c r="O3678">
        <v>4.9020999999999999</v>
      </c>
      <c r="P3678" s="27">
        <v>43914246</v>
      </c>
      <c r="Q3678" s="8">
        <v>150000000</v>
      </c>
    </row>
    <row r="3679" spans="1:17" x14ac:dyDescent="0.3">
      <c r="A3679">
        <v>7</v>
      </c>
      <c r="B3679">
        <v>5</v>
      </c>
      <c r="C3679">
        <v>9</v>
      </c>
      <c r="D3679" s="27">
        <v>10000</v>
      </c>
      <c r="E3679">
        <v>0</v>
      </c>
      <c r="F3679">
        <v>33519</v>
      </c>
      <c r="G3679">
        <v>23492</v>
      </c>
      <c r="H3679">
        <v>0</v>
      </c>
      <c r="I3679">
        <v>373681</v>
      </c>
      <c r="J3679">
        <v>0</v>
      </c>
      <c r="K3679">
        <v>0</v>
      </c>
      <c r="L3679">
        <v>33860</v>
      </c>
      <c r="M3679">
        <v>107713</v>
      </c>
      <c r="N3679">
        <v>156743</v>
      </c>
      <c r="O3679">
        <v>1162.2629999999999</v>
      </c>
      <c r="P3679" s="27">
        <v>213660</v>
      </c>
      <c r="Q3679" s="27">
        <v>729008</v>
      </c>
    </row>
    <row r="3680" spans="1:17" x14ac:dyDescent="0.3">
      <c r="A3680">
        <v>3</v>
      </c>
      <c r="B3680">
        <v>2</v>
      </c>
      <c r="C3680">
        <v>2</v>
      </c>
      <c r="D3680" s="27">
        <v>29000</v>
      </c>
      <c r="E3680">
        <v>0</v>
      </c>
      <c r="F3680">
        <v>191389</v>
      </c>
      <c r="G3680">
        <v>182993</v>
      </c>
      <c r="H3680">
        <v>0</v>
      </c>
      <c r="I3680">
        <v>312340</v>
      </c>
      <c r="J3680">
        <v>0</v>
      </c>
      <c r="K3680">
        <v>27116</v>
      </c>
      <c r="L3680">
        <v>19359</v>
      </c>
      <c r="M3680">
        <v>267398</v>
      </c>
      <c r="N3680">
        <v>177859</v>
      </c>
      <c r="O3680">
        <v>632.51710000000003</v>
      </c>
      <c r="P3680" s="27">
        <v>345385</v>
      </c>
      <c r="Q3680" s="27">
        <v>1178454</v>
      </c>
    </row>
    <row r="3681" spans="1:17" x14ac:dyDescent="0.3">
      <c r="A3681">
        <v>9</v>
      </c>
      <c r="B3681">
        <v>14</v>
      </c>
      <c r="C3681">
        <v>31</v>
      </c>
      <c r="D3681" s="27">
        <v>92000</v>
      </c>
      <c r="E3681">
        <v>0</v>
      </c>
      <c r="F3681">
        <v>719050</v>
      </c>
      <c r="G3681">
        <v>429274</v>
      </c>
      <c r="H3681">
        <v>0</v>
      </c>
      <c r="I3681">
        <v>374799</v>
      </c>
      <c r="J3681">
        <v>0</v>
      </c>
      <c r="K3681">
        <v>54442</v>
      </c>
      <c r="L3681">
        <v>121471</v>
      </c>
      <c r="M3681">
        <v>1370973</v>
      </c>
      <c r="N3681">
        <v>396269</v>
      </c>
      <c r="O3681">
        <v>316.26330000000002</v>
      </c>
      <c r="P3681" s="27">
        <v>1015908</v>
      </c>
      <c r="Q3681" s="27">
        <v>3466278</v>
      </c>
    </row>
    <row r="3682" spans="1:17" x14ac:dyDescent="0.3">
      <c r="A3682">
        <v>9</v>
      </c>
      <c r="B3682">
        <v>2</v>
      </c>
      <c r="C3682">
        <v>4</v>
      </c>
      <c r="D3682" s="27">
        <v>16000</v>
      </c>
      <c r="E3682">
        <v>45732</v>
      </c>
      <c r="F3682">
        <v>127727</v>
      </c>
      <c r="G3682">
        <v>240472</v>
      </c>
      <c r="H3682">
        <v>7542</v>
      </c>
      <c r="I3682">
        <v>153614</v>
      </c>
      <c r="J3682">
        <v>0</v>
      </c>
      <c r="K3682">
        <v>62054</v>
      </c>
      <c r="L3682">
        <v>84422</v>
      </c>
      <c r="M3682">
        <v>655137</v>
      </c>
      <c r="N3682">
        <v>167083</v>
      </c>
      <c r="O3682">
        <v>356.19830000000002</v>
      </c>
      <c r="P3682" s="27">
        <v>452457</v>
      </c>
      <c r="Q3682" s="27">
        <v>1543783</v>
      </c>
    </row>
    <row r="3683" spans="1:17" x14ac:dyDescent="0.3">
      <c r="A3683">
        <v>9</v>
      </c>
      <c r="B3683">
        <v>5</v>
      </c>
      <c r="C3683">
        <v>9</v>
      </c>
      <c r="D3683" s="27">
        <v>152000</v>
      </c>
      <c r="E3683">
        <v>2756</v>
      </c>
      <c r="F3683">
        <v>43897</v>
      </c>
      <c r="G3683">
        <v>130317</v>
      </c>
      <c r="H3683">
        <v>5251</v>
      </c>
      <c r="I3683">
        <v>826492</v>
      </c>
      <c r="J3683">
        <v>0</v>
      </c>
      <c r="K3683">
        <v>2158</v>
      </c>
      <c r="L3683">
        <v>12882</v>
      </c>
      <c r="M3683">
        <v>48719</v>
      </c>
      <c r="N3683">
        <v>618017</v>
      </c>
      <c r="O3683">
        <v>55.969329999999999</v>
      </c>
      <c r="P3683" s="27">
        <v>495454</v>
      </c>
      <c r="Q3683" s="27">
        <v>1690489</v>
      </c>
    </row>
    <row r="3684" spans="1:17" x14ac:dyDescent="0.3">
      <c r="A3684">
        <v>4</v>
      </c>
      <c r="B3684">
        <v>2</v>
      </c>
      <c r="C3684">
        <v>2</v>
      </c>
      <c r="D3684" s="27">
        <v>28000</v>
      </c>
      <c r="E3684">
        <v>0</v>
      </c>
      <c r="F3684">
        <v>132121</v>
      </c>
      <c r="G3684">
        <v>130302</v>
      </c>
      <c r="H3684">
        <v>0</v>
      </c>
      <c r="I3684">
        <v>112352</v>
      </c>
      <c r="J3684">
        <v>0</v>
      </c>
      <c r="K3684">
        <v>116452</v>
      </c>
      <c r="L3684">
        <v>35429</v>
      </c>
      <c r="M3684">
        <v>351234</v>
      </c>
      <c r="N3684">
        <v>101241</v>
      </c>
      <c r="O3684">
        <v>19.690259999999999</v>
      </c>
      <c r="P3684" s="27">
        <v>286967</v>
      </c>
      <c r="Q3684" s="27">
        <v>979131</v>
      </c>
    </row>
    <row r="3685" spans="1:17" x14ac:dyDescent="0.3">
      <c r="A3685">
        <v>5</v>
      </c>
      <c r="B3685">
        <v>14</v>
      </c>
      <c r="C3685">
        <v>28</v>
      </c>
      <c r="D3685" s="27">
        <v>90000</v>
      </c>
      <c r="E3685">
        <v>42377</v>
      </c>
      <c r="F3685">
        <v>1049362</v>
      </c>
      <c r="G3685">
        <v>249822</v>
      </c>
      <c r="H3685">
        <v>0</v>
      </c>
      <c r="I3685">
        <v>400425</v>
      </c>
      <c r="J3685">
        <v>0</v>
      </c>
      <c r="K3685">
        <v>388064</v>
      </c>
      <c r="L3685">
        <v>176767</v>
      </c>
      <c r="M3685">
        <v>863007</v>
      </c>
      <c r="N3685">
        <v>324804</v>
      </c>
      <c r="O3685">
        <v>366.15589999999997</v>
      </c>
      <c r="P3685" s="27">
        <v>1024217</v>
      </c>
      <c r="Q3685" s="27">
        <v>3494628</v>
      </c>
    </row>
    <row r="3686" spans="1:17" x14ac:dyDescent="0.3">
      <c r="A3686">
        <v>5</v>
      </c>
      <c r="B3686">
        <v>16</v>
      </c>
      <c r="C3686">
        <v>35</v>
      </c>
      <c r="D3686" s="27">
        <v>40000</v>
      </c>
      <c r="E3686">
        <v>0</v>
      </c>
      <c r="F3686">
        <v>1719599</v>
      </c>
      <c r="G3686">
        <v>300436</v>
      </c>
      <c r="H3686">
        <v>0</v>
      </c>
      <c r="I3686">
        <v>548946</v>
      </c>
      <c r="J3686">
        <v>0</v>
      </c>
      <c r="K3686">
        <v>389395</v>
      </c>
      <c r="L3686">
        <v>192303</v>
      </c>
      <c r="M3686">
        <v>32774</v>
      </c>
      <c r="N3686">
        <v>440504</v>
      </c>
      <c r="O3686">
        <v>165.108</v>
      </c>
      <c r="P3686" s="27">
        <v>1062121</v>
      </c>
      <c r="Q3686" s="27">
        <v>3623957</v>
      </c>
    </row>
    <row r="3687" spans="1:17" x14ac:dyDescent="0.3">
      <c r="A3687">
        <v>4</v>
      </c>
      <c r="B3687">
        <v>2</v>
      </c>
      <c r="C3687">
        <v>2</v>
      </c>
      <c r="D3687" s="27">
        <v>265000</v>
      </c>
      <c r="E3687">
        <v>0</v>
      </c>
      <c r="F3687">
        <v>2156130</v>
      </c>
      <c r="G3687">
        <v>1981763</v>
      </c>
      <c r="H3687">
        <v>0</v>
      </c>
      <c r="I3687">
        <v>3135382</v>
      </c>
      <c r="J3687">
        <v>142771</v>
      </c>
      <c r="K3687">
        <v>461853</v>
      </c>
      <c r="L3687">
        <v>129850</v>
      </c>
      <c r="M3687">
        <v>5030454</v>
      </c>
      <c r="N3687">
        <v>1804935</v>
      </c>
      <c r="O3687">
        <v>52.146230000000003</v>
      </c>
      <c r="P3687" s="27">
        <v>4350275</v>
      </c>
      <c r="Q3687" s="27">
        <v>14843138</v>
      </c>
    </row>
    <row r="3688" spans="1:17" x14ac:dyDescent="0.3">
      <c r="A3688">
        <v>7</v>
      </c>
      <c r="B3688">
        <v>18</v>
      </c>
      <c r="C3688">
        <v>38</v>
      </c>
      <c r="D3688" s="27">
        <v>71000</v>
      </c>
      <c r="E3688">
        <v>23883</v>
      </c>
      <c r="F3688">
        <v>164361</v>
      </c>
      <c r="G3688">
        <v>179602</v>
      </c>
      <c r="H3688">
        <v>43454</v>
      </c>
      <c r="I3688">
        <v>90346</v>
      </c>
      <c r="J3688">
        <v>0</v>
      </c>
      <c r="K3688">
        <v>569660</v>
      </c>
      <c r="L3688">
        <v>330744</v>
      </c>
      <c r="M3688">
        <v>18617</v>
      </c>
      <c r="N3688">
        <v>459004</v>
      </c>
      <c r="O3688">
        <v>212.42619999999999</v>
      </c>
      <c r="P3688" s="27">
        <v>550900</v>
      </c>
      <c r="Q3688" s="27">
        <v>1879671</v>
      </c>
    </row>
    <row r="3689" spans="1:17" x14ac:dyDescent="0.3">
      <c r="A3689">
        <v>4</v>
      </c>
      <c r="B3689">
        <v>14</v>
      </c>
      <c r="C3689">
        <v>27</v>
      </c>
      <c r="D3689" s="27">
        <v>39500</v>
      </c>
      <c r="E3689">
        <v>0</v>
      </c>
      <c r="F3689">
        <v>346062</v>
      </c>
      <c r="G3689">
        <v>758730</v>
      </c>
      <c r="H3689">
        <v>0</v>
      </c>
      <c r="I3689">
        <v>341692</v>
      </c>
      <c r="J3689">
        <v>0</v>
      </c>
      <c r="K3689">
        <v>61558</v>
      </c>
      <c r="L3689">
        <v>177873</v>
      </c>
      <c r="M3689">
        <v>610520</v>
      </c>
      <c r="N3689">
        <v>740989</v>
      </c>
      <c r="O3689">
        <v>308.20569999999998</v>
      </c>
      <c r="P3689" s="27">
        <v>890218</v>
      </c>
      <c r="Q3689" s="27">
        <v>3037424</v>
      </c>
    </row>
    <row r="3690" spans="1:17" x14ac:dyDescent="0.3">
      <c r="A3690">
        <v>2</v>
      </c>
      <c r="B3690">
        <v>23</v>
      </c>
      <c r="C3690">
        <v>50</v>
      </c>
      <c r="D3690" s="27">
        <v>215000</v>
      </c>
      <c r="E3690">
        <v>700564</v>
      </c>
      <c r="F3690">
        <v>824967</v>
      </c>
      <c r="G3690">
        <v>2683858</v>
      </c>
      <c r="H3690">
        <v>219938</v>
      </c>
      <c r="I3690">
        <v>1928737</v>
      </c>
      <c r="J3690">
        <v>225214</v>
      </c>
      <c r="K3690">
        <v>7536188</v>
      </c>
      <c r="L3690">
        <v>196671</v>
      </c>
      <c r="M3690">
        <v>317550</v>
      </c>
      <c r="N3690">
        <v>1587927</v>
      </c>
      <c r="O3690">
        <v>62.703020000000002</v>
      </c>
      <c r="P3690" s="27">
        <v>4754283</v>
      </c>
      <c r="Q3690" s="27">
        <v>16221614</v>
      </c>
    </row>
    <row r="3691" spans="1:17" x14ac:dyDescent="0.3">
      <c r="A3691">
        <v>2</v>
      </c>
      <c r="B3691">
        <v>25</v>
      </c>
      <c r="C3691">
        <v>42</v>
      </c>
      <c r="D3691" s="27">
        <v>1550</v>
      </c>
      <c r="E3691">
        <v>6418</v>
      </c>
      <c r="F3691">
        <v>8925</v>
      </c>
      <c r="G3691">
        <v>38696</v>
      </c>
      <c r="H3691">
        <v>0</v>
      </c>
      <c r="I3691">
        <v>32806</v>
      </c>
      <c r="J3691">
        <v>0</v>
      </c>
      <c r="K3691">
        <v>2444</v>
      </c>
      <c r="L3691">
        <v>9530</v>
      </c>
      <c r="M3691">
        <v>0</v>
      </c>
      <c r="N3691">
        <v>23563</v>
      </c>
      <c r="O3691">
        <v>1851.67</v>
      </c>
      <c r="P3691" s="27">
        <v>35868</v>
      </c>
      <c r="Q3691" s="27">
        <v>122382</v>
      </c>
    </row>
    <row r="3692" spans="1:17" x14ac:dyDescent="0.3">
      <c r="A3692">
        <v>7</v>
      </c>
      <c r="B3692">
        <v>13</v>
      </c>
      <c r="C3692">
        <v>24</v>
      </c>
      <c r="D3692" s="27">
        <v>10000</v>
      </c>
      <c r="E3692">
        <v>13862</v>
      </c>
      <c r="F3692">
        <v>128895</v>
      </c>
      <c r="G3692">
        <v>31043</v>
      </c>
      <c r="H3692">
        <v>0</v>
      </c>
      <c r="I3692">
        <v>40854</v>
      </c>
      <c r="J3692">
        <v>0</v>
      </c>
      <c r="K3692">
        <v>21509</v>
      </c>
      <c r="L3692">
        <v>23478</v>
      </c>
      <c r="M3692">
        <v>32813</v>
      </c>
      <c r="N3692">
        <v>87053</v>
      </c>
      <c r="O3692">
        <v>503.86329999999998</v>
      </c>
      <c r="P3692" s="27">
        <v>111227</v>
      </c>
      <c r="Q3692" s="27">
        <v>379507</v>
      </c>
    </row>
    <row r="3693" spans="1:17" x14ac:dyDescent="0.3">
      <c r="A3693">
        <v>9</v>
      </c>
      <c r="B3693">
        <v>23</v>
      </c>
      <c r="C3693">
        <v>50</v>
      </c>
      <c r="D3693" s="27">
        <v>25001</v>
      </c>
      <c r="E3693">
        <v>20086</v>
      </c>
      <c r="F3693">
        <v>238187</v>
      </c>
      <c r="G3693">
        <v>225917</v>
      </c>
      <c r="H3693">
        <v>16656</v>
      </c>
      <c r="I3693">
        <v>218298</v>
      </c>
      <c r="J3693">
        <v>0</v>
      </c>
      <c r="K3693">
        <v>256792</v>
      </c>
      <c r="L3693">
        <v>40817</v>
      </c>
      <c r="M3693">
        <v>60582</v>
      </c>
      <c r="N3693">
        <v>127111</v>
      </c>
      <c r="O3693">
        <v>737.87540000000001</v>
      </c>
      <c r="P3693" s="27">
        <v>353003</v>
      </c>
      <c r="Q3693" s="27">
        <v>1204446</v>
      </c>
    </row>
    <row r="3694" spans="1:17" x14ac:dyDescent="0.3">
      <c r="A3694">
        <v>9</v>
      </c>
      <c r="B3694">
        <v>16</v>
      </c>
      <c r="C3694">
        <v>35</v>
      </c>
      <c r="D3694" s="27">
        <v>210000</v>
      </c>
      <c r="E3694">
        <v>0</v>
      </c>
      <c r="F3694">
        <v>2962246</v>
      </c>
      <c r="G3694">
        <v>3594435</v>
      </c>
      <c r="H3694">
        <v>0</v>
      </c>
      <c r="I3694">
        <v>3602094</v>
      </c>
      <c r="J3694">
        <v>964414</v>
      </c>
      <c r="K3694">
        <v>4122331</v>
      </c>
      <c r="L3694">
        <v>1311335</v>
      </c>
      <c r="M3694">
        <v>2986641</v>
      </c>
      <c r="N3694">
        <v>4336788</v>
      </c>
      <c r="O3694">
        <v>10.63603</v>
      </c>
      <c r="P3694" s="27">
        <v>6998911</v>
      </c>
      <c r="Q3694" s="27">
        <v>23880284</v>
      </c>
    </row>
    <row r="3695" spans="1:17" x14ac:dyDescent="0.3">
      <c r="A3695">
        <v>5</v>
      </c>
      <c r="B3695">
        <v>2</v>
      </c>
      <c r="C3695">
        <v>2</v>
      </c>
      <c r="D3695" s="27">
        <v>4700</v>
      </c>
      <c r="E3695">
        <v>487</v>
      </c>
      <c r="F3695">
        <v>137079</v>
      </c>
      <c r="G3695">
        <v>75812</v>
      </c>
      <c r="H3695">
        <v>1490</v>
      </c>
      <c r="I3695">
        <v>109798</v>
      </c>
      <c r="J3695">
        <v>0</v>
      </c>
      <c r="K3695">
        <v>0</v>
      </c>
      <c r="L3695">
        <v>32695</v>
      </c>
      <c r="M3695">
        <v>81526</v>
      </c>
      <c r="N3695">
        <v>63264</v>
      </c>
      <c r="O3695">
        <v>23.717549999999999</v>
      </c>
      <c r="P3695" s="27">
        <v>147172</v>
      </c>
      <c r="Q3695" s="27">
        <v>502151</v>
      </c>
    </row>
    <row r="3696" spans="1:17" x14ac:dyDescent="0.3">
      <c r="A3696">
        <v>7</v>
      </c>
      <c r="B3696">
        <v>2</v>
      </c>
      <c r="C3696">
        <v>6</v>
      </c>
      <c r="D3696" s="27">
        <v>178000</v>
      </c>
      <c r="E3696">
        <v>38613</v>
      </c>
      <c r="F3696">
        <v>235588</v>
      </c>
      <c r="G3696">
        <v>3324551</v>
      </c>
      <c r="H3696">
        <v>36255</v>
      </c>
      <c r="I3696">
        <v>1285603</v>
      </c>
      <c r="J3696">
        <v>0</v>
      </c>
      <c r="K3696">
        <v>62791</v>
      </c>
      <c r="L3696">
        <v>590815</v>
      </c>
      <c r="M3696">
        <v>1932402</v>
      </c>
      <c r="N3696">
        <v>1469791</v>
      </c>
      <c r="O3696">
        <v>50.319159999999997</v>
      </c>
      <c r="P3696" s="27">
        <v>2630835</v>
      </c>
      <c r="Q3696" s="27">
        <v>8976409</v>
      </c>
    </row>
    <row r="3697" spans="1:17" x14ac:dyDescent="0.3">
      <c r="A3697">
        <v>7</v>
      </c>
      <c r="B3697">
        <v>2</v>
      </c>
      <c r="C3697">
        <v>5</v>
      </c>
      <c r="D3697" s="27">
        <v>2400</v>
      </c>
      <c r="E3697">
        <v>554</v>
      </c>
      <c r="F3697">
        <v>16485</v>
      </c>
      <c r="G3697">
        <v>7277</v>
      </c>
      <c r="H3697">
        <v>0</v>
      </c>
      <c r="I3697">
        <v>6167</v>
      </c>
      <c r="J3697">
        <v>0</v>
      </c>
      <c r="K3697">
        <v>2486</v>
      </c>
      <c r="L3697">
        <v>3832</v>
      </c>
      <c r="M3697">
        <v>22309</v>
      </c>
      <c r="N3697">
        <v>6527</v>
      </c>
      <c r="O3697">
        <v>1197.386</v>
      </c>
      <c r="P3697" s="27">
        <v>19237</v>
      </c>
      <c r="Q3697" s="27">
        <v>65637</v>
      </c>
    </row>
    <row r="3698" spans="1:17" x14ac:dyDescent="0.3">
      <c r="A3698">
        <v>9</v>
      </c>
      <c r="B3698">
        <v>2</v>
      </c>
      <c r="C3698">
        <v>2</v>
      </c>
      <c r="D3698" s="27">
        <v>60000</v>
      </c>
      <c r="E3698">
        <v>9125</v>
      </c>
      <c r="F3698">
        <v>2889003</v>
      </c>
      <c r="G3698">
        <v>667808</v>
      </c>
      <c r="H3698">
        <v>39739</v>
      </c>
      <c r="I3698">
        <v>814449</v>
      </c>
      <c r="J3698">
        <v>0</v>
      </c>
      <c r="K3698">
        <v>10329</v>
      </c>
      <c r="L3698">
        <v>225417</v>
      </c>
      <c r="M3698">
        <v>2559993</v>
      </c>
      <c r="N3698">
        <v>627056</v>
      </c>
      <c r="O3698">
        <v>48.84104</v>
      </c>
      <c r="P3698" s="27">
        <v>2298628</v>
      </c>
      <c r="Q3698" s="27">
        <v>7842919</v>
      </c>
    </row>
    <row r="3699" spans="1:17" x14ac:dyDescent="0.3">
      <c r="A3699">
        <v>4</v>
      </c>
      <c r="B3699">
        <v>1</v>
      </c>
      <c r="C3699">
        <v>1</v>
      </c>
      <c r="D3699" s="27">
        <v>55000</v>
      </c>
      <c r="E3699">
        <v>0</v>
      </c>
      <c r="F3699">
        <v>0</v>
      </c>
      <c r="G3699">
        <v>226</v>
      </c>
      <c r="H3699">
        <v>0</v>
      </c>
      <c r="I3699">
        <v>9571</v>
      </c>
      <c r="J3699">
        <v>0</v>
      </c>
      <c r="K3699">
        <v>0</v>
      </c>
      <c r="L3699">
        <v>0</v>
      </c>
      <c r="M3699">
        <v>0</v>
      </c>
      <c r="N3699">
        <v>29339</v>
      </c>
      <c r="O3699">
        <v>233.30279999999999</v>
      </c>
      <c r="P3699" s="27">
        <v>11470</v>
      </c>
      <c r="Q3699" s="27">
        <v>39136</v>
      </c>
    </row>
    <row r="3700" spans="1:17" x14ac:dyDescent="0.3">
      <c r="A3700">
        <v>1</v>
      </c>
      <c r="B3700">
        <v>2</v>
      </c>
      <c r="C3700">
        <v>4</v>
      </c>
      <c r="D3700" s="27">
        <v>30000</v>
      </c>
      <c r="E3700">
        <v>320135</v>
      </c>
      <c r="F3700">
        <v>293786</v>
      </c>
      <c r="G3700">
        <v>659706</v>
      </c>
      <c r="H3700">
        <v>0</v>
      </c>
      <c r="I3700">
        <v>283912</v>
      </c>
      <c r="J3700">
        <v>0</v>
      </c>
      <c r="K3700">
        <v>32332</v>
      </c>
      <c r="L3700">
        <v>74283</v>
      </c>
      <c r="M3700">
        <v>414509</v>
      </c>
      <c r="N3700">
        <v>279650</v>
      </c>
      <c r="O3700">
        <v>647.98720000000003</v>
      </c>
      <c r="P3700" s="27">
        <v>691182</v>
      </c>
      <c r="Q3700" s="27">
        <v>2358313</v>
      </c>
    </row>
    <row r="3701" spans="1:17" x14ac:dyDescent="0.3">
      <c r="A3701">
        <v>9</v>
      </c>
      <c r="B3701">
        <v>26</v>
      </c>
      <c r="C3701">
        <v>46</v>
      </c>
      <c r="D3701" s="27">
        <v>3100</v>
      </c>
      <c r="E3701">
        <v>0</v>
      </c>
      <c r="F3701">
        <v>0</v>
      </c>
      <c r="G3701">
        <v>0</v>
      </c>
      <c r="H3701">
        <v>62</v>
      </c>
      <c r="I3701">
        <v>0</v>
      </c>
      <c r="J3701">
        <v>3073</v>
      </c>
      <c r="K3701">
        <v>2265</v>
      </c>
      <c r="L3701">
        <v>4726</v>
      </c>
      <c r="M3701">
        <v>203</v>
      </c>
      <c r="N3701">
        <v>23726</v>
      </c>
      <c r="O3701">
        <v>1667.7550000000001</v>
      </c>
      <c r="P3701" s="27">
        <v>9981</v>
      </c>
      <c r="Q3701" s="27">
        <v>34055</v>
      </c>
    </row>
    <row r="3702" spans="1:17" x14ac:dyDescent="0.3">
      <c r="A3702">
        <v>7</v>
      </c>
      <c r="B3702">
        <v>12</v>
      </c>
      <c r="C3702">
        <v>21</v>
      </c>
      <c r="D3702" s="27">
        <v>5400</v>
      </c>
      <c r="E3702">
        <v>0</v>
      </c>
      <c r="F3702">
        <v>25323</v>
      </c>
      <c r="G3702">
        <v>2186</v>
      </c>
      <c r="H3702">
        <v>0</v>
      </c>
      <c r="I3702">
        <v>7062</v>
      </c>
      <c r="J3702">
        <v>0</v>
      </c>
      <c r="K3702">
        <v>1418</v>
      </c>
      <c r="L3702">
        <v>14634</v>
      </c>
      <c r="M3702">
        <v>9057</v>
      </c>
      <c r="N3702">
        <v>20618</v>
      </c>
      <c r="O3702">
        <v>1879.4559999999999</v>
      </c>
      <c r="P3702" s="27">
        <v>23534</v>
      </c>
      <c r="Q3702" s="27">
        <v>80298</v>
      </c>
    </row>
    <row r="3703" spans="1:17" x14ac:dyDescent="0.3">
      <c r="A3703">
        <v>9</v>
      </c>
      <c r="B3703">
        <v>5</v>
      </c>
      <c r="C3703">
        <v>9</v>
      </c>
      <c r="D3703" s="27">
        <v>10000</v>
      </c>
      <c r="E3703">
        <v>0</v>
      </c>
      <c r="F3703">
        <v>0</v>
      </c>
      <c r="G3703">
        <v>0</v>
      </c>
      <c r="H3703">
        <v>0</v>
      </c>
      <c r="I3703">
        <v>29158</v>
      </c>
      <c r="J3703">
        <v>0</v>
      </c>
      <c r="K3703">
        <v>4909</v>
      </c>
      <c r="L3703">
        <v>413</v>
      </c>
      <c r="M3703">
        <v>13518</v>
      </c>
      <c r="N3703">
        <v>18686</v>
      </c>
      <c r="O3703">
        <v>1867.057</v>
      </c>
      <c r="P3703" s="27">
        <v>19544</v>
      </c>
      <c r="Q3703" s="27">
        <v>66684</v>
      </c>
    </row>
    <row r="3704" spans="1:17" x14ac:dyDescent="0.3">
      <c r="A3704">
        <v>4</v>
      </c>
      <c r="B3704">
        <v>26</v>
      </c>
      <c r="C3704">
        <v>47</v>
      </c>
      <c r="D3704" s="27">
        <v>35000</v>
      </c>
      <c r="E3704">
        <v>0</v>
      </c>
      <c r="F3704">
        <v>44318</v>
      </c>
      <c r="G3704">
        <v>56366</v>
      </c>
      <c r="H3704">
        <v>0</v>
      </c>
      <c r="I3704">
        <v>48268</v>
      </c>
      <c r="J3704">
        <v>0</v>
      </c>
      <c r="K3704">
        <v>150315</v>
      </c>
      <c r="L3704">
        <v>3099</v>
      </c>
      <c r="M3704">
        <v>18243</v>
      </c>
      <c r="N3704">
        <v>192201</v>
      </c>
      <c r="O3704">
        <v>583.35119999999995</v>
      </c>
      <c r="P3704" s="27">
        <v>150296</v>
      </c>
      <c r="Q3704" s="27">
        <v>512810</v>
      </c>
    </row>
    <row r="3705" spans="1:17" x14ac:dyDescent="0.3">
      <c r="A3705">
        <v>9</v>
      </c>
      <c r="B3705">
        <v>12</v>
      </c>
      <c r="C3705">
        <v>21</v>
      </c>
      <c r="D3705" s="27">
        <v>19000</v>
      </c>
      <c r="E3705">
        <v>4537</v>
      </c>
      <c r="F3705">
        <v>13811</v>
      </c>
      <c r="G3705">
        <v>115668</v>
      </c>
      <c r="H3705">
        <v>702</v>
      </c>
      <c r="I3705">
        <v>22105</v>
      </c>
      <c r="J3705">
        <v>0</v>
      </c>
      <c r="K3705">
        <v>40926</v>
      </c>
      <c r="L3705">
        <v>26597</v>
      </c>
      <c r="M3705">
        <v>17092</v>
      </c>
      <c r="N3705">
        <v>177852</v>
      </c>
      <c r="O3705">
        <v>1031.346</v>
      </c>
      <c r="P3705" s="27">
        <v>122887</v>
      </c>
      <c r="Q3705" s="27">
        <v>419290</v>
      </c>
    </row>
    <row r="3706" spans="1:17" x14ac:dyDescent="0.3">
      <c r="A3706">
        <v>5</v>
      </c>
      <c r="B3706">
        <v>12</v>
      </c>
      <c r="C3706">
        <v>21</v>
      </c>
      <c r="D3706" s="27">
        <v>5000</v>
      </c>
      <c r="E3706">
        <v>4127</v>
      </c>
      <c r="F3706">
        <v>9303</v>
      </c>
      <c r="G3706">
        <v>3079</v>
      </c>
      <c r="H3706">
        <v>1259</v>
      </c>
      <c r="I3706">
        <v>4016</v>
      </c>
      <c r="J3706">
        <v>0</v>
      </c>
      <c r="K3706">
        <v>756</v>
      </c>
      <c r="L3706">
        <v>3063</v>
      </c>
      <c r="M3706">
        <v>2003</v>
      </c>
      <c r="N3706">
        <v>19964</v>
      </c>
      <c r="O3706">
        <v>1807.463</v>
      </c>
      <c r="P3706" s="27">
        <v>13942</v>
      </c>
      <c r="Q3706" s="27">
        <v>47570</v>
      </c>
    </row>
    <row r="3707" spans="1:17" x14ac:dyDescent="0.3">
      <c r="A3707">
        <v>3</v>
      </c>
      <c r="B3707">
        <v>2</v>
      </c>
      <c r="C3707">
        <v>6</v>
      </c>
      <c r="D3707" s="27">
        <v>160000</v>
      </c>
      <c r="E3707">
        <v>940331</v>
      </c>
      <c r="F3707">
        <v>1207090</v>
      </c>
      <c r="G3707">
        <v>1937055</v>
      </c>
      <c r="H3707">
        <v>47706</v>
      </c>
      <c r="I3707">
        <v>528128</v>
      </c>
      <c r="J3707">
        <v>0</v>
      </c>
      <c r="K3707">
        <v>114928</v>
      </c>
      <c r="L3707">
        <v>153802</v>
      </c>
      <c r="M3707">
        <v>2419538</v>
      </c>
      <c r="N3707">
        <v>1052500</v>
      </c>
      <c r="O3707">
        <v>53.72437</v>
      </c>
      <c r="P3707" s="27">
        <v>2462215</v>
      </c>
      <c r="Q3707" s="27">
        <v>8401078</v>
      </c>
    </row>
    <row r="3708" spans="1:17" x14ac:dyDescent="0.3">
      <c r="A3708">
        <v>8</v>
      </c>
      <c r="B3708">
        <v>2</v>
      </c>
      <c r="C3708">
        <v>2</v>
      </c>
      <c r="D3708" s="27">
        <v>1750</v>
      </c>
      <c r="E3708">
        <v>2534</v>
      </c>
      <c r="F3708">
        <v>1568</v>
      </c>
      <c r="G3708">
        <v>9974</v>
      </c>
      <c r="H3708">
        <v>0</v>
      </c>
      <c r="I3708">
        <v>4819</v>
      </c>
      <c r="J3708">
        <v>0</v>
      </c>
      <c r="K3708">
        <v>932</v>
      </c>
      <c r="L3708">
        <v>1392</v>
      </c>
      <c r="M3708">
        <v>981</v>
      </c>
      <c r="N3708">
        <v>6515</v>
      </c>
      <c r="O3708">
        <v>887.44190000000003</v>
      </c>
      <c r="P3708" s="27">
        <v>8416</v>
      </c>
      <c r="Q3708" s="27">
        <v>28715</v>
      </c>
    </row>
    <row r="3709" spans="1:17" x14ac:dyDescent="0.3">
      <c r="A3709">
        <v>5</v>
      </c>
      <c r="B3709">
        <v>2</v>
      </c>
      <c r="C3709">
        <v>4</v>
      </c>
      <c r="D3709" s="27">
        <v>700000</v>
      </c>
      <c r="E3709">
        <v>461259</v>
      </c>
      <c r="F3709">
        <v>7419508</v>
      </c>
      <c r="G3709">
        <v>10861433</v>
      </c>
      <c r="H3709">
        <v>132336</v>
      </c>
      <c r="I3709">
        <v>12807161</v>
      </c>
      <c r="J3709">
        <v>464343</v>
      </c>
      <c r="K3709">
        <v>547900</v>
      </c>
      <c r="L3709">
        <v>591999</v>
      </c>
      <c r="M3709">
        <v>12406973</v>
      </c>
      <c r="N3709">
        <v>6900512</v>
      </c>
      <c r="O3709">
        <v>23.717549999999999</v>
      </c>
      <c r="P3709" s="27">
        <v>15414251</v>
      </c>
      <c r="Q3709" s="27">
        <v>52593424</v>
      </c>
    </row>
    <row r="3710" spans="1:17" x14ac:dyDescent="0.3">
      <c r="A3710">
        <v>9</v>
      </c>
      <c r="B3710">
        <v>5</v>
      </c>
      <c r="C3710">
        <v>9</v>
      </c>
      <c r="D3710" s="27">
        <v>132000</v>
      </c>
      <c r="E3710">
        <v>1229</v>
      </c>
      <c r="F3710">
        <v>138093</v>
      </c>
      <c r="G3710">
        <v>221433</v>
      </c>
      <c r="H3710">
        <v>14266</v>
      </c>
      <c r="I3710">
        <v>716428</v>
      </c>
      <c r="J3710">
        <v>0</v>
      </c>
      <c r="K3710">
        <v>9973</v>
      </c>
      <c r="L3710">
        <v>24849</v>
      </c>
      <c r="M3710">
        <v>175125</v>
      </c>
      <c r="N3710">
        <v>843503</v>
      </c>
      <c r="O3710">
        <v>74.84496</v>
      </c>
      <c r="P3710" s="27">
        <v>628634</v>
      </c>
      <c r="Q3710" s="27">
        <v>2144899</v>
      </c>
    </row>
    <row r="3711" spans="1:17" x14ac:dyDescent="0.3">
      <c r="A3711">
        <v>4</v>
      </c>
      <c r="B3711">
        <v>8</v>
      </c>
      <c r="C3711">
        <v>19</v>
      </c>
      <c r="D3711" s="27">
        <v>15000</v>
      </c>
      <c r="E3711">
        <v>0</v>
      </c>
      <c r="F3711">
        <v>3459</v>
      </c>
      <c r="G3711">
        <v>50435</v>
      </c>
      <c r="H3711">
        <v>0</v>
      </c>
      <c r="I3711">
        <v>20563</v>
      </c>
      <c r="J3711">
        <v>0</v>
      </c>
      <c r="K3711">
        <v>23636</v>
      </c>
      <c r="L3711">
        <v>1375</v>
      </c>
      <c r="M3711">
        <v>4909</v>
      </c>
      <c r="N3711">
        <v>28220</v>
      </c>
      <c r="O3711">
        <v>789.9366</v>
      </c>
      <c r="P3711" s="27">
        <v>38862</v>
      </c>
      <c r="Q3711" s="27">
        <v>132597</v>
      </c>
    </row>
    <row r="3712" spans="1:17" x14ac:dyDescent="0.3">
      <c r="A3712">
        <v>2</v>
      </c>
      <c r="B3712">
        <v>16</v>
      </c>
      <c r="C3712">
        <v>35</v>
      </c>
      <c r="D3712" s="27">
        <v>410000</v>
      </c>
      <c r="E3712">
        <v>0</v>
      </c>
      <c r="F3712">
        <v>8099764</v>
      </c>
      <c r="G3712">
        <v>8757277</v>
      </c>
      <c r="H3712">
        <v>0</v>
      </c>
      <c r="I3712">
        <v>8891318</v>
      </c>
      <c r="J3712">
        <v>2293767</v>
      </c>
      <c r="K3712">
        <v>6367199</v>
      </c>
      <c r="L3712">
        <v>5460449</v>
      </c>
      <c r="M3712">
        <v>5058781</v>
      </c>
      <c r="N3712">
        <v>10669808</v>
      </c>
      <c r="O3712">
        <v>9.2846069999999994</v>
      </c>
      <c r="P3712" s="27">
        <v>16294948</v>
      </c>
      <c r="Q3712" s="27">
        <v>55598363</v>
      </c>
    </row>
    <row r="3713" spans="1:17" x14ac:dyDescent="0.3">
      <c r="A3713">
        <v>5</v>
      </c>
      <c r="B3713">
        <v>23</v>
      </c>
      <c r="C3713">
        <v>50</v>
      </c>
      <c r="D3713" s="27">
        <v>285000</v>
      </c>
      <c r="E3713">
        <v>311562</v>
      </c>
      <c r="F3713">
        <v>2393216</v>
      </c>
      <c r="G3713">
        <v>3242808</v>
      </c>
      <c r="H3713">
        <v>302893</v>
      </c>
      <c r="I3713">
        <v>4268347</v>
      </c>
      <c r="J3713">
        <v>336315</v>
      </c>
      <c r="K3713">
        <v>9164162</v>
      </c>
      <c r="L3713">
        <v>405841</v>
      </c>
      <c r="M3713">
        <v>615675</v>
      </c>
      <c r="N3713">
        <v>2371281</v>
      </c>
      <c r="O3713">
        <v>48.84104</v>
      </c>
      <c r="P3713" s="27">
        <v>6861694</v>
      </c>
      <c r="Q3713" s="27">
        <v>23412100</v>
      </c>
    </row>
    <row r="3714" spans="1:17" x14ac:dyDescent="0.3">
      <c r="A3714">
        <v>3</v>
      </c>
      <c r="B3714">
        <v>26</v>
      </c>
      <c r="C3714">
        <v>46</v>
      </c>
      <c r="D3714" s="27">
        <v>2100</v>
      </c>
      <c r="E3714">
        <v>3348</v>
      </c>
      <c r="F3714">
        <v>0</v>
      </c>
      <c r="G3714">
        <v>2554</v>
      </c>
      <c r="H3714">
        <v>0</v>
      </c>
      <c r="I3714">
        <v>18282</v>
      </c>
      <c r="J3714">
        <v>0</v>
      </c>
      <c r="K3714">
        <v>1631</v>
      </c>
      <c r="L3714">
        <v>0</v>
      </c>
      <c r="M3714">
        <v>0</v>
      </c>
      <c r="N3714">
        <v>23874</v>
      </c>
      <c r="O3714">
        <v>1879.4559999999999</v>
      </c>
      <c r="P3714" s="27">
        <v>14563</v>
      </c>
      <c r="Q3714" s="27">
        <v>49689</v>
      </c>
    </row>
    <row r="3715" spans="1:17" x14ac:dyDescent="0.3">
      <c r="A3715">
        <v>5</v>
      </c>
      <c r="B3715">
        <v>12</v>
      </c>
      <c r="C3715">
        <v>21</v>
      </c>
      <c r="D3715" s="27">
        <v>2700</v>
      </c>
      <c r="E3715">
        <v>7346</v>
      </c>
      <c r="F3715">
        <v>3380</v>
      </c>
      <c r="G3715">
        <v>632</v>
      </c>
      <c r="H3715">
        <v>70</v>
      </c>
      <c r="I3715">
        <v>427</v>
      </c>
      <c r="J3715">
        <v>608</v>
      </c>
      <c r="K3715">
        <v>515</v>
      </c>
      <c r="L3715">
        <v>906</v>
      </c>
      <c r="M3715">
        <v>46</v>
      </c>
      <c r="N3715">
        <v>3819</v>
      </c>
      <c r="O3715">
        <v>2140.9059999999999</v>
      </c>
      <c r="P3715" s="27">
        <v>5202</v>
      </c>
      <c r="Q3715" s="27">
        <v>17749</v>
      </c>
    </row>
    <row r="3716" spans="1:17" x14ac:dyDescent="0.3">
      <c r="A3716">
        <v>5</v>
      </c>
      <c r="B3716">
        <v>23</v>
      </c>
      <c r="C3716">
        <v>50</v>
      </c>
      <c r="D3716" s="27">
        <v>6000</v>
      </c>
      <c r="E3716">
        <v>207</v>
      </c>
      <c r="F3716">
        <v>63037</v>
      </c>
      <c r="G3716">
        <v>36534</v>
      </c>
      <c r="H3716">
        <v>3657</v>
      </c>
      <c r="I3716">
        <v>26192</v>
      </c>
      <c r="J3716">
        <v>0</v>
      </c>
      <c r="K3716">
        <v>92082</v>
      </c>
      <c r="L3716">
        <v>3640</v>
      </c>
      <c r="M3716">
        <v>15212</v>
      </c>
      <c r="N3716">
        <v>18280</v>
      </c>
      <c r="O3716">
        <v>1892.4559999999999</v>
      </c>
      <c r="P3716" s="27">
        <v>75862</v>
      </c>
      <c r="Q3716" s="27">
        <v>258841</v>
      </c>
    </row>
    <row r="3717" spans="1:17" x14ac:dyDescent="0.3">
      <c r="A3717">
        <v>8</v>
      </c>
      <c r="B3717">
        <v>2</v>
      </c>
      <c r="C3717">
        <v>2</v>
      </c>
      <c r="D3717" s="27">
        <v>300000</v>
      </c>
      <c r="E3717">
        <v>0</v>
      </c>
      <c r="F3717">
        <v>1191709</v>
      </c>
      <c r="G3717">
        <v>2361101</v>
      </c>
      <c r="H3717">
        <v>0</v>
      </c>
      <c r="I3717">
        <v>1494334</v>
      </c>
      <c r="J3717">
        <v>89412</v>
      </c>
      <c r="K3717">
        <v>96531</v>
      </c>
      <c r="L3717">
        <v>152174</v>
      </c>
      <c r="M3717">
        <v>1954474</v>
      </c>
      <c r="N3717">
        <v>1378085</v>
      </c>
      <c r="O3717">
        <v>48.84104</v>
      </c>
      <c r="P3717" s="27">
        <v>2555047</v>
      </c>
      <c r="Q3717" s="27">
        <v>8717820</v>
      </c>
    </row>
    <row r="3718" spans="1:17" x14ac:dyDescent="0.3">
      <c r="A3718">
        <v>9</v>
      </c>
      <c r="B3718">
        <v>5</v>
      </c>
      <c r="C3718">
        <v>11</v>
      </c>
      <c r="D3718" s="27">
        <v>5000</v>
      </c>
      <c r="E3718">
        <v>0</v>
      </c>
      <c r="F3718">
        <v>0</v>
      </c>
      <c r="G3718">
        <v>3909</v>
      </c>
      <c r="H3718">
        <v>0</v>
      </c>
      <c r="I3718">
        <v>69678</v>
      </c>
      <c r="J3718">
        <v>0</v>
      </c>
      <c r="K3718">
        <v>0</v>
      </c>
      <c r="L3718">
        <v>304</v>
      </c>
      <c r="M3718">
        <v>4430</v>
      </c>
      <c r="N3718">
        <v>61762</v>
      </c>
      <c r="O3718">
        <v>1667.7550000000001</v>
      </c>
      <c r="P3718" s="27">
        <v>41056</v>
      </c>
      <c r="Q3718" s="27">
        <v>140083</v>
      </c>
    </row>
    <row r="3719" spans="1:17" x14ac:dyDescent="0.3">
      <c r="A3719">
        <v>2</v>
      </c>
      <c r="B3719">
        <v>5</v>
      </c>
      <c r="C3719">
        <v>9</v>
      </c>
      <c r="D3719" s="27">
        <v>172000</v>
      </c>
      <c r="E3719">
        <v>155011</v>
      </c>
      <c r="F3719">
        <v>147632</v>
      </c>
      <c r="G3719">
        <v>185587</v>
      </c>
      <c r="H3719">
        <v>7204</v>
      </c>
      <c r="I3719">
        <v>1087217</v>
      </c>
      <c r="J3719">
        <v>0</v>
      </c>
      <c r="K3719">
        <v>17014</v>
      </c>
      <c r="L3719">
        <v>36039</v>
      </c>
      <c r="M3719">
        <v>124230</v>
      </c>
      <c r="N3719">
        <v>759719</v>
      </c>
      <c r="O3719">
        <v>84.055760000000006</v>
      </c>
      <c r="P3719" s="27">
        <v>738468</v>
      </c>
      <c r="Q3719" s="27">
        <v>2519653</v>
      </c>
    </row>
    <row r="3720" spans="1:17" x14ac:dyDescent="0.3">
      <c r="A3720">
        <v>9</v>
      </c>
      <c r="B3720">
        <v>25</v>
      </c>
      <c r="C3720">
        <v>42</v>
      </c>
      <c r="D3720" s="27">
        <v>4750</v>
      </c>
      <c r="E3720">
        <v>24104</v>
      </c>
      <c r="F3720">
        <v>5468</v>
      </c>
      <c r="G3720">
        <v>24485</v>
      </c>
      <c r="H3720">
        <v>818</v>
      </c>
      <c r="I3720">
        <v>23869</v>
      </c>
      <c r="J3720">
        <v>0</v>
      </c>
      <c r="K3720">
        <v>1821</v>
      </c>
      <c r="L3720">
        <v>1424</v>
      </c>
      <c r="M3720">
        <v>7258</v>
      </c>
      <c r="N3720">
        <v>20149</v>
      </c>
      <c r="O3720">
        <v>1031.346</v>
      </c>
      <c r="P3720" s="27">
        <v>32062</v>
      </c>
      <c r="Q3720" s="27">
        <v>109396</v>
      </c>
    </row>
    <row r="3721" spans="1:17" x14ac:dyDescent="0.3">
      <c r="A3721">
        <v>5</v>
      </c>
      <c r="B3721">
        <v>2</v>
      </c>
      <c r="C3721">
        <v>2</v>
      </c>
      <c r="D3721" s="27">
        <v>600000</v>
      </c>
      <c r="E3721">
        <v>0</v>
      </c>
      <c r="F3721">
        <v>35398428</v>
      </c>
      <c r="G3721">
        <v>1666267</v>
      </c>
      <c r="H3721">
        <v>38809</v>
      </c>
      <c r="I3721">
        <v>3059517</v>
      </c>
      <c r="J3721">
        <v>0</v>
      </c>
      <c r="K3721">
        <v>0</v>
      </c>
      <c r="L3721">
        <v>224042</v>
      </c>
      <c r="M3721">
        <v>1919604</v>
      </c>
      <c r="N3721">
        <v>2381269</v>
      </c>
      <c r="O3721">
        <v>23.717549999999999</v>
      </c>
      <c r="P3721" s="27">
        <v>13097285</v>
      </c>
      <c r="Q3721" s="27">
        <v>44687936</v>
      </c>
    </row>
    <row r="3722" spans="1:17" x14ac:dyDescent="0.3">
      <c r="A3722">
        <v>3</v>
      </c>
      <c r="B3722">
        <v>2</v>
      </c>
      <c r="C3722">
        <v>2</v>
      </c>
      <c r="D3722" s="27">
        <v>130000</v>
      </c>
      <c r="E3722">
        <v>1016617</v>
      </c>
      <c r="F3722">
        <v>704505</v>
      </c>
      <c r="G3722">
        <v>2056596</v>
      </c>
      <c r="H3722">
        <v>61599</v>
      </c>
      <c r="I3722">
        <v>1280697</v>
      </c>
      <c r="J3722">
        <v>96267</v>
      </c>
      <c r="K3722">
        <v>597064</v>
      </c>
      <c r="L3722">
        <v>523541</v>
      </c>
      <c r="M3722">
        <v>1914991</v>
      </c>
      <c r="N3722">
        <v>1293756</v>
      </c>
      <c r="O3722">
        <v>53.72437</v>
      </c>
      <c r="P3722" s="27">
        <v>2797665</v>
      </c>
      <c r="Q3722" s="27">
        <v>9545633</v>
      </c>
    </row>
    <row r="3723" spans="1:17" x14ac:dyDescent="0.3">
      <c r="A3723">
        <v>3</v>
      </c>
      <c r="B3723">
        <v>13</v>
      </c>
      <c r="C3723">
        <v>22</v>
      </c>
      <c r="D3723" s="27">
        <v>1400000</v>
      </c>
      <c r="E3723">
        <v>1471471</v>
      </c>
      <c r="F3723">
        <v>39637361</v>
      </c>
      <c r="G3723">
        <v>7763054</v>
      </c>
      <c r="H3723">
        <v>0</v>
      </c>
      <c r="I3723">
        <v>2021602</v>
      </c>
      <c r="J3723">
        <v>1476020</v>
      </c>
      <c r="K3723">
        <v>3646553</v>
      </c>
      <c r="L3723">
        <v>1183195</v>
      </c>
      <c r="M3723">
        <v>1907744</v>
      </c>
      <c r="N3723">
        <v>13363771</v>
      </c>
      <c r="O3723">
        <v>9.8042010000000008</v>
      </c>
      <c r="P3723" s="27">
        <v>21239968</v>
      </c>
      <c r="Q3723" s="27">
        <v>72470771</v>
      </c>
    </row>
    <row r="3724" spans="1:17" x14ac:dyDescent="0.3">
      <c r="A3724">
        <v>4</v>
      </c>
      <c r="B3724">
        <v>14</v>
      </c>
      <c r="C3724">
        <v>28</v>
      </c>
      <c r="D3724" s="27">
        <v>230000</v>
      </c>
      <c r="E3724">
        <v>0</v>
      </c>
      <c r="F3724">
        <v>972161</v>
      </c>
      <c r="G3724">
        <v>569990</v>
      </c>
      <c r="H3724">
        <v>17568</v>
      </c>
      <c r="I3724">
        <v>355033</v>
      </c>
      <c r="J3724">
        <v>0</v>
      </c>
      <c r="K3724">
        <v>212324</v>
      </c>
      <c r="L3724">
        <v>136630</v>
      </c>
      <c r="M3724">
        <v>605812</v>
      </c>
      <c r="N3724">
        <v>493939</v>
      </c>
      <c r="O3724">
        <v>21.56034</v>
      </c>
      <c r="P3724" s="27">
        <v>985773</v>
      </c>
      <c r="Q3724" s="27">
        <v>3363457</v>
      </c>
    </row>
    <row r="3725" spans="1:17" x14ac:dyDescent="0.3">
      <c r="A3725">
        <v>3</v>
      </c>
      <c r="B3725">
        <v>5</v>
      </c>
      <c r="C3725">
        <v>11</v>
      </c>
      <c r="D3725" s="27">
        <v>5000</v>
      </c>
      <c r="E3725">
        <v>0</v>
      </c>
      <c r="F3725">
        <v>0</v>
      </c>
      <c r="G3725">
        <v>0</v>
      </c>
      <c r="H3725">
        <v>0</v>
      </c>
      <c r="I3725">
        <v>0</v>
      </c>
      <c r="J3725">
        <v>0</v>
      </c>
      <c r="K3725">
        <v>0</v>
      </c>
      <c r="L3725">
        <v>0</v>
      </c>
      <c r="M3725">
        <v>0</v>
      </c>
      <c r="N3725">
        <v>19216</v>
      </c>
      <c r="O3725">
        <v>3855.0839999999998</v>
      </c>
      <c r="P3725" s="27">
        <v>5632</v>
      </c>
      <c r="Q3725" s="27">
        <v>19216</v>
      </c>
    </row>
    <row r="3726" spans="1:17" x14ac:dyDescent="0.3">
      <c r="A3726">
        <v>9</v>
      </c>
      <c r="B3726">
        <v>2</v>
      </c>
      <c r="C3726">
        <v>2</v>
      </c>
      <c r="D3726" s="27">
        <v>66000</v>
      </c>
      <c r="E3726">
        <v>218056</v>
      </c>
      <c r="F3726">
        <v>114306</v>
      </c>
      <c r="G3726">
        <v>1487308</v>
      </c>
      <c r="H3726">
        <v>0</v>
      </c>
      <c r="I3726">
        <v>1254487</v>
      </c>
      <c r="J3726">
        <v>0</v>
      </c>
      <c r="K3726">
        <v>0</v>
      </c>
      <c r="L3726">
        <v>119430</v>
      </c>
      <c r="M3726">
        <v>1239044</v>
      </c>
      <c r="N3726">
        <v>791291</v>
      </c>
      <c r="O3726">
        <v>249.4453</v>
      </c>
      <c r="P3726" s="27">
        <v>1531044</v>
      </c>
      <c r="Q3726" s="27">
        <v>5223922</v>
      </c>
    </row>
    <row r="3727" spans="1:17" x14ac:dyDescent="0.3">
      <c r="A3727">
        <v>4</v>
      </c>
      <c r="B3727">
        <v>26</v>
      </c>
      <c r="C3727">
        <v>44</v>
      </c>
      <c r="D3727" s="27">
        <v>7300</v>
      </c>
      <c r="E3727">
        <v>0</v>
      </c>
      <c r="F3727">
        <v>13456</v>
      </c>
      <c r="G3727">
        <v>17823</v>
      </c>
      <c r="H3727">
        <v>0</v>
      </c>
      <c r="I3727">
        <v>56230</v>
      </c>
      <c r="J3727">
        <v>0</v>
      </c>
      <c r="K3727">
        <v>1699</v>
      </c>
      <c r="L3727">
        <v>8744</v>
      </c>
      <c r="M3727">
        <v>10858</v>
      </c>
      <c r="N3727">
        <v>46552</v>
      </c>
      <c r="O3727">
        <v>1387.077</v>
      </c>
      <c r="P3727" s="27">
        <v>45534</v>
      </c>
      <c r="Q3727" s="27">
        <v>155362</v>
      </c>
    </row>
    <row r="3728" spans="1:17" x14ac:dyDescent="0.3">
      <c r="A3728">
        <v>3</v>
      </c>
      <c r="B3728">
        <v>14</v>
      </c>
      <c r="C3728">
        <v>29</v>
      </c>
      <c r="D3728" s="27">
        <v>114000</v>
      </c>
      <c r="E3728">
        <v>103503</v>
      </c>
      <c r="F3728">
        <v>1167177</v>
      </c>
      <c r="G3728">
        <v>394693</v>
      </c>
      <c r="H3728">
        <v>0</v>
      </c>
      <c r="I3728">
        <v>419586</v>
      </c>
      <c r="J3728">
        <v>75094</v>
      </c>
      <c r="K3728">
        <v>569130</v>
      </c>
      <c r="L3728">
        <v>74774</v>
      </c>
      <c r="M3728">
        <v>685212</v>
      </c>
      <c r="N3728">
        <v>552737</v>
      </c>
      <c r="O3728">
        <v>84.055760000000006</v>
      </c>
      <c r="P3728" s="27">
        <v>1184615</v>
      </c>
      <c r="Q3728" s="27">
        <v>4041906</v>
      </c>
    </row>
    <row r="3729" spans="1:17" x14ac:dyDescent="0.3">
      <c r="A3729">
        <v>5</v>
      </c>
      <c r="B3729">
        <v>26</v>
      </c>
      <c r="C3729">
        <v>46</v>
      </c>
      <c r="D3729" s="27">
        <v>4000</v>
      </c>
      <c r="E3729">
        <v>0</v>
      </c>
      <c r="F3729">
        <v>7861</v>
      </c>
      <c r="G3729">
        <v>3203</v>
      </c>
      <c r="H3729">
        <v>0</v>
      </c>
      <c r="I3729">
        <v>8941</v>
      </c>
      <c r="J3729">
        <v>0</v>
      </c>
      <c r="K3729">
        <v>0</v>
      </c>
      <c r="L3729">
        <v>68</v>
      </c>
      <c r="M3729">
        <v>915</v>
      </c>
      <c r="N3729">
        <v>10017</v>
      </c>
      <c r="O3729">
        <v>1807.463</v>
      </c>
      <c r="P3729" s="27">
        <v>9087</v>
      </c>
      <c r="Q3729" s="27">
        <v>31005</v>
      </c>
    </row>
    <row r="3730" spans="1:17" x14ac:dyDescent="0.3">
      <c r="A3730">
        <v>3</v>
      </c>
      <c r="B3730">
        <v>5</v>
      </c>
      <c r="C3730">
        <v>9</v>
      </c>
      <c r="D3730" s="27">
        <v>69000</v>
      </c>
      <c r="E3730">
        <v>0</v>
      </c>
      <c r="F3730">
        <v>410036</v>
      </c>
      <c r="G3730">
        <v>198478</v>
      </c>
      <c r="H3730">
        <v>42084</v>
      </c>
      <c r="I3730">
        <v>1033307</v>
      </c>
      <c r="J3730">
        <v>0</v>
      </c>
      <c r="K3730">
        <v>19935</v>
      </c>
      <c r="L3730">
        <v>29147</v>
      </c>
      <c r="M3730">
        <v>216677</v>
      </c>
      <c r="N3730">
        <v>818611</v>
      </c>
      <c r="O3730">
        <v>281.10930000000002</v>
      </c>
      <c r="P3730" s="27">
        <v>811335</v>
      </c>
      <c r="Q3730" s="27">
        <v>2768275</v>
      </c>
    </row>
    <row r="3731" spans="1:17" x14ac:dyDescent="0.3">
      <c r="A3731">
        <v>9</v>
      </c>
      <c r="B3731">
        <v>5</v>
      </c>
      <c r="C3731">
        <v>9</v>
      </c>
      <c r="D3731" s="27">
        <v>290000</v>
      </c>
      <c r="E3731">
        <v>0</v>
      </c>
      <c r="F3731">
        <v>281630</v>
      </c>
      <c r="G3731">
        <v>267153</v>
      </c>
      <c r="H3731">
        <v>0</v>
      </c>
      <c r="I3731">
        <v>1159133</v>
      </c>
      <c r="J3731">
        <v>0</v>
      </c>
      <c r="K3731">
        <v>41092</v>
      </c>
      <c r="L3731">
        <v>111115</v>
      </c>
      <c r="M3731">
        <v>294835</v>
      </c>
      <c r="N3731">
        <v>1136080</v>
      </c>
      <c r="O3731">
        <v>90.370909999999995</v>
      </c>
      <c r="P3731" s="27">
        <v>964548</v>
      </c>
      <c r="Q3731" s="27">
        <v>3291038</v>
      </c>
    </row>
    <row r="3732" spans="1:17" x14ac:dyDescent="0.3">
      <c r="A3732">
        <v>8</v>
      </c>
      <c r="B3732">
        <v>12</v>
      </c>
      <c r="C3732">
        <v>21</v>
      </c>
      <c r="D3732" s="27">
        <v>3400</v>
      </c>
      <c r="E3732">
        <v>0</v>
      </c>
      <c r="F3732">
        <v>8114</v>
      </c>
      <c r="G3732">
        <v>4534</v>
      </c>
      <c r="H3732">
        <v>468</v>
      </c>
      <c r="I3732">
        <v>7049</v>
      </c>
      <c r="J3732">
        <v>2715</v>
      </c>
      <c r="K3732">
        <v>1835</v>
      </c>
      <c r="L3732">
        <v>7035</v>
      </c>
      <c r="M3732">
        <v>2569</v>
      </c>
      <c r="N3732">
        <v>17987</v>
      </c>
      <c r="O3732">
        <v>1461.857</v>
      </c>
      <c r="P3732" s="27">
        <v>15330</v>
      </c>
      <c r="Q3732" s="27">
        <v>52306</v>
      </c>
    </row>
    <row r="3733" spans="1:17" x14ac:dyDescent="0.3">
      <c r="A3733">
        <v>7</v>
      </c>
      <c r="B3733">
        <v>12</v>
      </c>
      <c r="C3733">
        <v>21</v>
      </c>
      <c r="D3733" s="27">
        <v>12000</v>
      </c>
      <c r="E3733">
        <v>84</v>
      </c>
      <c r="F3733">
        <v>10239</v>
      </c>
      <c r="G3733">
        <v>6775</v>
      </c>
      <c r="H3733">
        <v>120</v>
      </c>
      <c r="I3733">
        <v>4878</v>
      </c>
      <c r="J3733">
        <v>0</v>
      </c>
      <c r="K3733">
        <v>644</v>
      </c>
      <c r="L3733">
        <v>1133</v>
      </c>
      <c r="M3733">
        <v>0</v>
      </c>
      <c r="N3733">
        <v>21807</v>
      </c>
      <c r="O3733">
        <v>1461.857</v>
      </c>
      <c r="P3733" s="27">
        <v>13388</v>
      </c>
      <c r="Q3733" s="27">
        <v>45680</v>
      </c>
    </row>
    <row r="3734" spans="1:17" x14ac:dyDescent="0.3">
      <c r="A3734">
        <v>5</v>
      </c>
      <c r="B3734">
        <v>5</v>
      </c>
      <c r="C3734">
        <v>10</v>
      </c>
      <c r="D3734" s="27">
        <v>350000</v>
      </c>
      <c r="E3734">
        <v>257040</v>
      </c>
      <c r="F3734">
        <v>720552</v>
      </c>
      <c r="G3734">
        <v>781551</v>
      </c>
      <c r="H3734">
        <v>9527</v>
      </c>
      <c r="I3734">
        <v>1502492</v>
      </c>
      <c r="J3734">
        <v>0</v>
      </c>
      <c r="K3734">
        <v>10683</v>
      </c>
      <c r="L3734">
        <v>29650</v>
      </c>
      <c r="M3734">
        <v>181145</v>
      </c>
      <c r="N3734">
        <v>2518936</v>
      </c>
      <c r="O3734">
        <v>23.251169999999998</v>
      </c>
      <c r="P3734" s="27">
        <v>1761892</v>
      </c>
      <c r="Q3734" s="27">
        <v>6011576</v>
      </c>
    </row>
    <row r="3735" spans="1:17" x14ac:dyDescent="0.3">
      <c r="A3735">
        <v>9</v>
      </c>
      <c r="B3735">
        <v>18</v>
      </c>
      <c r="C3735">
        <v>37</v>
      </c>
      <c r="D3735" s="27">
        <v>29000</v>
      </c>
      <c r="E3735">
        <v>0</v>
      </c>
      <c r="F3735">
        <v>26261</v>
      </c>
      <c r="G3735">
        <v>270148</v>
      </c>
      <c r="H3735">
        <v>0</v>
      </c>
      <c r="I3735">
        <v>133789</v>
      </c>
      <c r="J3735">
        <v>0</v>
      </c>
      <c r="K3735">
        <v>64285</v>
      </c>
      <c r="L3735">
        <v>200088</v>
      </c>
      <c r="M3735">
        <v>50550</v>
      </c>
      <c r="N3735">
        <v>368440</v>
      </c>
      <c r="O3735">
        <v>751.72649999999999</v>
      </c>
      <c r="P3735" s="27">
        <v>326366</v>
      </c>
      <c r="Q3735" s="27">
        <v>1113561</v>
      </c>
    </row>
    <row r="3736" spans="1:17" x14ac:dyDescent="0.3">
      <c r="A3736">
        <v>2</v>
      </c>
      <c r="B3736">
        <v>14</v>
      </c>
      <c r="C3736">
        <v>28</v>
      </c>
      <c r="D3736" s="27">
        <v>78000</v>
      </c>
      <c r="E3736">
        <v>0</v>
      </c>
      <c r="F3736">
        <v>109319</v>
      </c>
      <c r="G3736">
        <v>74775</v>
      </c>
      <c r="H3736">
        <v>0</v>
      </c>
      <c r="I3736">
        <v>168457</v>
      </c>
      <c r="J3736">
        <v>26490</v>
      </c>
      <c r="K3736">
        <v>7317</v>
      </c>
      <c r="L3736">
        <v>74548</v>
      </c>
      <c r="M3736">
        <v>356380</v>
      </c>
      <c r="N3736">
        <v>136914</v>
      </c>
      <c r="O3736">
        <v>84.589330000000004</v>
      </c>
      <c r="P3736" s="27">
        <v>279660</v>
      </c>
      <c r="Q3736" s="27">
        <v>954200</v>
      </c>
    </row>
    <row r="3737" spans="1:17" x14ac:dyDescent="0.3">
      <c r="A3737">
        <v>7</v>
      </c>
      <c r="B3737">
        <v>18</v>
      </c>
      <c r="C3737">
        <v>39</v>
      </c>
      <c r="D3737" s="27">
        <v>1450</v>
      </c>
      <c r="E3737">
        <v>3226</v>
      </c>
      <c r="F3737">
        <v>26841</v>
      </c>
      <c r="G3737">
        <v>9113</v>
      </c>
      <c r="H3737">
        <v>2820</v>
      </c>
      <c r="I3737">
        <v>9682</v>
      </c>
      <c r="J3737">
        <v>0</v>
      </c>
      <c r="K3737">
        <v>0</v>
      </c>
      <c r="L3737">
        <v>5238</v>
      </c>
      <c r="M3737">
        <v>0</v>
      </c>
      <c r="N3737">
        <v>19055</v>
      </c>
      <c r="O3737">
        <v>1849.1849999999999</v>
      </c>
      <c r="P3737" s="27">
        <v>22267</v>
      </c>
      <c r="Q3737" s="27">
        <v>75975</v>
      </c>
    </row>
    <row r="3738" spans="1:17" x14ac:dyDescent="0.3">
      <c r="A3738">
        <v>5</v>
      </c>
      <c r="B3738">
        <v>18</v>
      </c>
      <c r="C3738">
        <v>40</v>
      </c>
      <c r="D3738" s="27">
        <v>600000</v>
      </c>
      <c r="E3738">
        <v>1653940</v>
      </c>
      <c r="F3738">
        <v>2687282</v>
      </c>
      <c r="G3738">
        <v>6246528</v>
      </c>
      <c r="H3738">
        <v>0</v>
      </c>
      <c r="I3738">
        <v>2782919</v>
      </c>
      <c r="J3738">
        <v>0</v>
      </c>
      <c r="K3738">
        <v>3233271</v>
      </c>
      <c r="L3738">
        <v>2519943</v>
      </c>
      <c r="M3738">
        <v>127301</v>
      </c>
      <c r="N3738">
        <v>6775798</v>
      </c>
      <c r="O3738">
        <v>17.175889999999999</v>
      </c>
      <c r="P3738" s="27">
        <v>7628072</v>
      </c>
      <c r="Q3738" s="27">
        <v>26026982</v>
      </c>
    </row>
    <row r="3739" spans="1:17" x14ac:dyDescent="0.3">
      <c r="A3739">
        <v>2</v>
      </c>
      <c r="B3739">
        <v>2</v>
      </c>
      <c r="C3739">
        <v>5</v>
      </c>
      <c r="D3739" s="27">
        <v>2150</v>
      </c>
      <c r="E3739">
        <v>0</v>
      </c>
      <c r="F3739">
        <v>2625</v>
      </c>
      <c r="G3739">
        <v>9419</v>
      </c>
      <c r="H3739">
        <v>0</v>
      </c>
      <c r="I3739">
        <v>14858</v>
      </c>
      <c r="J3739">
        <v>863</v>
      </c>
      <c r="K3739">
        <v>4564</v>
      </c>
      <c r="L3739">
        <v>8279</v>
      </c>
      <c r="M3739">
        <v>205</v>
      </c>
      <c r="N3739">
        <v>9975</v>
      </c>
      <c r="O3739">
        <v>1868.403</v>
      </c>
      <c r="P3739" s="27">
        <v>14885</v>
      </c>
      <c r="Q3739" s="27">
        <v>50788</v>
      </c>
    </row>
    <row r="3740" spans="1:17" x14ac:dyDescent="0.3">
      <c r="A3740">
        <v>5</v>
      </c>
      <c r="B3740">
        <v>18</v>
      </c>
      <c r="C3740">
        <v>38</v>
      </c>
      <c r="D3740" s="27">
        <v>800000</v>
      </c>
      <c r="E3740">
        <v>0</v>
      </c>
      <c r="F3740">
        <v>2574796</v>
      </c>
      <c r="G3740">
        <v>6650786</v>
      </c>
      <c r="H3740">
        <v>0</v>
      </c>
      <c r="I3740">
        <v>5992342</v>
      </c>
      <c r="J3740">
        <v>0</v>
      </c>
      <c r="K3740">
        <v>6555021</v>
      </c>
      <c r="L3740">
        <v>3115233</v>
      </c>
      <c r="M3740">
        <v>292809</v>
      </c>
      <c r="N3740">
        <v>10640062</v>
      </c>
      <c r="O3740">
        <v>23.717549999999999</v>
      </c>
      <c r="P3740" s="27">
        <v>10498549</v>
      </c>
      <c r="Q3740" s="27">
        <v>35821049</v>
      </c>
    </row>
    <row r="3741" spans="1:17" x14ac:dyDescent="0.3">
      <c r="A3741">
        <v>9</v>
      </c>
      <c r="B3741">
        <v>2</v>
      </c>
      <c r="C3741">
        <v>6</v>
      </c>
      <c r="D3741" s="27">
        <v>100000</v>
      </c>
      <c r="E3741">
        <v>0</v>
      </c>
      <c r="F3741">
        <v>1207149</v>
      </c>
      <c r="G3741">
        <v>2188905</v>
      </c>
      <c r="H3741">
        <v>0</v>
      </c>
      <c r="I3741">
        <v>696861</v>
      </c>
      <c r="J3741">
        <v>0</v>
      </c>
      <c r="K3741">
        <v>0</v>
      </c>
      <c r="L3741">
        <v>168826</v>
      </c>
      <c r="M3741">
        <v>960891</v>
      </c>
      <c r="N3741">
        <v>676849</v>
      </c>
      <c r="O3741">
        <v>48.84104</v>
      </c>
      <c r="P3741" s="27">
        <v>1729039</v>
      </c>
      <c r="Q3741" s="27">
        <v>5899481</v>
      </c>
    </row>
    <row r="3742" spans="1:17" x14ac:dyDescent="0.3">
      <c r="A3742">
        <v>2</v>
      </c>
      <c r="B3742">
        <v>13</v>
      </c>
      <c r="C3742">
        <v>22</v>
      </c>
      <c r="D3742" s="27">
        <v>91000</v>
      </c>
      <c r="E3742">
        <v>0</v>
      </c>
      <c r="F3742">
        <v>0</v>
      </c>
      <c r="G3742">
        <v>854720</v>
      </c>
      <c r="H3742">
        <v>0</v>
      </c>
      <c r="I3742">
        <v>907024</v>
      </c>
      <c r="J3742">
        <v>276805</v>
      </c>
      <c r="K3742">
        <v>1406943</v>
      </c>
      <c r="L3742">
        <v>185901</v>
      </c>
      <c r="M3742">
        <v>44090</v>
      </c>
      <c r="N3742">
        <v>2132720</v>
      </c>
      <c r="O3742">
        <v>62.141440000000003</v>
      </c>
      <c r="P3742" s="27">
        <v>1702287</v>
      </c>
      <c r="Q3742" s="27">
        <v>5808203</v>
      </c>
    </row>
    <row r="3743" spans="1:17" x14ac:dyDescent="0.3">
      <c r="A3743">
        <v>3</v>
      </c>
      <c r="B3743">
        <v>14</v>
      </c>
      <c r="C3743">
        <v>28</v>
      </c>
      <c r="D3743" s="27">
        <v>142000</v>
      </c>
      <c r="E3743">
        <v>0</v>
      </c>
      <c r="F3743">
        <v>871487</v>
      </c>
      <c r="G3743">
        <v>1200878</v>
      </c>
      <c r="H3743">
        <v>0</v>
      </c>
      <c r="I3743">
        <v>810538</v>
      </c>
      <c r="J3743">
        <v>0</v>
      </c>
      <c r="K3743">
        <v>588556</v>
      </c>
      <c r="L3743">
        <v>301843</v>
      </c>
      <c r="M3743">
        <v>1591142</v>
      </c>
      <c r="N3743">
        <v>884661</v>
      </c>
      <c r="O3743">
        <v>141.92590000000001</v>
      </c>
      <c r="P3743" s="27">
        <v>1831508</v>
      </c>
      <c r="Q3743" s="27">
        <v>6249105</v>
      </c>
    </row>
    <row r="3744" spans="1:17" x14ac:dyDescent="0.3">
      <c r="A3744">
        <v>4</v>
      </c>
      <c r="B3744">
        <v>25</v>
      </c>
      <c r="C3744">
        <v>42</v>
      </c>
      <c r="D3744" s="27">
        <v>84000</v>
      </c>
      <c r="E3744">
        <v>347824</v>
      </c>
      <c r="F3744">
        <v>498703</v>
      </c>
      <c r="G3744">
        <v>1092290</v>
      </c>
      <c r="H3744">
        <v>4444</v>
      </c>
      <c r="I3744">
        <v>820808</v>
      </c>
      <c r="J3744">
        <v>0</v>
      </c>
      <c r="K3744">
        <v>430129</v>
      </c>
      <c r="L3744">
        <v>146558</v>
      </c>
      <c r="M3744">
        <v>52632</v>
      </c>
      <c r="N3744">
        <v>666779</v>
      </c>
      <c r="O3744">
        <v>469.38780000000003</v>
      </c>
      <c r="P3744" s="27">
        <v>1189967</v>
      </c>
      <c r="Q3744" s="27">
        <v>4060167</v>
      </c>
    </row>
    <row r="3745" spans="1:17" x14ac:dyDescent="0.3">
      <c r="A3745">
        <v>2</v>
      </c>
      <c r="B3745">
        <v>13</v>
      </c>
      <c r="C3745">
        <v>24</v>
      </c>
      <c r="D3745" s="27">
        <v>166000</v>
      </c>
      <c r="E3745">
        <v>0</v>
      </c>
      <c r="F3745">
        <v>3010646</v>
      </c>
      <c r="G3745">
        <v>1290792</v>
      </c>
      <c r="H3745">
        <v>0</v>
      </c>
      <c r="I3745">
        <v>2416651</v>
      </c>
      <c r="J3745">
        <v>0</v>
      </c>
      <c r="K3745">
        <v>112574</v>
      </c>
      <c r="L3745">
        <v>232571</v>
      </c>
      <c r="M3745">
        <v>1442076</v>
      </c>
      <c r="N3745">
        <v>3586153</v>
      </c>
      <c r="O3745">
        <v>30.431059999999999</v>
      </c>
      <c r="P3745" s="27">
        <v>3543805</v>
      </c>
      <c r="Q3745" s="27">
        <v>12091463</v>
      </c>
    </row>
    <row r="3746" spans="1:17" x14ac:dyDescent="0.3">
      <c r="A3746">
        <v>4</v>
      </c>
      <c r="B3746">
        <v>25</v>
      </c>
      <c r="C3746">
        <v>42</v>
      </c>
      <c r="D3746" s="27">
        <v>3600</v>
      </c>
      <c r="E3746">
        <v>0</v>
      </c>
      <c r="F3746">
        <v>3742</v>
      </c>
      <c r="G3746">
        <v>8496</v>
      </c>
      <c r="H3746">
        <v>0</v>
      </c>
      <c r="I3746">
        <v>6557</v>
      </c>
      <c r="J3746">
        <v>0</v>
      </c>
      <c r="K3746">
        <v>787</v>
      </c>
      <c r="L3746">
        <v>0</v>
      </c>
      <c r="M3746">
        <v>0</v>
      </c>
      <c r="N3746">
        <v>11604</v>
      </c>
      <c r="O3746">
        <v>1274.2560000000001</v>
      </c>
      <c r="P3746" s="27">
        <v>9140</v>
      </c>
      <c r="Q3746" s="27">
        <v>31186</v>
      </c>
    </row>
    <row r="3747" spans="1:17" x14ac:dyDescent="0.3">
      <c r="A3747">
        <v>9</v>
      </c>
      <c r="B3747">
        <v>5</v>
      </c>
      <c r="C3747">
        <v>10</v>
      </c>
      <c r="D3747" s="27">
        <v>106000</v>
      </c>
      <c r="E3747">
        <v>2620</v>
      </c>
      <c r="F3747">
        <v>68593</v>
      </c>
      <c r="G3747">
        <v>297931</v>
      </c>
      <c r="H3747">
        <v>0</v>
      </c>
      <c r="I3747">
        <v>2057535</v>
      </c>
      <c r="J3747">
        <v>0</v>
      </c>
      <c r="K3747">
        <v>838936</v>
      </c>
      <c r="L3747">
        <v>20443</v>
      </c>
      <c r="M3747">
        <v>45405</v>
      </c>
      <c r="N3747">
        <v>1925886</v>
      </c>
      <c r="O3747">
        <v>90.370909999999995</v>
      </c>
      <c r="P3747" s="27">
        <v>1540841</v>
      </c>
      <c r="Q3747" s="27">
        <v>5257349</v>
      </c>
    </row>
    <row r="3748" spans="1:17" x14ac:dyDescent="0.3">
      <c r="A3748">
        <v>5</v>
      </c>
      <c r="B3748">
        <v>15</v>
      </c>
      <c r="C3748">
        <v>32</v>
      </c>
      <c r="D3748" s="27">
        <v>3950</v>
      </c>
      <c r="E3748">
        <v>48252</v>
      </c>
      <c r="F3748">
        <v>175427</v>
      </c>
      <c r="G3748">
        <v>254746</v>
      </c>
      <c r="H3748">
        <v>0</v>
      </c>
      <c r="I3748">
        <v>158730</v>
      </c>
      <c r="J3748">
        <v>720874</v>
      </c>
      <c r="K3748">
        <v>509633</v>
      </c>
      <c r="L3748">
        <v>26099</v>
      </c>
      <c r="M3748">
        <v>35613</v>
      </c>
      <c r="N3748">
        <v>120835</v>
      </c>
      <c r="O3748">
        <v>961.78279999999995</v>
      </c>
      <c r="P3748" s="27">
        <v>600882</v>
      </c>
      <c r="Q3748" s="27">
        <v>2050209</v>
      </c>
    </row>
    <row r="3749" spans="1:17" x14ac:dyDescent="0.3">
      <c r="A3749">
        <v>2</v>
      </c>
      <c r="B3749">
        <v>25</v>
      </c>
      <c r="C3749">
        <v>43</v>
      </c>
      <c r="D3749" s="27">
        <v>500001</v>
      </c>
      <c r="E3749">
        <v>0</v>
      </c>
      <c r="F3749">
        <v>5313836</v>
      </c>
      <c r="G3749">
        <v>6309957</v>
      </c>
      <c r="H3749">
        <v>262993</v>
      </c>
      <c r="I3749">
        <v>2602810</v>
      </c>
      <c r="J3749">
        <v>593126</v>
      </c>
      <c r="K3749">
        <v>80774</v>
      </c>
      <c r="L3749">
        <v>2060391</v>
      </c>
      <c r="M3749">
        <v>4941585</v>
      </c>
      <c r="N3749">
        <v>4444719</v>
      </c>
      <c r="O3749">
        <v>25.322579999999999</v>
      </c>
      <c r="P3749" s="27">
        <v>7799001</v>
      </c>
      <c r="Q3749" s="27">
        <v>26610191</v>
      </c>
    </row>
    <row r="3750" spans="1:17" x14ac:dyDescent="0.3">
      <c r="A3750">
        <v>2</v>
      </c>
      <c r="B3750">
        <v>16</v>
      </c>
      <c r="C3750">
        <v>35</v>
      </c>
      <c r="D3750" s="27">
        <v>800000</v>
      </c>
      <c r="E3750">
        <v>0</v>
      </c>
      <c r="F3750">
        <v>0</v>
      </c>
      <c r="G3750">
        <v>19698493</v>
      </c>
      <c r="H3750">
        <v>0</v>
      </c>
      <c r="I3750">
        <v>20524974</v>
      </c>
      <c r="J3750">
        <v>5666635</v>
      </c>
      <c r="K3750">
        <v>5538910</v>
      </c>
      <c r="L3750">
        <v>4898041</v>
      </c>
      <c r="M3750">
        <v>3330234</v>
      </c>
      <c r="N3750">
        <v>25126730</v>
      </c>
      <c r="O3750">
        <v>2.6527449999999999</v>
      </c>
      <c r="P3750" s="27">
        <v>24848774</v>
      </c>
      <c r="Q3750" s="27">
        <v>84784017</v>
      </c>
    </row>
    <row r="3751" spans="1:17" x14ac:dyDescent="0.3">
      <c r="A3751">
        <v>3</v>
      </c>
      <c r="B3751">
        <v>25</v>
      </c>
      <c r="C3751">
        <v>42</v>
      </c>
      <c r="D3751" s="27">
        <v>205000</v>
      </c>
      <c r="E3751">
        <v>0</v>
      </c>
      <c r="F3751">
        <v>1222653</v>
      </c>
      <c r="G3751">
        <v>3904089</v>
      </c>
      <c r="H3751">
        <v>33571</v>
      </c>
      <c r="I3751">
        <v>4428290</v>
      </c>
      <c r="J3751">
        <v>512062</v>
      </c>
      <c r="K3751">
        <v>2180861</v>
      </c>
      <c r="L3751">
        <v>212597</v>
      </c>
      <c r="M3751">
        <v>97001</v>
      </c>
      <c r="N3751">
        <v>2813548</v>
      </c>
      <c r="O3751">
        <v>247.69460000000001</v>
      </c>
      <c r="P3751" s="27">
        <v>4514851</v>
      </c>
      <c r="Q3751" s="27">
        <v>15404672</v>
      </c>
    </row>
    <row r="3752" spans="1:17" x14ac:dyDescent="0.3">
      <c r="A3752">
        <v>9</v>
      </c>
      <c r="B3752">
        <v>12</v>
      </c>
      <c r="C3752">
        <v>21</v>
      </c>
      <c r="D3752" s="27">
        <v>4000</v>
      </c>
      <c r="E3752">
        <v>15813</v>
      </c>
      <c r="F3752">
        <v>3509</v>
      </c>
      <c r="G3752">
        <v>2401</v>
      </c>
      <c r="H3752">
        <v>637</v>
      </c>
      <c r="I3752">
        <v>10700</v>
      </c>
      <c r="J3752">
        <v>3727</v>
      </c>
      <c r="K3752">
        <v>2129</v>
      </c>
      <c r="L3752">
        <v>14261</v>
      </c>
      <c r="M3752">
        <v>11098</v>
      </c>
      <c r="N3752">
        <v>23390</v>
      </c>
      <c r="O3752">
        <v>1729.173</v>
      </c>
      <c r="P3752" s="27">
        <v>25693</v>
      </c>
      <c r="Q3752" s="27">
        <v>87665</v>
      </c>
    </row>
    <row r="3753" spans="1:17" x14ac:dyDescent="0.3">
      <c r="A3753">
        <v>5</v>
      </c>
      <c r="B3753">
        <v>2</v>
      </c>
      <c r="C3753">
        <v>4</v>
      </c>
      <c r="D3753" s="27">
        <v>600000</v>
      </c>
      <c r="E3753">
        <v>112081</v>
      </c>
      <c r="F3753">
        <v>4352799</v>
      </c>
      <c r="G3753">
        <v>4581546</v>
      </c>
      <c r="H3753">
        <v>0</v>
      </c>
      <c r="I3753">
        <v>2973063</v>
      </c>
      <c r="J3753">
        <v>0</v>
      </c>
      <c r="K3753">
        <v>184130</v>
      </c>
      <c r="L3753">
        <v>244599</v>
      </c>
      <c r="M3753">
        <v>2944703</v>
      </c>
      <c r="N3753">
        <v>3202124</v>
      </c>
      <c r="O3753">
        <v>10.855829999999999</v>
      </c>
      <c r="P3753" s="27">
        <v>5449896</v>
      </c>
      <c r="Q3753" s="27">
        <v>18595045</v>
      </c>
    </row>
    <row r="3754" spans="1:17" x14ac:dyDescent="0.3">
      <c r="A3754">
        <v>2</v>
      </c>
      <c r="B3754">
        <v>14</v>
      </c>
      <c r="C3754">
        <v>27</v>
      </c>
      <c r="D3754" s="27">
        <v>24000</v>
      </c>
      <c r="E3754">
        <v>63613</v>
      </c>
      <c r="F3754">
        <v>221553</v>
      </c>
      <c r="G3754">
        <v>228755</v>
      </c>
      <c r="H3754">
        <v>23510</v>
      </c>
      <c r="I3754">
        <v>192377</v>
      </c>
      <c r="J3754">
        <v>0</v>
      </c>
      <c r="K3754">
        <v>54927</v>
      </c>
      <c r="L3754">
        <v>38953</v>
      </c>
      <c r="M3754">
        <v>275036</v>
      </c>
      <c r="N3754">
        <v>212794</v>
      </c>
      <c r="O3754">
        <v>356.19830000000002</v>
      </c>
      <c r="P3754" s="27">
        <v>384384</v>
      </c>
      <c r="Q3754" s="27">
        <v>1311518</v>
      </c>
    </row>
    <row r="3755" spans="1:17" x14ac:dyDescent="0.3">
      <c r="A3755">
        <v>9</v>
      </c>
      <c r="B3755">
        <v>15</v>
      </c>
      <c r="C3755">
        <v>33</v>
      </c>
      <c r="D3755" s="27">
        <v>6500</v>
      </c>
      <c r="E3755">
        <v>0</v>
      </c>
      <c r="F3755">
        <v>121313</v>
      </c>
      <c r="G3755">
        <v>177238</v>
      </c>
      <c r="H3755">
        <v>0</v>
      </c>
      <c r="I3755">
        <v>96850</v>
      </c>
      <c r="J3755">
        <v>434944</v>
      </c>
      <c r="K3755">
        <v>671513</v>
      </c>
      <c r="L3755">
        <v>40708</v>
      </c>
      <c r="M3755">
        <v>22505</v>
      </c>
      <c r="N3755">
        <v>111084</v>
      </c>
      <c r="O3755">
        <v>887.44190000000003</v>
      </c>
      <c r="P3755" s="27">
        <v>491253</v>
      </c>
      <c r="Q3755" s="27">
        <v>1676155</v>
      </c>
    </row>
    <row r="3756" spans="1:17" x14ac:dyDescent="0.3">
      <c r="A3756">
        <v>4</v>
      </c>
      <c r="B3756">
        <v>26</v>
      </c>
      <c r="C3756">
        <v>46</v>
      </c>
      <c r="D3756" s="27">
        <v>29000</v>
      </c>
      <c r="E3756">
        <v>606373</v>
      </c>
      <c r="F3756">
        <v>113952</v>
      </c>
      <c r="G3756">
        <v>312553</v>
      </c>
      <c r="H3756">
        <v>7773</v>
      </c>
      <c r="I3756">
        <v>446957</v>
      </c>
      <c r="J3756">
        <v>0</v>
      </c>
      <c r="K3756">
        <v>32168</v>
      </c>
      <c r="L3756">
        <v>49696</v>
      </c>
      <c r="M3756">
        <v>105733</v>
      </c>
      <c r="N3756">
        <v>1170461</v>
      </c>
      <c r="O3756">
        <v>148.05539999999999</v>
      </c>
      <c r="P3756" s="27">
        <v>834017</v>
      </c>
      <c r="Q3756" s="27">
        <v>2845666</v>
      </c>
    </row>
    <row r="3757" spans="1:17" x14ac:dyDescent="0.3">
      <c r="A3757">
        <v>9</v>
      </c>
      <c r="B3757">
        <v>2</v>
      </c>
      <c r="C3757">
        <v>2</v>
      </c>
      <c r="D3757" s="27">
        <v>100001</v>
      </c>
      <c r="E3757">
        <v>5078</v>
      </c>
      <c r="F3757">
        <v>665112</v>
      </c>
      <c r="G3757">
        <v>1966264</v>
      </c>
      <c r="H3757">
        <v>0</v>
      </c>
      <c r="I3757">
        <v>1521329</v>
      </c>
      <c r="J3757">
        <v>0</v>
      </c>
      <c r="K3757">
        <v>28791</v>
      </c>
      <c r="L3757">
        <v>26741</v>
      </c>
      <c r="M3757">
        <v>41000</v>
      </c>
      <c r="N3757">
        <v>1391327</v>
      </c>
      <c r="O3757">
        <v>453.36349999999999</v>
      </c>
      <c r="P3757" s="27">
        <v>1654643</v>
      </c>
      <c r="Q3757" s="27">
        <v>5645642</v>
      </c>
    </row>
    <row r="3758" spans="1:17" x14ac:dyDescent="0.3">
      <c r="A3758">
        <v>7</v>
      </c>
      <c r="B3758">
        <v>2</v>
      </c>
      <c r="C3758">
        <v>2</v>
      </c>
      <c r="D3758" s="27">
        <v>2500</v>
      </c>
      <c r="E3758">
        <v>1866</v>
      </c>
      <c r="F3758">
        <v>16105</v>
      </c>
      <c r="G3758">
        <v>11697</v>
      </c>
      <c r="H3758">
        <v>198</v>
      </c>
      <c r="I3758">
        <v>24006</v>
      </c>
      <c r="J3758">
        <v>0</v>
      </c>
      <c r="K3758">
        <v>2106</v>
      </c>
      <c r="L3758">
        <v>22035</v>
      </c>
      <c r="M3758">
        <v>2860</v>
      </c>
      <c r="N3758">
        <v>12162</v>
      </c>
      <c r="O3758">
        <v>23.717549999999999</v>
      </c>
      <c r="P3758" s="27">
        <v>27267</v>
      </c>
      <c r="Q3758" s="27">
        <v>93035</v>
      </c>
    </row>
    <row r="3759" spans="1:17" x14ac:dyDescent="0.3">
      <c r="A3759">
        <v>6</v>
      </c>
      <c r="B3759">
        <v>25</v>
      </c>
      <c r="C3759">
        <v>42</v>
      </c>
      <c r="D3759" s="27">
        <v>154000</v>
      </c>
      <c r="E3759">
        <v>27887</v>
      </c>
      <c r="F3759">
        <v>1599438</v>
      </c>
      <c r="G3759">
        <v>1749104</v>
      </c>
      <c r="H3759">
        <v>10142</v>
      </c>
      <c r="I3759">
        <v>1672675</v>
      </c>
      <c r="J3759">
        <v>229851</v>
      </c>
      <c r="K3759">
        <v>7758139</v>
      </c>
      <c r="L3759">
        <v>39640</v>
      </c>
      <c r="M3759">
        <v>181325</v>
      </c>
      <c r="N3759">
        <v>1262927</v>
      </c>
      <c r="O3759">
        <v>231.995</v>
      </c>
      <c r="P3759" s="27">
        <v>4258830</v>
      </c>
      <c r="Q3759" s="27">
        <v>14531128</v>
      </c>
    </row>
    <row r="3760" spans="1:17" x14ac:dyDescent="0.3">
      <c r="A3760">
        <v>5</v>
      </c>
      <c r="B3760">
        <v>2</v>
      </c>
      <c r="C3760">
        <v>2</v>
      </c>
      <c r="D3760" s="27">
        <v>30000</v>
      </c>
      <c r="E3760">
        <v>1410</v>
      </c>
      <c r="F3760">
        <v>251763</v>
      </c>
      <c r="G3760">
        <v>203521</v>
      </c>
      <c r="H3760">
        <v>2517</v>
      </c>
      <c r="I3760">
        <v>178882</v>
      </c>
      <c r="J3760">
        <v>9250</v>
      </c>
      <c r="K3760">
        <v>3226</v>
      </c>
      <c r="L3760">
        <v>9265</v>
      </c>
      <c r="M3760">
        <v>132696</v>
      </c>
      <c r="N3760">
        <v>108279</v>
      </c>
      <c r="O3760">
        <v>281.10930000000002</v>
      </c>
      <c r="P3760" s="27">
        <v>264012</v>
      </c>
      <c r="Q3760" s="27">
        <v>900809</v>
      </c>
    </row>
    <row r="3761" spans="1:17" x14ac:dyDescent="0.3">
      <c r="A3761">
        <v>2</v>
      </c>
      <c r="B3761">
        <v>23</v>
      </c>
      <c r="C3761">
        <v>50</v>
      </c>
      <c r="D3761" s="27">
        <v>23750</v>
      </c>
      <c r="E3761">
        <v>37999</v>
      </c>
      <c r="F3761">
        <v>95044</v>
      </c>
      <c r="G3761">
        <v>346195</v>
      </c>
      <c r="H3761">
        <v>18612</v>
      </c>
      <c r="I3761">
        <v>149346</v>
      </c>
      <c r="J3761">
        <v>29237</v>
      </c>
      <c r="K3761">
        <v>759483</v>
      </c>
      <c r="L3761">
        <v>78506</v>
      </c>
      <c r="M3761">
        <v>100057</v>
      </c>
      <c r="N3761">
        <v>207621</v>
      </c>
      <c r="O3761">
        <v>1145.08</v>
      </c>
      <c r="P3761" s="27">
        <v>534027</v>
      </c>
      <c r="Q3761" s="27">
        <v>1822100</v>
      </c>
    </row>
    <row r="3762" spans="1:17" x14ac:dyDescent="0.3">
      <c r="A3762">
        <v>4</v>
      </c>
      <c r="B3762">
        <v>25</v>
      </c>
      <c r="C3762">
        <v>42</v>
      </c>
      <c r="D3762" s="27">
        <v>7400</v>
      </c>
      <c r="E3762">
        <v>0</v>
      </c>
      <c r="F3762">
        <v>20482</v>
      </c>
      <c r="G3762">
        <v>68126</v>
      </c>
      <c r="H3762">
        <v>2341</v>
      </c>
      <c r="I3762">
        <v>128027</v>
      </c>
      <c r="J3762">
        <v>0</v>
      </c>
      <c r="K3762">
        <v>2902</v>
      </c>
      <c r="L3762">
        <v>9720</v>
      </c>
      <c r="M3762">
        <v>7886</v>
      </c>
      <c r="N3762">
        <v>60397</v>
      </c>
      <c r="O3762">
        <v>964.60410000000002</v>
      </c>
      <c r="P3762" s="27">
        <v>87890</v>
      </c>
      <c r="Q3762" s="27">
        <v>299881</v>
      </c>
    </row>
    <row r="3763" spans="1:17" x14ac:dyDescent="0.3">
      <c r="A3763">
        <v>9</v>
      </c>
      <c r="B3763">
        <v>15</v>
      </c>
      <c r="C3763">
        <v>32</v>
      </c>
      <c r="D3763" s="27">
        <v>3700</v>
      </c>
      <c r="E3763">
        <v>3268</v>
      </c>
      <c r="F3763">
        <v>66415</v>
      </c>
      <c r="G3763">
        <v>132922</v>
      </c>
      <c r="H3763">
        <v>0</v>
      </c>
      <c r="I3763">
        <v>57755</v>
      </c>
      <c r="J3763">
        <v>0</v>
      </c>
      <c r="K3763">
        <v>225497</v>
      </c>
      <c r="L3763">
        <v>28201</v>
      </c>
      <c r="M3763">
        <v>50698</v>
      </c>
      <c r="N3763">
        <v>54416</v>
      </c>
      <c r="O3763">
        <v>639.72230000000002</v>
      </c>
      <c r="P3763" s="27">
        <v>181469</v>
      </c>
      <c r="Q3763" s="27">
        <v>619172</v>
      </c>
    </row>
    <row r="3764" spans="1:17" x14ac:dyDescent="0.3">
      <c r="A3764">
        <v>1</v>
      </c>
      <c r="B3764">
        <v>26</v>
      </c>
      <c r="C3764">
        <v>48</v>
      </c>
      <c r="D3764" s="27">
        <v>3000</v>
      </c>
      <c r="E3764">
        <v>21943</v>
      </c>
      <c r="F3764">
        <v>2254</v>
      </c>
      <c r="G3764">
        <v>6318</v>
      </c>
      <c r="H3764">
        <v>258</v>
      </c>
      <c r="I3764">
        <v>14306</v>
      </c>
      <c r="J3764">
        <v>0</v>
      </c>
      <c r="K3764">
        <v>595</v>
      </c>
      <c r="L3764">
        <v>14292</v>
      </c>
      <c r="M3764">
        <v>1473</v>
      </c>
      <c r="N3764">
        <v>13434</v>
      </c>
      <c r="O3764">
        <v>1851.67</v>
      </c>
      <c r="P3764" s="27">
        <v>21944</v>
      </c>
      <c r="Q3764" s="27">
        <v>74873</v>
      </c>
    </row>
    <row r="3765" spans="1:17" x14ac:dyDescent="0.3">
      <c r="A3765">
        <v>3</v>
      </c>
      <c r="B3765">
        <v>13</v>
      </c>
      <c r="C3765">
        <v>25</v>
      </c>
      <c r="D3765" s="27">
        <v>6600</v>
      </c>
      <c r="E3765">
        <v>0</v>
      </c>
      <c r="F3765">
        <v>30309</v>
      </c>
      <c r="G3765">
        <v>23351</v>
      </c>
      <c r="H3765">
        <v>0</v>
      </c>
      <c r="I3765">
        <v>10374</v>
      </c>
      <c r="J3765">
        <v>0</v>
      </c>
      <c r="K3765">
        <v>337190</v>
      </c>
      <c r="L3765">
        <v>11619</v>
      </c>
      <c r="M3765">
        <v>1996</v>
      </c>
      <c r="N3765">
        <v>42836</v>
      </c>
      <c r="O3765">
        <v>1879.4559999999999</v>
      </c>
      <c r="P3765" s="27">
        <v>134137</v>
      </c>
      <c r="Q3765" s="27">
        <v>457675</v>
      </c>
    </row>
    <row r="3766" spans="1:17" x14ac:dyDescent="0.3">
      <c r="A3766">
        <v>9</v>
      </c>
      <c r="B3766">
        <v>12</v>
      </c>
      <c r="C3766">
        <v>21</v>
      </c>
      <c r="D3766" s="27">
        <v>11000</v>
      </c>
      <c r="E3766">
        <v>61555</v>
      </c>
      <c r="F3766">
        <v>11772</v>
      </c>
      <c r="G3766">
        <v>42176</v>
      </c>
      <c r="H3766">
        <v>2099</v>
      </c>
      <c r="I3766">
        <v>43301</v>
      </c>
      <c r="J3766">
        <v>11367</v>
      </c>
      <c r="K3766">
        <v>22958</v>
      </c>
      <c r="L3766">
        <v>39836</v>
      </c>
      <c r="M3766">
        <v>17087</v>
      </c>
      <c r="N3766">
        <v>97200</v>
      </c>
      <c r="O3766">
        <v>1023.6079999999999</v>
      </c>
      <c r="P3766" s="27">
        <v>102389</v>
      </c>
      <c r="Q3766" s="27">
        <v>349351</v>
      </c>
    </row>
    <row r="3767" spans="1:17" x14ac:dyDescent="0.3">
      <c r="A3767">
        <v>7</v>
      </c>
      <c r="B3767">
        <v>6</v>
      </c>
      <c r="C3767">
        <v>13</v>
      </c>
      <c r="D3767" s="27">
        <v>3000</v>
      </c>
      <c r="E3767">
        <v>15754</v>
      </c>
      <c r="F3767">
        <v>28178</v>
      </c>
      <c r="G3767">
        <v>16957</v>
      </c>
      <c r="H3767">
        <v>167</v>
      </c>
      <c r="I3767">
        <v>47598</v>
      </c>
      <c r="J3767">
        <v>0</v>
      </c>
      <c r="K3767">
        <v>426614</v>
      </c>
      <c r="L3767">
        <v>28997</v>
      </c>
      <c r="M3767">
        <v>10500</v>
      </c>
      <c r="N3767">
        <v>28797</v>
      </c>
      <c r="O3767">
        <v>1868.403</v>
      </c>
      <c r="P3767" s="27">
        <v>176894</v>
      </c>
      <c r="Q3767" s="27">
        <v>603562</v>
      </c>
    </row>
    <row r="3768" spans="1:17" x14ac:dyDescent="0.3">
      <c r="A3768">
        <v>4</v>
      </c>
      <c r="B3768">
        <v>2</v>
      </c>
      <c r="C3768">
        <v>2</v>
      </c>
      <c r="D3768" s="27">
        <v>21000</v>
      </c>
      <c r="E3768">
        <v>44094</v>
      </c>
      <c r="F3768">
        <v>13430</v>
      </c>
      <c r="G3768">
        <v>89314</v>
      </c>
      <c r="H3768">
        <v>888</v>
      </c>
      <c r="I3768">
        <v>45372</v>
      </c>
      <c r="J3768">
        <v>3696</v>
      </c>
      <c r="K3768">
        <v>2526</v>
      </c>
      <c r="L3768">
        <v>7503</v>
      </c>
      <c r="M3768">
        <v>38400</v>
      </c>
      <c r="N3768">
        <v>44742</v>
      </c>
      <c r="O3768">
        <v>583.35119999999995</v>
      </c>
      <c r="P3768" s="27">
        <v>84984</v>
      </c>
      <c r="Q3768" s="27">
        <v>289965</v>
      </c>
    </row>
    <row r="3769" spans="1:17" x14ac:dyDescent="0.3">
      <c r="A3769">
        <v>7</v>
      </c>
      <c r="B3769">
        <v>12</v>
      </c>
      <c r="C3769">
        <v>21</v>
      </c>
      <c r="D3769" s="27">
        <v>4850</v>
      </c>
      <c r="E3769">
        <v>645</v>
      </c>
      <c r="F3769">
        <v>12177</v>
      </c>
      <c r="G3769">
        <v>1007</v>
      </c>
      <c r="H3769">
        <v>668</v>
      </c>
      <c r="I3769">
        <v>4001</v>
      </c>
      <c r="J3769">
        <v>2540</v>
      </c>
      <c r="K3769">
        <v>0</v>
      </c>
      <c r="L3769">
        <v>0</v>
      </c>
      <c r="M3769">
        <v>0</v>
      </c>
      <c r="N3769">
        <v>23826</v>
      </c>
      <c r="O3769">
        <v>1461.857</v>
      </c>
      <c r="P3769" s="27">
        <v>13149</v>
      </c>
      <c r="Q3769" s="27">
        <v>44864</v>
      </c>
    </row>
    <row r="3770" spans="1:17" x14ac:dyDescent="0.3">
      <c r="A3770">
        <v>9</v>
      </c>
      <c r="B3770">
        <v>6</v>
      </c>
      <c r="C3770">
        <v>13</v>
      </c>
      <c r="D3770" s="27">
        <v>1300</v>
      </c>
      <c r="E3770">
        <v>41550</v>
      </c>
      <c r="F3770">
        <v>1425</v>
      </c>
      <c r="G3770">
        <v>17771</v>
      </c>
      <c r="H3770">
        <v>470</v>
      </c>
      <c r="I3770">
        <v>22993</v>
      </c>
      <c r="J3770">
        <v>0</v>
      </c>
      <c r="K3770">
        <v>230395</v>
      </c>
      <c r="L3770">
        <v>6612</v>
      </c>
      <c r="M3770">
        <v>0</v>
      </c>
      <c r="N3770">
        <v>14726</v>
      </c>
      <c r="O3770">
        <v>1655.242</v>
      </c>
      <c r="P3770" s="27">
        <v>98459</v>
      </c>
      <c r="Q3770" s="27">
        <v>335942</v>
      </c>
    </row>
    <row r="3771" spans="1:17" x14ac:dyDescent="0.3">
      <c r="A3771">
        <v>3</v>
      </c>
      <c r="B3771">
        <v>14</v>
      </c>
      <c r="C3771">
        <v>28</v>
      </c>
      <c r="D3771" s="27">
        <v>112000</v>
      </c>
      <c r="E3771">
        <v>3831</v>
      </c>
      <c r="F3771">
        <v>51214</v>
      </c>
      <c r="G3771">
        <v>160274</v>
      </c>
      <c r="H3771">
        <v>0</v>
      </c>
      <c r="I3771">
        <v>234030</v>
      </c>
      <c r="J3771">
        <v>41749</v>
      </c>
      <c r="K3771">
        <v>53074</v>
      </c>
      <c r="L3771">
        <v>35779</v>
      </c>
      <c r="M3771">
        <v>166119</v>
      </c>
      <c r="N3771">
        <v>247269</v>
      </c>
      <c r="O3771">
        <v>239.3854</v>
      </c>
      <c r="P3771" s="27">
        <v>291131</v>
      </c>
      <c r="Q3771" s="27">
        <v>993339</v>
      </c>
    </row>
    <row r="3772" spans="1:17" x14ac:dyDescent="0.3">
      <c r="A3772">
        <v>3</v>
      </c>
      <c r="B3772">
        <v>26</v>
      </c>
      <c r="C3772">
        <v>44</v>
      </c>
      <c r="D3772" s="27">
        <v>20500</v>
      </c>
      <c r="E3772">
        <v>0</v>
      </c>
      <c r="F3772">
        <v>64088</v>
      </c>
      <c r="G3772">
        <v>83393</v>
      </c>
      <c r="H3772">
        <v>0</v>
      </c>
      <c r="I3772">
        <v>153416</v>
      </c>
      <c r="J3772">
        <v>0</v>
      </c>
      <c r="K3772">
        <v>16052</v>
      </c>
      <c r="L3772">
        <v>10077</v>
      </c>
      <c r="M3772">
        <v>16827</v>
      </c>
      <c r="N3772">
        <v>174082</v>
      </c>
      <c r="O3772">
        <v>2249.1350000000002</v>
      </c>
      <c r="P3772" s="27">
        <v>151798</v>
      </c>
      <c r="Q3772" s="27">
        <v>517935</v>
      </c>
    </row>
    <row r="3773" spans="1:17" x14ac:dyDescent="0.3">
      <c r="A3773">
        <v>2</v>
      </c>
      <c r="B3773">
        <v>2</v>
      </c>
      <c r="C3773">
        <v>2</v>
      </c>
      <c r="D3773" s="27">
        <v>126000</v>
      </c>
      <c r="E3773">
        <v>0</v>
      </c>
      <c r="F3773">
        <v>471708</v>
      </c>
      <c r="G3773">
        <v>1428420</v>
      </c>
      <c r="H3773">
        <v>0</v>
      </c>
      <c r="I3773">
        <v>1794428</v>
      </c>
      <c r="J3773">
        <v>0</v>
      </c>
      <c r="K3773">
        <v>72481</v>
      </c>
      <c r="L3773">
        <v>193861</v>
      </c>
      <c r="M3773">
        <v>1472321</v>
      </c>
      <c r="N3773">
        <v>1408285</v>
      </c>
      <c r="O3773">
        <v>26.088930000000001</v>
      </c>
      <c r="P3773" s="27">
        <v>2005130</v>
      </c>
      <c r="Q3773" s="27">
        <v>6841504</v>
      </c>
    </row>
    <row r="3774" spans="1:17" x14ac:dyDescent="0.3">
      <c r="A3774">
        <v>3</v>
      </c>
      <c r="B3774">
        <v>6</v>
      </c>
      <c r="C3774">
        <v>14</v>
      </c>
      <c r="D3774" s="27">
        <v>30000</v>
      </c>
      <c r="E3774">
        <v>0</v>
      </c>
      <c r="F3774">
        <v>3354</v>
      </c>
      <c r="G3774">
        <v>194153</v>
      </c>
      <c r="H3774">
        <v>0</v>
      </c>
      <c r="I3774">
        <v>279358</v>
      </c>
      <c r="J3774">
        <v>0</v>
      </c>
      <c r="K3774">
        <v>3371515</v>
      </c>
      <c r="L3774">
        <v>4429</v>
      </c>
      <c r="M3774">
        <v>21456</v>
      </c>
      <c r="N3774">
        <v>176154</v>
      </c>
      <c r="O3774">
        <v>657.71090000000004</v>
      </c>
      <c r="P3774" s="27">
        <v>1187110</v>
      </c>
      <c r="Q3774" s="27">
        <v>4050419</v>
      </c>
    </row>
    <row r="3775" spans="1:17" x14ac:dyDescent="0.3">
      <c r="A3775">
        <v>1</v>
      </c>
      <c r="B3775">
        <v>2</v>
      </c>
      <c r="C3775">
        <v>4</v>
      </c>
      <c r="D3775" s="27">
        <v>2000</v>
      </c>
      <c r="E3775">
        <v>0</v>
      </c>
      <c r="F3775">
        <v>2997</v>
      </c>
      <c r="G3775">
        <v>10363</v>
      </c>
      <c r="H3775">
        <v>293</v>
      </c>
      <c r="I3775">
        <v>10092</v>
      </c>
      <c r="J3775">
        <v>0</v>
      </c>
      <c r="K3775">
        <v>1987</v>
      </c>
      <c r="L3775">
        <v>18277</v>
      </c>
      <c r="M3775">
        <v>44467</v>
      </c>
      <c r="N3775">
        <v>12622</v>
      </c>
      <c r="O3775">
        <v>1387.077</v>
      </c>
      <c r="P3775" s="27">
        <v>29630</v>
      </c>
      <c r="Q3775" s="27">
        <v>101098</v>
      </c>
    </row>
    <row r="3776" spans="1:17" x14ac:dyDescent="0.3">
      <c r="A3776">
        <v>1</v>
      </c>
      <c r="B3776">
        <v>13</v>
      </c>
      <c r="C3776">
        <v>24</v>
      </c>
      <c r="D3776" s="27">
        <v>26000</v>
      </c>
      <c r="E3776">
        <v>0</v>
      </c>
      <c r="F3776">
        <v>434205</v>
      </c>
      <c r="G3776">
        <v>141066</v>
      </c>
      <c r="H3776">
        <v>3254</v>
      </c>
      <c r="I3776">
        <v>222647</v>
      </c>
      <c r="J3776">
        <v>0</v>
      </c>
      <c r="K3776">
        <v>112418</v>
      </c>
      <c r="L3776">
        <v>118338</v>
      </c>
      <c r="M3776">
        <v>108190</v>
      </c>
      <c r="N3776">
        <v>345361</v>
      </c>
      <c r="O3776">
        <v>279.45609999999999</v>
      </c>
      <c r="P3776" s="27">
        <v>435369</v>
      </c>
      <c r="Q3776" s="27">
        <v>1485479</v>
      </c>
    </row>
    <row r="3777" spans="1:17" x14ac:dyDescent="0.3">
      <c r="A3777">
        <v>6</v>
      </c>
      <c r="B3777">
        <v>12</v>
      </c>
      <c r="C3777">
        <v>21</v>
      </c>
      <c r="D3777" s="27">
        <v>3400</v>
      </c>
      <c r="E3777">
        <v>10283</v>
      </c>
      <c r="F3777">
        <v>17580</v>
      </c>
      <c r="G3777">
        <v>2743</v>
      </c>
      <c r="H3777">
        <v>1042</v>
      </c>
      <c r="I3777">
        <v>14385</v>
      </c>
      <c r="J3777">
        <v>0</v>
      </c>
      <c r="K3777">
        <v>0</v>
      </c>
      <c r="L3777">
        <v>0</v>
      </c>
      <c r="M3777">
        <v>0</v>
      </c>
      <c r="N3777">
        <v>61008</v>
      </c>
      <c r="O3777">
        <v>1807.463</v>
      </c>
      <c r="P3777" s="27">
        <v>31372</v>
      </c>
      <c r="Q3777" s="27">
        <v>107041</v>
      </c>
    </row>
    <row r="3778" spans="1:17" x14ac:dyDescent="0.3">
      <c r="A3778">
        <v>5</v>
      </c>
      <c r="B3778">
        <v>2</v>
      </c>
      <c r="C3778">
        <v>2</v>
      </c>
      <c r="D3778" s="27">
        <v>160000</v>
      </c>
      <c r="E3778">
        <v>45891</v>
      </c>
      <c r="F3778">
        <v>899437</v>
      </c>
      <c r="G3778">
        <v>732336</v>
      </c>
      <c r="H3778">
        <v>24875</v>
      </c>
      <c r="I3778">
        <v>968499</v>
      </c>
      <c r="J3778">
        <v>83490</v>
      </c>
      <c r="K3778">
        <v>335413</v>
      </c>
      <c r="L3778">
        <v>311789</v>
      </c>
      <c r="M3778">
        <v>1709827</v>
      </c>
      <c r="N3778">
        <v>1056459</v>
      </c>
      <c r="O3778">
        <v>148.30269999999999</v>
      </c>
      <c r="P3778" s="27">
        <v>1807742</v>
      </c>
      <c r="Q3778" s="27">
        <v>6168016</v>
      </c>
    </row>
    <row r="3779" spans="1:17" x14ac:dyDescent="0.3">
      <c r="A3779">
        <v>6</v>
      </c>
      <c r="B3779">
        <v>6</v>
      </c>
      <c r="C3779">
        <v>14</v>
      </c>
      <c r="D3779" s="27">
        <v>3000</v>
      </c>
      <c r="E3779">
        <v>0</v>
      </c>
      <c r="F3779">
        <v>30384</v>
      </c>
      <c r="G3779">
        <v>11453</v>
      </c>
      <c r="H3779">
        <v>439</v>
      </c>
      <c r="I3779">
        <v>37582</v>
      </c>
      <c r="J3779">
        <v>0</v>
      </c>
      <c r="K3779">
        <v>254033</v>
      </c>
      <c r="L3779">
        <v>9125</v>
      </c>
      <c r="M3779">
        <v>0</v>
      </c>
      <c r="N3779">
        <v>25889</v>
      </c>
      <c r="O3779">
        <v>1791.31</v>
      </c>
      <c r="P3779" s="27">
        <v>108120</v>
      </c>
      <c r="Q3779" s="27">
        <v>368905</v>
      </c>
    </row>
    <row r="3780" spans="1:17" x14ac:dyDescent="0.3">
      <c r="A3780">
        <v>9</v>
      </c>
      <c r="B3780">
        <v>2</v>
      </c>
      <c r="C3780">
        <v>6</v>
      </c>
      <c r="D3780" s="27">
        <v>5001</v>
      </c>
      <c r="E3780">
        <v>665</v>
      </c>
      <c r="F3780">
        <v>88287</v>
      </c>
      <c r="G3780">
        <v>82716</v>
      </c>
      <c r="H3780">
        <v>0</v>
      </c>
      <c r="I3780">
        <v>100266</v>
      </c>
      <c r="J3780">
        <v>0</v>
      </c>
      <c r="K3780">
        <v>0</v>
      </c>
      <c r="L3780">
        <v>22966</v>
      </c>
      <c r="M3780">
        <v>103474</v>
      </c>
      <c r="N3780">
        <v>36502</v>
      </c>
      <c r="O3780">
        <v>1031.346</v>
      </c>
      <c r="P3780" s="27">
        <v>127455</v>
      </c>
      <c r="Q3780" s="27">
        <v>434876</v>
      </c>
    </row>
    <row r="3781" spans="1:17" x14ac:dyDescent="0.3">
      <c r="A3781">
        <v>2</v>
      </c>
      <c r="B3781">
        <v>2</v>
      </c>
      <c r="C3781">
        <v>2</v>
      </c>
      <c r="D3781" s="27">
        <v>156000</v>
      </c>
      <c r="E3781">
        <v>0</v>
      </c>
      <c r="F3781">
        <v>461020</v>
      </c>
      <c r="G3781">
        <v>1284425</v>
      </c>
      <c r="H3781">
        <v>17343</v>
      </c>
      <c r="I3781">
        <v>1917492</v>
      </c>
      <c r="J3781">
        <v>0</v>
      </c>
      <c r="K3781">
        <v>13000</v>
      </c>
      <c r="L3781">
        <v>125103</v>
      </c>
      <c r="M3781">
        <v>500867</v>
      </c>
      <c r="N3781">
        <v>1037164</v>
      </c>
      <c r="O3781">
        <v>53.72437</v>
      </c>
      <c r="P3781" s="27">
        <v>1569875</v>
      </c>
      <c r="Q3781" s="27">
        <v>5356414</v>
      </c>
    </row>
    <row r="3782" spans="1:17" x14ac:dyDescent="0.3">
      <c r="A3782">
        <v>3</v>
      </c>
      <c r="B3782">
        <v>26</v>
      </c>
      <c r="C3782">
        <v>44</v>
      </c>
      <c r="D3782" s="27">
        <v>2250</v>
      </c>
      <c r="E3782">
        <v>0</v>
      </c>
      <c r="F3782">
        <v>8358</v>
      </c>
      <c r="G3782">
        <v>10107</v>
      </c>
      <c r="H3782">
        <v>293</v>
      </c>
      <c r="I3782">
        <v>21223</v>
      </c>
      <c r="J3782">
        <v>0</v>
      </c>
      <c r="K3782">
        <v>1073</v>
      </c>
      <c r="L3782">
        <v>5374</v>
      </c>
      <c r="M3782">
        <v>16034</v>
      </c>
      <c r="N3782">
        <v>16874</v>
      </c>
      <c r="O3782">
        <v>1879.4559999999999</v>
      </c>
      <c r="P3782" s="27">
        <v>23252</v>
      </c>
      <c r="Q3782" s="27">
        <v>79336</v>
      </c>
    </row>
    <row r="3783" spans="1:17" x14ac:dyDescent="0.3">
      <c r="A3783">
        <v>4</v>
      </c>
      <c r="B3783">
        <v>24</v>
      </c>
      <c r="C3783">
        <v>51</v>
      </c>
      <c r="D3783" s="27">
        <v>800000</v>
      </c>
      <c r="E3783">
        <v>1299979</v>
      </c>
      <c r="F3783">
        <v>8058288</v>
      </c>
      <c r="G3783">
        <v>8564609</v>
      </c>
      <c r="H3783">
        <v>743827</v>
      </c>
      <c r="I3783">
        <v>4095367</v>
      </c>
      <c r="J3783">
        <v>787931</v>
      </c>
      <c r="K3783">
        <v>2015014</v>
      </c>
      <c r="L3783">
        <v>285983</v>
      </c>
      <c r="M3783">
        <v>459766</v>
      </c>
      <c r="N3783">
        <v>6152318</v>
      </c>
      <c r="O3783">
        <v>25.322579999999999</v>
      </c>
      <c r="P3783" s="27">
        <v>9514385</v>
      </c>
      <c r="Q3783" s="27">
        <v>32463082</v>
      </c>
    </row>
    <row r="3784" spans="1:17" x14ac:dyDescent="0.3">
      <c r="A3784">
        <v>7</v>
      </c>
      <c r="B3784">
        <v>91</v>
      </c>
      <c r="C3784">
        <v>49</v>
      </c>
      <c r="D3784" s="27">
        <v>6000</v>
      </c>
      <c r="E3784">
        <v>398</v>
      </c>
      <c r="F3784">
        <v>10944</v>
      </c>
      <c r="G3784">
        <v>3850</v>
      </c>
      <c r="H3784">
        <v>53</v>
      </c>
      <c r="I3784">
        <v>13286</v>
      </c>
      <c r="J3784">
        <v>2903</v>
      </c>
      <c r="K3784">
        <v>2211</v>
      </c>
      <c r="L3784">
        <v>1655</v>
      </c>
      <c r="M3784">
        <v>7164</v>
      </c>
      <c r="N3784">
        <v>36595</v>
      </c>
      <c r="O3784">
        <v>1868.403</v>
      </c>
      <c r="P3784" s="27">
        <v>23171</v>
      </c>
      <c r="Q3784" s="27">
        <v>79059</v>
      </c>
    </row>
    <row r="3785" spans="1:17" x14ac:dyDescent="0.3">
      <c r="A3785">
        <v>4</v>
      </c>
      <c r="B3785">
        <v>26</v>
      </c>
      <c r="C3785">
        <v>45</v>
      </c>
      <c r="D3785" s="27">
        <v>2700</v>
      </c>
      <c r="E3785">
        <v>2457</v>
      </c>
      <c r="F3785">
        <v>6149</v>
      </c>
      <c r="G3785">
        <v>4211</v>
      </c>
      <c r="H3785">
        <v>46</v>
      </c>
      <c r="I3785">
        <v>7957</v>
      </c>
      <c r="J3785">
        <v>1979</v>
      </c>
      <c r="K3785">
        <v>1674</v>
      </c>
      <c r="L3785">
        <v>19315</v>
      </c>
      <c r="M3785">
        <v>15394</v>
      </c>
      <c r="N3785">
        <v>24514</v>
      </c>
      <c r="O3785">
        <v>1729.173</v>
      </c>
      <c r="P3785" s="27">
        <v>24530</v>
      </c>
      <c r="Q3785" s="27">
        <v>83696</v>
      </c>
    </row>
    <row r="3786" spans="1:17" x14ac:dyDescent="0.3">
      <c r="A3786">
        <v>3</v>
      </c>
      <c r="B3786">
        <v>25</v>
      </c>
      <c r="C3786">
        <v>42</v>
      </c>
      <c r="D3786" s="27">
        <v>176000</v>
      </c>
      <c r="E3786">
        <v>405697</v>
      </c>
      <c r="F3786">
        <v>897146</v>
      </c>
      <c r="G3786">
        <v>2092449</v>
      </c>
      <c r="H3786">
        <v>35891</v>
      </c>
      <c r="I3786">
        <v>3081327</v>
      </c>
      <c r="J3786">
        <v>0</v>
      </c>
      <c r="K3786">
        <v>3787</v>
      </c>
      <c r="L3786">
        <v>39374</v>
      </c>
      <c r="M3786">
        <v>9698</v>
      </c>
      <c r="N3786">
        <v>1507959</v>
      </c>
      <c r="O3786">
        <v>226.8278</v>
      </c>
      <c r="P3786" s="27">
        <v>2366157</v>
      </c>
      <c r="Q3786" s="27">
        <v>8073328</v>
      </c>
    </row>
    <row r="3787" spans="1:17" x14ac:dyDescent="0.3">
      <c r="A3787">
        <v>2</v>
      </c>
      <c r="B3787">
        <v>14</v>
      </c>
      <c r="C3787">
        <v>28</v>
      </c>
      <c r="D3787" s="27">
        <v>28500</v>
      </c>
      <c r="E3787">
        <v>0</v>
      </c>
      <c r="F3787">
        <v>16306</v>
      </c>
      <c r="G3787">
        <v>55984</v>
      </c>
      <c r="H3787">
        <v>0</v>
      </c>
      <c r="I3787">
        <v>266682</v>
      </c>
      <c r="J3787">
        <v>0</v>
      </c>
      <c r="K3787">
        <v>4266</v>
      </c>
      <c r="L3787">
        <v>55495</v>
      </c>
      <c r="M3787">
        <v>24866</v>
      </c>
      <c r="N3787">
        <v>168076</v>
      </c>
      <c r="O3787">
        <v>139.16999999999999</v>
      </c>
      <c r="P3787" s="27">
        <v>173410</v>
      </c>
      <c r="Q3787" s="27">
        <v>591675</v>
      </c>
    </row>
    <row r="3788" spans="1:17" x14ac:dyDescent="0.3">
      <c r="A3788">
        <v>5</v>
      </c>
      <c r="B3788">
        <v>2</v>
      </c>
      <c r="C3788">
        <v>2</v>
      </c>
      <c r="D3788" s="27">
        <v>5000</v>
      </c>
      <c r="E3788">
        <v>4847</v>
      </c>
      <c r="F3788">
        <v>14160</v>
      </c>
      <c r="G3788">
        <v>8739</v>
      </c>
      <c r="H3788">
        <v>124</v>
      </c>
      <c r="I3788">
        <v>5192</v>
      </c>
      <c r="J3788">
        <v>1125</v>
      </c>
      <c r="K3788">
        <v>1285</v>
      </c>
      <c r="L3788">
        <v>5165</v>
      </c>
      <c r="M3788">
        <v>1861</v>
      </c>
      <c r="N3788">
        <v>12998</v>
      </c>
      <c r="O3788">
        <v>1807.463</v>
      </c>
      <c r="P3788" s="27">
        <v>16265</v>
      </c>
      <c r="Q3788" s="27">
        <v>55496</v>
      </c>
    </row>
    <row r="3789" spans="1:17" x14ac:dyDescent="0.3">
      <c r="A3789">
        <v>9</v>
      </c>
      <c r="B3789">
        <v>12</v>
      </c>
      <c r="C3789">
        <v>21</v>
      </c>
      <c r="D3789" s="27">
        <v>1400</v>
      </c>
      <c r="E3789">
        <v>1024</v>
      </c>
      <c r="F3789">
        <v>2246</v>
      </c>
      <c r="G3789">
        <v>1769</v>
      </c>
      <c r="H3789">
        <v>120</v>
      </c>
      <c r="I3789">
        <v>1053</v>
      </c>
      <c r="J3789">
        <v>0</v>
      </c>
      <c r="K3789">
        <v>923</v>
      </c>
      <c r="L3789">
        <v>1386</v>
      </c>
      <c r="M3789">
        <v>3511</v>
      </c>
      <c r="N3789">
        <v>3868</v>
      </c>
      <c r="O3789">
        <v>1522.982</v>
      </c>
      <c r="P3789" s="27">
        <v>4660</v>
      </c>
      <c r="Q3789" s="27">
        <v>15900</v>
      </c>
    </row>
    <row r="3790" spans="1:17" x14ac:dyDescent="0.3">
      <c r="A3790">
        <v>7</v>
      </c>
      <c r="B3790">
        <v>13</v>
      </c>
      <c r="C3790">
        <v>24</v>
      </c>
      <c r="D3790" s="27">
        <v>27000</v>
      </c>
      <c r="E3790">
        <v>0</v>
      </c>
      <c r="F3790">
        <v>0</v>
      </c>
      <c r="G3790">
        <v>830</v>
      </c>
      <c r="H3790">
        <v>0</v>
      </c>
      <c r="I3790">
        <v>2953</v>
      </c>
      <c r="J3790">
        <v>0</v>
      </c>
      <c r="K3790">
        <v>229</v>
      </c>
      <c r="L3790">
        <v>1340</v>
      </c>
      <c r="M3790">
        <v>186</v>
      </c>
      <c r="N3790">
        <v>33908</v>
      </c>
      <c r="O3790">
        <v>653.84310000000005</v>
      </c>
      <c r="P3790" s="27">
        <v>11561</v>
      </c>
      <c r="Q3790" s="27">
        <v>39446</v>
      </c>
    </row>
    <row r="3791" spans="1:17" x14ac:dyDescent="0.3">
      <c r="A3791">
        <v>2</v>
      </c>
      <c r="B3791">
        <v>23</v>
      </c>
      <c r="C3791">
        <v>50</v>
      </c>
      <c r="D3791" s="27">
        <v>158000</v>
      </c>
      <c r="E3791">
        <v>724335</v>
      </c>
      <c r="F3791">
        <v>559356</v>
      </c>
      <c r="G3791">
        <v>2020771</v>
      </c>
      <c r="H3791">
        <v>139213</v>
      </c>
      <c r="I3791">
        <v>1735872</v>
      </c>
      <c r="J3791">
        <v>142552</v>
      </c>
      <c r="K3791">
        <v>6511213</v>
      </c>
      <c r="L3791">
        <v>137727</v>
      </c>
      <c r="M3791">
        <v>237165</v>
      </c>
      <c r="N3791">
        <v>1005097</v>
      </c>
      <c r="O3791">
        <v>276.95330000000001</v>
      </c>
      <c r="P3791" s="27">
        <v>3872597</v>
      </c>
      <c r="Q3791" s="27">
        <v>13213301</v>
      </c>
    </row>
    <row r="3792" spans="1:17" x14ac:dyDescent="0.3">
      <c r="A3792">
        <v>7</v>
      </c>
      <c r="B3792">
        <v>25</v>
      </c>
      <c r="C3792">
        <v>43</v>
      </c>
      <c r="D3792" s="27">
        <v>2500</v>
      </c>
      <c r="E3792">
        <v>883</v>
      </c>
      <c r="F3792">
        <v>21130</v>
      </c>
      <c r="G3792">
        <v>14189</v>
      </c>
      <c r="H3792">
        <v>369</v>
      </c>
      <c r="I3792">
        <v>16812</v>
      </c>
      <c r="J3792">
        <v>0</v>
      </c>
      <c r="K3792">
        <v>0</v>
      </c>
      <c r="L3792">
        <v>756</v>
      </c>
      <c r="M3792">
        <v>2986</v>
      </c>
      <c r="N3792">
        <v>16062</v>
      </c>
      <c r="O3792">
        <v>1461.857</v>
      </c>
      <c r="P3792" s="27">
        <v>21450</v>
      </c>
      <c r="Q3792" s="27">
        <v>73187</v>
      </c>
    </row>
    <row r="3793" spans="1:17" x14ac:dyDescent="0.3">
      <c r="A3793">
        <v>9</v>
      </c>
      <c r="B3793">
        <v>5</v>
      </c>
      <c r="C3793">
        <v>9</v>
      </c>
      <c r="D3793" s="27">
        <v>30500</v>
      </c>
      <c r="E3793">
        <v>0</v>
      </c>
      <c r="F3793">
        <v>56776</v>
      </c>
      <c r="G3793">
        <v>22950</v>
      </c>
      <c r="H3793">
        <v>0</v>
      </c>
      <c r="I3793">
        <v>88382</v>
      </c>
      <c r="J3793">
        <v>0</v>
      </c>
      <c r="K3793">
        <v>12015</v>
      </c>
      <c r="L3793">
        <v>9716</v>
      </c>
      <c r="M3793">
        <v>58830</v>
      </c>
      <c r="N3793">
        <v>140630</v>
      </c>
      <c r="O3793">
        <v>1130.4749999999999</v>
      </c>
      <c r="P3793" s="27">
        <v>114097</v>
      </c>
      <c r="Q3793" s="27">
        <v>389299</v>
      </c>
    </row>
    <row r="3794" spans="1:17" x14ac:dyDescent="0.3">
      <c r="A3794">
        <v>8</v>
      </c>
      <c r="B3794">
        <v>2</v>
      </c>
      <c r="C3794">
        <v>2</v>
      </c>
      <c r="D3794" s="27">
        <v>15750</v>
      </c>
      <c r="E3794">
        <v>0</v>
      </c>
      <c r="F3794">
        <v>21612</v>
      </c>
      <c r="G3794">
        <v>83963</v>
      </c>
      <c r="H3794">
        <v>0</v>
      </c>
      <c r="I3794">
        <v>82489</v>
      </c>
      <c r="J3794">
        <v>0</v>
      </c>
      <c r="K3794">
        <v>4941</v>
      </c>
      <c r="L3794">
        <v>32195</v>
      </c>
      <c r="M3794">
        <v>77931</v>
      </c>
      <c r="N3794">
        <v>63072</v>
      </c>
      <c r="O3794">
        <v>1130.4749999999999</v>
      </c>
      <c r="P3794" s="27">
        <v>107328</v>
      </c>
      <c r="Q3794" s="27">
        <v>366203</v>
      </c>
    </row>
    <row r="3795" spans="1:17" x14ac:dyDescent="0.3">
      <c r="A3795">
        <v>5</v>
      </c>
      <c r="B3795">
        <v>13</v>
      </c>
      <c r="C3795">
        <v>23</v>
      </c>
      <c r="D3795" s="27">
        <v>154000</v>
      </c>
      <c r="E3795">
        <v>0</v>
      </c>
      <c r="F3795">
        <v>0</v>
      </c>
      <c r="G3795">
        <v>1259755</v>
      </c>
      <c r="H3795">
        <v>1416</v>
      </c>
      <c r="I3795">
        <v>895775</v>
      </c>
      <c r="J3795">
        <v>0</v>
      </c>
      <c r="K3795">
        <v>41770</v>
      </c>
      <c r="L3795">
        <v>37605</v>
      </c>
      <c r="M3795">
        <v>880520</v>
      </c>
      <c r="N3795">
        <v>2826416</v>
      </c>
      <c r="O3795">
        <v>15.94562</v>
      </c>
      <c r="P3795" s="27">
        <v>1741869</v>
      </c>
      <c r="Q3795" s="27">
        <v>5943257</v>
      </c>
    </row>
    <row r="3796" spans="1:17" x14ac:dyDescent="0.3">
      <c r="A3796">
        <v>1</v>
      </c>
      <c r="B3796">
        <v>2</v>
      </c>
      <c r="C3796">
        <v>3</v>
      </c>
      <c r="D3796" s="27">
        <v>15000</v>
      </c>
      <c r="E3796">
        <v>16312</v>
      </c>
      <c r="F3796">
        <v>18628</v>
      </c>
      <c r="G3796">
        <v>132423</v>
      </c>
      <c r="H3796">
        <v>1295</v>
      </c>
      <c r="I3796">
        <v>138564</v>
      </c>
      <c r="J3796">
        <v>0</v>
      </c>
      <c r="K3796">
        <v>17757</v>
      </c>
      <c r="L3796">
        <v>9782</v>
      </c>
      <c r="M3796">
        <v>40345</v>
      </c>
      <c r="N3796">
        <v>69368</v>
      </c>
      <c r="O3796">
        <v>1851.67</v>
      </c>
      <c r="P3796" s="27">
        <v>130268</v>
      </c>
      <c r="Q3796" s="27">
        <v>444474</v>
      </c>
    </row>
    <row r="3797" spans="1:17" x14ac:dyDescent="0.3">
      <c r="A3797">
        <v>8</v>
      </c>
      <c r="B3797">
        <v>23</v>
      </c>
      <c r="C3797">
        <v>50</v>
      </c>
      <c r="D3797" s="27">
        <v>104000</v>
      </c>
      <c r="E3797">
        <v>47165</v>
      </c>
      <c r="F3797">
        <v>1336181</v>
      </c>
      <c r="G3797">
        <v>1727275</v>
      </c>
      <c r="H3797">
        <v>66345</v>
      </c>
      <c r="I3797">
        <v>1628868</v>
      </c>
      <c r="J3797">
        <v>173412</v>
      </c>
      <c r="K3797">
        <v>5842926</v>
      </c>
      <c r="L3797">
        <v>131375</v>
      </c>
      <c r="M3797">
        <v>175253</v>
      </c>
      <c r="N3797">
        <v>812483</v>
      </c>
      <c r="O3797">
        <v>274.45479999999998</v>
      </c>
      <c r="P3797" s="27">
        <v>3499790</v>
      </c>
      <c r="Q3797" s="27">
        <v>11941283</v>
      </c>
    </row>
    <row r="3798" spans="1:17" x14ac:dyDescent="0.3">
      <c r="A3798">
        <v>7</v>
      </c>
      <c r="B3798">
        <v>18</v>
      </c>
      <c r="C3798">
        <v>38</v>
      </c>
      <c r="D3798" s="27">
        <v>5800</v>
      </c>
      <c r="E3798">
        <v>1269</v>
      </c>
      <c r="F3798">
        <v>91663</v>
      </c>
      <c r="G3798">
        <v>29175</v>
      </c>
      <c r="H3798">
        <v>68960</v>
      </c>
      <c r="I3798">
        <v>52910</v>
      </c>
      <c r="J3798">
        <v>38757</v>
      </c>
      <c r="K3798">
        <v>145650</v>
      </c>
      <c r="L3798">
        <v>256178</v>
      </c>
      <c r="M3798">
        <v>0</v>
      </c>
      <c r="N3798">
        <v>74560</v>
      </c>
      <c r="O3798">
        <v>624.95410000000004</v>
      </c>
      <c r="P3798" s="27">
        <v>222486</v>
      </c>
      <c r="Q3798" s="27">
        <v>759122</v>
      </c>
    </row>
    <row r="3799" spans="1:17" x14ac:dyDescent="0.3">
      <c r="A3799">
        <v>7</v>
      </c>
      <c r="B3799">
        <v>2</v>
      </c>
      <c r="C3799">
        <v>3</v>
      </c>
      <c r="D3799" s="27">
        <v>4000</v>
      </c>
      <c r="E3799">
        <v>0</v>
      </c>
      <c r="F3799">
        <v>37089</v>
      </c>
      <c r="G3799">
        <v>24117</v>
      </c>
      <c r="H3799">
        <v>311</v>
      </c>
      <c r="I3799">
        <v>25544</v>
      </c>
      <c r="J3799">
        <v>0</v>
      </c>
      <c r="K3799">
        <v>0</v>
      </c>
      <c r="L3799">
        <v>11012</v>
      </c>
      <c r="M3799">
        <v>59359</v>
      </c>
      <c r="N3799">
        <v>30771</v>
      </c>
      <c r="O3799">
        <v>1807.463</v>
      </c>
      <c r="P3799" s="27">
        <v>55159</v>
      </c>
      <c r="Q3799" s="27">
        <v>188203</v>
      </c>
    </row>
    <row r="3800" spans="1:17" x14ac:dyDescent="0.3">
      <c r="A3800">
        <v>5</v>
      </c>
      <c r="B3800">
        <v>5</v>
      </c>
      <c r="C3800">
        <v>10</v>
      </c>
      <c r="D3800" s="27">
        <v>1700</v>
      </c>
      <c r="E3800">
        <v>1374</v>
      </c>
      <c r="F3800">
        <v>4406</v>
      </c>
      <c r="G3800">
        <v>930</v>
      </c>
      <c r="H3800">
        <v>255</v>
      </c>
      <c r="I3800">
        <v>9873</v>
      </c>
      <c r="J3800">
        <v>0</v>
      </c>
      <c r="K3800">
        <v>3177</v>
      </c>
      <c r="L3800">
        <v>297</v>
      </c>
      <c r="M3800">
        <v>4032</v>
      </c>
      <c r="N3800">
        <v>8476</v>
      </c>
      <c r="O3800">
        <v>1807.463</v>
      </c>
      <c r="P3800" s="27">
        <v>9619</v>
      </c>
      <c r="Q3800" s="27">
        <v>32820</v>
      </c>
    </row>
    <row r="3801" spans="1:17" x14ac:dyDescent="0.3">
      <c r="A3801">
        <v>5</v>
      </c>
      <c r="B3801">
        <v>26</v>
      </c>
      <c r="C3801">
        <v>45</v>
      </c>
      <c r="D3801" s="27">
        <v>4000</v>
      </c>
      <c r="E3801">
        <v>0</v>
      </c>
      <c r="F3801">
        <v>0</v>
      </c>
      <c r="G3801">
        <v>8753</v>
      </c>
      <c r="H3801">
        <v>0</v>
      </c>
      <c r="I3801">
        <v>139089</v>
      </c>
      <c r="J3801">
        <v>0</v>
      </c>
      <c r="K3801">
        <v>0</v>
      </c>
      <c r="L3801">
        <v>0</v>
      </c>
      <c r="M3801">
        <v>984</v>
      </c>
      <c r="N3801">
        <v>150417</v>
      </c>
      <c r="O3801">
        <v>1522.982</v>
      </c>
      <c r="P3801" s="27">
        <v>87703</v>
      </c>
      <c r="Q3801" s="27">
        <v>299243</v>
      </c>
    </row>
    <row r="3802" spans="1:17" x14ac:dyDescent="0.3">
      <c r="A3802">
        <v>8</v>
      </c>
      <c r="B3802">
        <v>1</v>
      </c>
      <c r="C3802">
        <v>1</v>
      </c>
      <c r="D3802" s="27">
        <v>2400</v>
      </c>
      <c r="O3802">
        <v>3782.18</v>
      </c>
    </row>
    <row r="3803" spans="1:17" x14ac:dyDescent="0.3">
      <c r="A3803">
        <v>3</v>
      </c>
      <c r="B3803">
        <v>13</v>
      </c>
      <c r="C3803">
        <v>24</v>
      </c>
      <c r="D3803" s="27">
        <v>33000</v>
      </c>
      <c r="E3803">
        <v>264899</v>
      </c>
      <c r="F3803">
        <v>428998</v>
      </c>
      <c r="G3803">
        <v>178899</v>
      </c>
      <c r="H3803">
        <v>0</v>
      </c>
      <c r="I3803">
        <v>307221</v>
      </c>
      <c r="J3803">
        <v>0</v>
      </c>
      <c r="K3803">
        <v>0</v>
      </c>
      <c r="L3803">
        <v>37290</v>
      </c>
      <c r="M3803">
        <v>38861</v>
      </c>
      <c r="N3803">
        <v>370367</v>
      </c>
      <c r="O3803">
        <v>657.71090000000004</v>
      </c>
      <c r="P3803" s="27">
        <v>476710</v>
      </c>
      <c r="Q3803" s="27">
        <v>1626535</v>
      </c>
    </row>
    <row r="3804" spans="1:17" x14ac:dyDescent="0.3">
      <c r="A3804">
        <v>1</v>
      </c>
      <c r="B3804">
        <v>16</v>
      </c>
      <c r="C3804">
        <v>35</v>
      </c>
      <c r="D3804" s="27">
        <v>190000</v>
      </c>
      <c r="E3804">
        <v>32308</v>
      </c>
      <c r="F3804">
        <v>2487201</v>
      </c>
      <c r="G3804">
        <v>7183476</v>
      </c>
      <c r="H3804">
        <v>0</v>
      </c>
      <c r="I3804">
        <v>4177470</v>
      </c>
      <c r="J3804">
        <v>0</v>
      </c>
      <c r="K3804">
        <v>588393</v>
      </c>
      <c r="L3804">
        <v>999042</v>
      </c>
      <c r="M3804">
        <v>328337</v>
      </c>
      <c r="N3804">
        <v>5856775</v>
      </c>
      <c r="O3804">
        <v>9.2846069999999994</v>
      </c>
      <c r="P3804" s="27">
        <v>6346132</v>
      </c>
      <c r="Q3804" s="27">
        <v>21653002</v>
      </c>
    </row>
    <row r="3805" spans="1:17" x14ac:dyDescent="0.3">
      <c r="A3805">
        <v>8</v>
      </c>
      <c r="B3805">
        <v>16</v>
      </c>
      <c r="C3805">
        <v>35</v>
      </c>
      <c r="D3805" s="27">
        <v>445000</v>
      </c>
      <c r="E3805">
        <v>349938</v>
      </c>
      <c r="F3805">
        <v>5900370</v>
      </c>
      <c r="G3805">
        <v>14648231</v>
      </c>
      <c r="H3805">
        <v>860766</v>
      </c>
      <c r="I3805">
        <v>10761244</v>
      </c>
      <c r="J3805">
        <v>3722677</v>
      </c>
      <c r="K3805">
        <v>4561650</v>
      </c>
      <c r="L3805">
        <v>5092690</v>
      </c>
      <c r="M3805">
        <v>4147464</v>
      </c>
      <c r="N3805">
        <v>16396750</v>
      </c>
      <c r="O3805">
        <v>9.2846069999999994</v>
      </c>
      <c r="P3805" s="27">
        <v>19472972</v>
      </c>
      <c r="Q3805" s="27">
        <v>66441780</v>
      </c>
    </row>
    <row r="3806" spans="1:17" x14ac:dyDescent="0.3">
      <c r="A3806">
        <v>4</v>
      </c>
      <c r="B3806">
        <v>26</v>
      </c>
      <c r="C3806">
        <v>46</v>
      </c>
      <c r="D3806" s="27">
        <v>24000</v>
      </c>
      <c r="E3806">
        <v>0</v>
      </c>
      <c r="F3806">
        <v>17591</v>
      </c>
      <c r="G3806">
        <v>67604</v>
      </c>
      <c r="H3806">
        <v>0</v>
      </c>
      <c r="I3806">
        <v>243701</v>
      </c>
      <c r="J3806">
        <v>0</v>
      </c>
      <c r="K3806">
        <v>11898</v>
      </c>
      <c r="L3806">
        <v>18084</v>
      </c>
      <c r="M3806">
        <v>35037</v>
      </c>
      <c r="N3806">
        <v>185866</v>
      </c>
      <c r="O3806">
        <v>1341.309</v>
      </c>
      <c r="P3806" s="27">
        <v>169924</v>
      </c>
      <c r="Q3806" s="27">
        <v>579781</v>
      </c>
    </row>
    <row r="3807" spans="1:17" x14ac:dyDescent="0.3">
      <c r="A3807">
        <v>9</v>
      </c>
      <c r="B3807">
        <v>23</v>
      </c>
      <c r="C3807">
        <v>50</v>
      </c>
      <c r="D3807" s="27">
        <v>44500</v>
      </c>
      <c r="E3807">
        <v>21225</v>
      </c>
      <c r="F3807">
        <v>363385</v>
      </c>
      <c r="G3807">
        <v>373698</v>
      </c>
      <c r="H3807">
        <v>29164</v>
      </c>
      <c r="I3807">
        <v>372111</v>
      </c>
      <c r="J3807">
        <v>0</v>
      </c>
      <c r="K3807">
        <v>285886</v>
      </c>
      <c r="L3807">
        <v>53789</v>
      </c>
      <c r="M3807">
        <v>54176</v>
      </c>
      <c r="N3807">
        <v>462338</v>
      </c>
      <c r="O3807">
        <v>583.62670000000003</v>
      </c>
      <c r="P3807" s="27">
        <v>590789</v>
      </c>
      <c r="Q3807" s="27">
        <v>2015772</v>
      </c>
    </row>
    <row r="3808" spans="1:17" x14ac:dyDescent="0.3">
      <c r="A3808">
        <v>3</v>
      </c>
      <c r="B3808">
        <v>2</v>
      </c>
      <c r="C3808">
        <v>4</v>
      </c>
      <c r="D3808" s="27">
        <v>5900</v>
      </c>
      <c r="E3808">
        <v>0</v>
      </c>
      <c r="F3808">
        <v>11692</v>
      </c>
      <c r="G3808">
        <v>71076</v>
      </c>
      <c r="H3808">
        <v>0</v>
      </c>
      <c r="I3808">
        <v>44813</v>
      </c>
      <c r="J3808">
        <v>0</v>
      </c>
      <c r="K3808">
        <v>30326</v>
      </c>
      <c r="L3808">
        <v>13736</v>
      </c>
      <c r="M3808">
        <v>31959</v>
      </c>
      <c r="N3808">
        <v>42332</v>
      </c>
      <c r="O3808">
        <v>1791.31</v>
      </c>
      <c r="P3808" s="27">
        <v>72079</v>
      </c>
      <c r="Q3808" s="27">
        <v>245934</v>
      </c>
    </row>
    <row r="3809" spans="1:17" x14ac:dyDescent="0.3">
      <c r="A3809">
        <v>9</v>
      </c>
      <c r="B3809">
        <v>26</v>
      </c>
      <c r="C3809">
        <v>46</v>
      </c>
      <c r="D3809" s="27">
        <v>2650</v>
      </c>
      <c r="E3809">
        <v>0</v>
      </c>
      <c r="F3809">
        <v>0</v>
      </c>
      <c r="G3809">
        <v>1468</v>
      </c>
      <c r="H3809">
        <v>0</v>
      </c>
      <c r="I3809">
        <v>3818</v>
      </c>
      <c r="J3809">
        <v>0</v>
      </c>
      <c r="K3809">
        <v>0</v>
      </c>
      <c r="L3809">
        <v>231</v>
      </c>
      <c r="M3809">
        <v>2410</v>
      </c>
      <c r="N3809">
        <v>26261</v>
      </c>
      <c r="O3809">
        <v>639.72230000000002</v>
      </c>
      <c r="P3809" s="27">
        <v>10020</v>
      </c>
      <c r="Q3809" s="27">
        <v>34188</v>
      </c>
    </row>
    <row r="3810" spans="1:17" x14ac:dyDescent="0.3">
      <c r="A3810">
        <v>2</v>
      </c>
      <c r="B3810">
        <v>17</v>
      </c>
      <c r="C3810">
        <v>36</v>
      </c>
      <c r="D3810" s="27">
        <v>128000</v>
      </c>
      <c r="E3810">
        <v>0</v>
      </c>
      <c r="F3810">
        <v>2143811</v>
      </c>
      <c r="G3810">
        <v>694751</v>
      </c>
      <c r="H3810">
        <v>0</v>
      </c>
      <c r="I3810">
        <v>1449196</v>
      </c>
      <c r="J3810">
        <v>0</v>
      </c>
      <c r="K3810">
        <v>765662</v>
      </c>
      <c r="L3810">
        <v>639494</v>
      </c>
      <c r="M3810">
        <v>78055</v>
      </c>
      <c r="N3810">
        <v>1795813</v>
      </c>
      <c r="O3810">
        <v>115.00320000000001</v>
      </c>
      <c r="P3810" s="27">
        <v>2217697</v>
      </c>
      <c r="Q3810" s="27">
        <v>7566782</v>
      </c>
    </row>
    <row r="3811" spans="1:17" x14ac:dyDescent="0.3">
      <c r="A3811">
        <v>1</v>
      </c>
      <c r="B3811">
        <v>26</v>
      </c>
      <c r="C3811">
        <v>47</v>
      </c>
      <c r="D3811" s="27">
        <v>9500</v>
      </c>
      <c r="E3811">
        <v>0</v>
      </c>
      <c r="F3811">
        <v>0</v>
      </c>
      <c r="G3811">
        <v>122</v>
      </c>
      <c r="H3811">
        <v>0</v>
      </c>
      <c r="I3811">
        <v>0</v>
      </c>
      <c r="J3811">
        <v>0</v>
      </c>
      <c r="K3811">
        <v>0</v>
      </c>
      <c r="L3811">
        <v>0</v>
      </c>
      <c r="M3811">
        <v>0</v>
      </c>
      <c r="N3811">
        <v>16453</v>
      </c>
      <c r="O3811">
        <v>3231.29</v>
      </c>
      <c r="P3811" s="27">
        <v>4858</v>
      </c>
      <c r="Q3811" s="27">
        <v>16575</v>
      </c>
    </row>
    <row r="3812" spans="1:17" x14ac:dyDescent="0.3">
      <c r="A3812">
        <v>3</v>
      </c>
      <c r="B3812">
        <v>5</v>
      </c>
      <c r="C3812">
        <v>9</v>
      </c>
      <c r="D3812" s="27">
        <v>10000</v>
      </c>
      <c r="E3812">
        <v>8162</v>
      </c>
      <c r="F3812">
        <v>9341</v>
      </c>
      <c r="G3812">
        <v>6393</v>
      </c>
      <c r="H3812">
        <v>4182</v>
      </c>
      <c r="I3812">
        <v>31974</v>
      </c>
      <c r="J3812">
        <v>0</v>
      </c>
      <c r="K3812">
        <v>0</v>
      </c>
      <c r="L3812">
        <v>7796</v>
      </c>
      <c r="M3812">
        <v>17691</v>
      </c>
      <c r="N3812">
        <v>27456</v>
      </c>
      <c r="O3812">
        <v>1879.4559999999999</v>
      </c>
      <c r="P3812" s="27">
        <v>33117</v>
      </c>
      <c r="Q3812" s="27">
        <v>112995</v>
      </c>
    </row>
    <row r="3813" spans="1:17" x14ac:dyDescent="0.3">
      <c r="A3813">
        <v>8</v>
      </c>
      <c r="B3813">
        <v>17</v>
      </c>
      <c r="C3813">
        <v>36</v>
      </c>
      <c r="D3813" s="27">
        <v>39000</v>
      </c>
      <c r="E3813">
        <v>78131</v>
      </c>
      <c r="F3813">
        <v>120589</v>
      </c>
      <c r="G3813">
        <v>236116</v>
      </c>
      <c r="H3813">
        <v>0</v>
      </c>
      <c r="I3813">
        <v>341147</v>
      </c>
      <c r="J3813">
        <v>0</v>
      </c>
      <c r="K3813">
        <v>143548</v>
      </c>
      <c r="L3813">
        <v>211434</v>
      </c>
      <c r="M3813">
        <v>15473</v>
      </c>
      <c r="N3813">
        <v>278928</v>
      </c>
      <c r="O3813">
        <v>360.21809999999999</v>
      </c>
      <c r="P3813" s="27">
        <v>417751</v>
      </c>
      <c r="Q3813" s="27">
        <v>1425366</v>
      </c>
    </row>
    <row r="3814" spans="1:17" x14ac:dyDescent="0.3">
      <c r="A3814">
        <v>3</v>
      </c>
      <c r="B3814">
        <v>2</v>
      </c>
      <c r="C3814">
        <v>3</v>
      </c>
      <c r="D3814" s="27">
        <v>5300</v>
      </c>
      <c r="E3814">
        <v>6342</v>
      </c>
      <c r="F3814">
        <v>24952</v>
      </c>
      <c r="G3814">
        <v>95455</v>
      </c>
      <c r="H3814">
        <v>0</v>
      </c>
      <c r="I3814">
        <v>27536</v>
      </c>
      <c r="J3814">
        <v>0</v>
      </c>
      <c r="K3814">
        <v>9413</v>
      </c>
      <c r="L3814">
        <v>122411</v>
      </c>
      <c r="M3814">
        <v>178908</v>
      </c>
      <c r="N3814">
        <v>55934</v>
      </c>
      <c r="O3814">
        <v>964.60410000000002</v>
      </c>
      <c r="P3814" s="27">
        <v>152682</v>
      </c>
      <c r="Q3814" s="27">
        <v>520951</v>
      </c>
    </row>
    <row r="3815" spans="1:17" x14ac:dyDescent="0.3">
      <c r="A3815">
        <v>3</v>
      </c>
      <c r="B3815">
        <v>1</v>
      </c>
      <c r="C3815">
        <v>1</v>
      </c>
      <c r="D3815" s="27">
        <v>12000</v>
      </c>
      <c r="E3815">
        <v>0</v>
      </c>
      <c r="F3815">
        <v>0</v>
      </c>
      <c r="G3815">
        <v>2741</v>
      </c>
      <c r="H3815">
        <v>0</v>
      </c>
      <c r="I3815">
        <v>6277</v>
      </c>
      <c r="J3815">
        <v>0</v>
      </c>
      <c r="K3815">
        <v>31587</v>
      </c>
      <c r="L3815">
        <v>38</v>
      </c>
      <c r="M3815">
        <v>172</v>
      </c>
      <c r="N3815">
        <v>8178</v>
      </c>
      <c r="O3815">
        <v>953.18780000000004</v>
      </c>
      <c r="P3815" s="27">
        <v>14359</v>
      </c>
      <c r="Q3815" s="27">
        <v>48993</v>
      </c>
    </row>
    <row r="3816" spans="1:17" x14ac:dyDescent="0.3">
      <c r="A3816">
        <v>8</v>
      </c>
      <c r="B3816">
        <v>18</v>
      </c>
      <c r="C3816">
        <v>39</v>
      </c>
      <c r="D3816" s="27">
        <v>1400</v>
      </c>
      <c r="E3816">
        <v>6709</v>
      </c>
      <c r="F3816">
        <v>31931</v>
      </c>
      <c r="G3816">
        <v>7057</v>
      </c>
      <c r="H3816">
        <v>0</v>
      </c>
      <c r="I3816">
        <v>15671</v>
      </c>
      <c r="J3816">
        <v>0</v>
      </c>
      <c r="K3816">
        <v>1488</v>
      </c>
      <c r="L3816">
        <v>20421</v>
      </c>
      <c r="M3816">
        <v>0</v>
      </c>
      <c r="N3816">
        <v>18036</v>
      </c>
      <c r="O3816">
        <v>1779.412</v>
      </c>
      <c r="P3816" s="27">
        <v>29693</v>
      </c>
      <c r="Q3816" s="27">
        <v>101313</v>
      </c>
    </row>
    <row r="3817" spans="1:17" x14ac:dyDescent="0.3">
      <c r="A3817">
        <v>5</v>
      </c>
      <c r="B3817">
        <v>14</v>
      </c>
      <c r="C3817">
        <v>30</v>
      </c>
      <c r="D3817" s="27">
        <v>4000</v>
      </c>
      <c r="E3817">
        <v>2139</v>
      </c>
      <c r="F3817">
        <v>21669</v>
      </c>
      <c r="G3817">
        <v>4149</v>
      </c>
      <c r="H3817">
        <v>2217</v>
      </c>
      <c r="I3817">
        <v>13905</v>
      </c>
      <c r="J3817">
        <v>1343</v>
      </c>
      <c r="K3817">
        <v>1279</v>
      </c>
      <c r="L3817">
        <v>4962</v>
      </c>
      <c r="M3817">
        <v>2123</v>
      </c>
      <c r="N3817">
        <v>7852</v>
      </c>
      <c r="O3817">
        <v>1522.982</v>
      </c>
      <c r="P3817" s="27">
        <v>18065</v>
      </c>
      <c r="Q3817" s="27">
        <v>61638</v>
      </c>
    </row>
    <row r="3818" spans="1:17" x14ac:dyDescent="0.3">
      <c r="A3818">
        <v>5</v>
      </c>
      <c r="B3818">
        <v>23</v>
      </c>
      <c r="C3818">
        <v>50</v>
      </c>
      <c r="D3818" s="27">
        <v>17500</v>
      </c>
      <c r="E3818">
        <v>20889</v>
      </c>
      <c r="F3818">
        <v>51468</v>
      </c>
      <c r="G3818">
        <v>88575</v>
      </c>
      <c r="H3818">
        <v>0</v>
      </c>
      <c r="I3818">
        <v>66010</v>
      </c>
      <c r="J3818">
        <v>0</v>
      </c>
      <c r="K3818">
        <v>417977</v>
      </c>
      <c r="L3818">
        <v>17564</v>
      </c>
      <c r="M3818">
        <v>31280</v>
      </c>
      <c r="N3818">
        <v>67775</v>
      </c>
      <c r="O3818">
        <v>632.51710000000003</v>
      </c>
      <c r="P3818" s="27">
        <v>223194</v>
      </c>
      <c r="Q3818" s="27">
        <v>761538</v>
      </c>
    </row>
    <row r="3819" spans="1:17" x14ac:dyDescent="0.3">
      <c r="A3819">
        <v>3</v>
      </c>
      <c r="B3819">
        <v>16</v>
      </c>
      <c r="C3819">
        <v>35</v>
      </c>
      <c r="D3819" s="27">
        <v>1400000</v>
      </c>
      <c r="E3819">
        <v>0</v>
      </c>
      <c r="F3819">
        <v>37402962</v>
      </c>
      <c r="G3819">
        <v>32953697</v>
      </c>
      <c r="H3819">
        <v>0</v>
      </c>
      <c r="I3819">
        <v>20507877</v>
      </c>
      <c r="J3819">
        <v>8363992</v>
      </c>
      <c r="K3819">
        <v>6043697</v>
      </c>
      <c r="L3819">
        <v>7250278</v>
      </c>
      <c r="M3819">
        <v>3983589</v>
      </c>
      <c r="N3819">
        <v>39064161</v>
      </c>
      <c r="O3819">
        <v>2.860252</v>
      </c>
      <c r="P3819" s="27">
        <v>45595033</v>
      </c>
      <c r="Q3819" s="8">
        <v>156000000</v>
      </c>
    </row>
    <row r="3820" spans="1:17" x14ac:dyDescent="0.3">
      <c r="A3820">
        <v>5</v>
      </c>
      <c r="B3820">
        <v>18</v>
      </c>
      <c r="C3820">
        <v>37</v>
      </c>
      <c r="D3820" s="27">
        <v>600000</v>
      </c>
      <c r="E3820">
        <v>737613</v>
      </c>
      <c r="F3820">
        <v>8708386</v>
      </c>
      <c r="G3820">
        <v>8153794</v>
      </c>
      <c r="H3820">
        <v>3722335</v>
      </c>
      <c r="I3820">
        <v>10375881</v>
      </c>
      <c r="J3820">
        <v>0</v>
      </c>
      <c r="K3820">
        <v>2110456</v>
      </c>
      <c r="L3820">
        <v>98670</v>
      </c>
      <c r="M3820">
        <v>826341</v>
      </c>
      <c r="N3820">
        <v>15628835</v>
      </c>
      <c r="O3820">
        <v>15.94562</v>
      </c>
      <c r="P3820" s="27">
        <v>14760349</v>
      </c>
      <c r="Q3820" s="27">
        <v>50362311</v>
      </c>
    </row>
    <row r="3821" spans="1:17" x14ac:dyDescent="0.3">
      <c r="A3821">
        <v>2</v>
      </c>
      <c r="B3821">
        <v>16</v>
      </c>
      <c r="C3821">
        <v>35</v>
      </c>
      <c r="D3821" s="27">
        <v>350000</v>
      </c>
      <c r="E3821">
        <v>0</v>
      </c>
      <c r="F3821">
        <v>9258694</v>
      </c>
      <c r="G3821">
        <v>6490859</v>
      </c>
      <c r="H3821">
        <v>0</v>
      </c>
      <c r="I3821">
        <v>7771260</v>
      </c>
      <c r="J3821">
        <v>0</v>
      </c>
      <c r="K3821">
        <v>2004168</v>
      </c>
      <c r="L3821">
        <v>3822069</v>
      </c>
      <c r="M3821">
        <v>2304509</v>
      </c>
      <c r="N3821">
        <v>7250072</v>
      </c>
      <c r="O3821">
        <v>9.2846069999999994</v>
      </c>
      <c r="P3821" s="27">
        <v>11401416</v>
      </c>
      <c r="Q3821" s="27">
        <v>38901631</v>
      </c>
    </row>
    <row r="3822" spans="1:17" x14ac:dyDescent="0.3">
      <c r="A3822">
        <v>4</v>
      </c>
      <c r="B3822">
        <v>15</v>
      </c>
      <c r="C3822">
        <v>53</v>
      </c>
      <c r="D3822" s="27">
        <v>3300</v>
      </c>
      <c r="E3822">
        <v>8317</v>
      </c>
      <c r="F3822">
        <v>31813</v>
      </c>
      <c r="G3822">
        <v>14398</v>
      </c>
      <c r="H3822">
        <v>0</v>
      </c>
      <c r="I3822">
        <v>21756</v>
      </c>
      <c r="J3822">
        <v>0</v>
      </c>
      <c r="K3822">
        <v>128979</v>
      </c>
      <c r="L3822">
        <v>9159</v>
      </c>
      <c r="M3822">
        <v>0</v>
      </c>
      <c r="N3822">
        <v>19235</v>
      </c>
      <c r="O3822">
        <v>961.78279999999995</v>
      </c>
      <c r="P3822" s="27">
        <v>68481</v>
      </c>
      <c r="Q3822" s="27">
        <v>233657</v>
      </c>
    </row>
    <row r="3823" spans="1:17" x14ac:dyDescent="0.3">
      <c r="A3823">
        <v>5</v>
      </c>
      <c r="B3823">
        <v>2</v>
      </c>
      <c r="C3823">
        <v>2</v>
      </c>
      <c r="D3823" s="27">
        <v>200001</v>
      </c>
      <c r="E3823">
        <v>192778</v>
      </c>
      <c r="F3823">
        <v>2663866</v>
      </c>
      <c r="G3823">
        <v>2598917</v>
      </c>
      <c r="H3823">
        <v>20837</v>
      </c>
      <c r="I3823">
        <v>2744137</v>
      </c>
      <c r="J3823">
        <v>122723</v>
      </c>
      <c r="K3823">
        <v>627498</v>
      </c>
      <c r="L3823">
        <v>128640</v>
      </c>
      <c r="M3823">
        <v>853835</v>
      </c>
      <c r="N3823">
        <v>1609924</v>
      </c>
      <c r="O3823">
        <v>48.84104</v>
      </c>
      <c r="P3823" s="27">
        <v>3388967</v>
      </c>
      <c r="Q3823" s="27">
        <v>11563155</v>
      </c>
    </row>
    <row r="3824" spans="1:17" x14ac:dyDescent="0.3">
      <c r="A3824">
        <v>3</v>
      </c>
      <c r="B3824">
        <v>12</v>
      </c>
      <c r="C3824">
        <v>21</v>
      </c>
      <c r="D3824" s="27">
        <v>18500</v>
      </c>
      <c r="E3824">
        <v>0</v>
      </c>
      <c r="F3824">
        <v>0</v>
      </c>
      <c r="G3824">
        <v>0</v>
      </c>
      <c r="H3824">
        <v>0</v>
      </c>
      <c r="I3824">
        <v>15682</v>
      </c>
      <c r="J3824">
        <v>0</v>
      </c>
      <c r="K3824">
        <v>637</v>
      </c>
      <c r="L3824">
        <v>1656</v>
      </c>
      <c r="M3824">
        <v>2538</v>
      </c>
      <c r="N3824">
        <v>67377</v>
      </c>
      <c r="O3824">
        <v>148.05539999999999</v>
      </c>
      <c r="P3824" s="27">
        <v>25759</v>
      </c>
      <c r="Q3824" s="27">
        <v>87890</v>
      </c>
    </row>
    <row r="3825" spans="1:17" x14ac:dyDescent="0.3">
      <c r="A3825">
        <v>7</v>
      </c>
      <c r="B3825">
        <v>12</v>
      </c>
      <c r="C3825">
        <v>21</v>
      </c>
      <c r="D3825" s="27">
        <v>10500</v>
      </c>
      <c r="E3825">
        <v>0</v>
      </c>
      <c r="F3825">
        <v>256498</v>
      </c>
      <c r="G3825">
        <v>14882</v>
      </c>
      <c r="H3825">
        <v>3310</v>
      </c>
      <c r="I3825">
        <v>28753</v>
      </c>
      <c r="J3825">
        <v>18902</v>
      </c>
      <c r="K3825">
        <v>6221</v>
      </c>
      <c r="L3825">
        <v>8658</v>
      </c>
      <c r="M3825">
        <v>48272</v>
      </c>
      <c r="N3825">
        <v>118740</v>
      </c>
      <c r="O3825">
        <v>1155.4280000000001</v>
      </c>
      <c r="P3825" s="27">
        <v>147783</v>
      </c>
      <c r="Q3825" s="27">
        <v>504236</v>
      </c>
    </row>
    <row r="3826" spans="1:17" x14ac:dyDescent="0.3">
      <c r="A3826">
        <v>7</v>
      </c>
      <c r="B3826">
        <v>2</v>
      </c>
      <c r="C3826">
        <v>2</v>
      </c>
      <c r="D3826" s="27">
        <v>18250</v>
      </c>
      <c r="E3826">
        <v>32786</v>
      </c>
      <c r="F3826">
        <v>69284</v>
      </c>
      <c r="G3826">
        <v>227800</v>
      </c>
      <c r="H3826">
        <v>0</v>
      </c>
      <c r="I3826">
        <v>123108</v>
      </c>
      <c r="J3826">
        <v>0</v>
      </c>
      <c r="K3826">
        <v>0</v>
      </c>
      <c r="L3826">
        <v>20656</v>
      </c>
      <c r="M3826">
        <v>46770</v>
      </c>
      <c r="N3826">
        <v>85560</v>
      </c>
      <c r="O3826">
        <v>1155.4280000000001</v>
      </c>
      <c r="P3826" s="27">
        <v>177598</v>
      </c>
      <c r="Q3826" s="27">
        <v>605964</v>
      </c>
    </row>
    <row r="3827" spans="1:17" x14ac:dyDescent="0.3">
      <c r="A3827">
        <v>5</v>
      </c>
      <c r="B3827">
        <v>13</v>
      </c>
      <c r="C3827">
        <v>22</v>
      </c>
      <c r="D3827" s="27">
        <v>120000</v>
      </c>
      <c r="E3827">
        <v>24603</v>
      </c>
      <c r="F3827">
        <v>650554</v>
      </c>
      <c r="G3827">
        <v>123518</v>
      </c>
      <c r="H3827">
        <v>361</v>
      </c>
      <c r="I3827">
        <v>134986</v>
      </c>
      <c r="J3827">
        <v>0</v>
      </c>
      <c r="K3827">
        <v>1409</v>
      </c>
      <c r="L3827">
        <v>4243</v>
      </c>
      <c r="M3827">
        <v>31617</v>
      </c>
      <c r="N3827">
        <v>400067</v>
      </c>
      <c r="O3827">
        <v>226.8278</v>
      </c>
      <c r="P3827" s="27">
        <v>401922</v>
      </c>
      <c r="Q3827" s="27">
        <v>1371358</v>
      </c>
    </row>
    <row r="3828" spans="1:17" x14ac:dyDescent="0.3">
      <c r="A3828">
        <v>9</v>
      </c>
      <c r="B3828">
        <v>26</v>
      </c>
      <c r="C3828">
        <v>48</v>
      </c>
      <c r="D3828" s="27">
        <v>78000</v>
      </c>
      <c r="E3828">
        <v>0</v>
      </c>
      <c r="F3828">
        <v>498863</v>
      </c>
      <c r="G3828">
        <v>344740</v>
      </c>
      <c r="H3828">
        <v>0</v>
      </c>
      <c r="I3828">
        <v>162301</v>
      </c>
      <c r="J3828">
        <v>0</v>
      </c>
      <c r="K3828">
        <v>11464</v>
      </c>
      <c r="L3828">
        <v>71885</v>
      </c>
      <c r="M3828">
        <v>55550</v>
      </c>
      <c r="N3828">
        <v>632034</v>
      </c>
      <c r="O3828">
        <v>639.72230000000002</v>
      </c>
      <c r="P3828" s="27">
        <v>520761</v>
      </c>
      <c r="Q3828" s="27">
        <v>1776837</v>
      </c>
    </row>
    <row r="3829" spans="1:17" x14ac:dyDescent="0.3">
      <c r="A3829">
        <v>6</v>
      </c>
      <c r="B3829">
        <v>12</v>
      </c>
      <c r="C3829">
        <v>21</v>
      </c>
      <c r="D3829" s="27">
        <v>1200</v>
      </c>
      <c r="E3829">
        <v>2819</v>
      </c>
      <c r="F3829">
        <v>6972</v>
      </c>
      <c r="G3829">
        <v>524</v>
      </c>
      <c r="H3829">
        <v>747</v>
      </c>
      <c r="I3829">
        <v>9564</v>
      </c>
      <c r="J3829">
        <v>1690</v>
      </c>
      <c r="K3829">
        <v>6433</v>
      </c>
      <c r="L3829">
        <v>4274</v>
      </c>
      <c r="M3829">
        <v>0</v>
      </c>
      <c r="N3829">
        <v>10009</v>
      </c>
      <c r="O3829">
        <v>1791.31</v>
      </c>
      <c r="P3829" s="27">
        <v>12612</v>
      </c>
      <c r="Q3829" s="27">
        <v>43032</v>
      </c>
    </row>
    <row r="3830" spans="1:17" x14ac:dyDescent="0.3">
      <c r="A3830">
        <v>7</v>
      </c>
      <c r="B3830">
        <v>5</v>
      </c>
      <c r="C3830">
        <v>10</v>
      </c>
      <c r="D3830" s="27">
        <v>10500</v>
      </c>
      <c r="E3830">
        <v>0</v>
      </c>
      <c r="F3830">
        <v>0</v>
      </c>
      <c r="G3830">
        <v>0</v>
      </c>
      <c r="H3830">
        <v>0</v>
      </c>
      <c r="I3830">
        <v>27562</v>
      </c>
      <c r="J3830">
        <v>0</v>
      </c>
      <c r="K3830">
        <v>0</v>
      </c>
      <c r="L3830">
        <v>0</v>
      </c>
      <c r="M3830">
        <v>0</v>
      </c>
      <c r="N3830">
        <v>33772</v>
      </c>
      <c r="O3830">
        <v>3782.18</v>
      </c>
      <c r="P3830" s="27">
        <v>17976</v>
      </c>
      <c r="Q3830" s="27">
        <v>61334</v>
      </c>
    </row>
    <row r="3831" spans="1:17" x14ac:dyDescent="0.3">
      <c r="A3831">
        <v>5</v>
      </c>
      <c r="B3831">
        <v>12</v>
      </c>
      <c r="C3831">
        <v>21</v>
      </c>
      <c r="D3831" s="27">
        <v>94000</v>
      </c>
      <c r="E3831">
        <v>48740</v>
      </c>
      <c r="F3831">
        <v>1079728</v>
      </c>
      <c r="G3831">
        <v>1016658</v>
      </c>
      <c r="H3831">
        <v>0</v>
      </c>
      <c r="I3831">
        <v>158784</v>
      </c>
      <c r="J3831">
        <v>0</v>
      </c>
      <c r="K3831">
        <v>6646</v>
      </c>
      <c r="L3831">
        <v>20434</v>
      </c>
      <c r="M3831">
        <v>186110</v>
      </c>
      <c r="N3831">
        <v>1246677</v>
      </c>
      <c r="O3831">
        <v>311.60239999999999</v>
      </c>
      <c r="P3831" s="27">
        <v>1103100</v>
      </c>
      <c r="Q3831" s="27">
        <v>3763777</v>
      </c>
    </row>
    <row r="3832" spans="1:17" x14ac:dyDescent="0.3">
      <c r="A3832">
        <v>5</v>
      </c>
      <c r="B3832">
        <v>26</v>
      </c>
      <c r="C3832">
        <v>47</v>
      </c>
      <c r="D3832" s="27">
        <v>21500</v>
      </c>
      <c r="E3832">
        <v>0</v>
      </c>
      <c r="F3832">
        <v>118325</v>
      </c>
      <c r="G3832">
        <v>19010</v>
      </c>
      <c r="H3832">
        <v>323</v>
      </c>
      <c r="I3832">
        <v>49723</v>
      </c>
      <c r="J3832">
        <v>0</v>
      </c>
      <c r="K3832">
        <v>0</v>
      </c>
      <c r="L3832">
        <v>427</v>
      </c>
      <c r="M3832">
        <v>6547</v>
      </c>
      <c r="N3832">
        <v>95129</v>
      </c>
      <c r="O3832">
        <v>657.71090000000004</v>
      </c>
      <c r="P3832" s="27">
        <v>84843</v>
      </c>
      <c r="Q3832" s="27">
        <v>289484</v>
      </c>
    </row>
    <row r="3833" spans="1:17" x14ac:dyDescent="0.3">
      <c r="A3833">
        <v>5</v>
      </c>
      <c r="B3833">
        <v>2</v>
      </c>
      <c r="C3833">
        <v>4</v>
      </c>
      <c r="D3833" s="27">
        <v>1400000</v>
      </c>
      <c r="E3833">
        <v>0</v>
      </c>
      <c r="F3833">
        <v>4830805</v>
      </c>
      <c r="G3833">
        <v>18344600</v>
      </c>
      <c r="H3833">
        <v>0</v>
      </c>
      <c r="I3833">
        <v>4494157</v>
      </c>
      <c r="J3833">
        <v>0</v>
      </c>
      <c r="K3833">
        <v>103963</v>
      </c>
      <c r="L3833">
        <v>820913</v>
      </c>
      <c r="M3833">
        <v>14942919</v>
      </c>
      <c r="N3833">
        <v>4755221</v>
      </c>
      <c r="O3833">
        <v>4.6524979999999996</v>
      </c>
      <c r="P3833" s="27">
        <v>14153745</v>
      </c>
      <c r="Q3833" s="27">
        <v>48292578</v>
      </c>
    </row>
    <row r="3834" spans="1:17" x14ac:dyDescent="0.3">
      <c r="A3834">
        <v>5</v>
      </c>
      <c r="B3834">
        <v>4</v>
      </c>
      <c r="C3834">
        <v>8</v>
      </c>
      <c r="D3834" s="27">
        <v>12000</v>
      </c>
      <c r="E3834">
        <v>34514</v>
      </c>
      <c r="F3834">
        <v>81050</v>
      </c>
      <c r="G3834">
        <v>15132</v>
      </c>
      <c r="H3834">
        <v>729</v>
      </c>
      <c r="I3834">
        <v>71044</v>
      </c>
      <c r="J3834">
        <v>0</v>
      </c>
      <c r="K3834">
        <v>4300</v>
      </c>
      <c r="L3834">
        <v>27438</v>
      </c>
      <c r="M3834">
        <v>30905</v>
      </c>
      <c r="N3834">
        <v>115937</v>
      </c>
      <c r="O3834">
        <v>1117.742</v>
      </c>
      <c r="P3834" s="27">
        <v>111679</v>
      </c>
      <c r="Q3834" s="27">
        <v>381049</v>
      </c>
    </row>
    <row r="3835" spans="1:17" x14ac:dyDescent="0.3">
      <c r="A3835">
        <v>5</v>
      </c>
      <c r="B3835">
        <v>2</v>
      </c>
      <c r="C3835">
        <v>6</v>
      </c>
      <c r="D3835" s="27">
        <v>18500</v>
      </c>
      <c r="E3835">
        <v>11384</v>
      </c>
      <c r="F3835">
        <v>73243</v>
      </c>
      <c r="G3835">
        <v>272853</v>
      </c>
      <c r="H3835">
        <v>0</v>
      </c>
      <c r="I3835">
        <v>150969</v>
      </c>
      <c r="J3835">
        <v>0</v>
      </c>
      <c r="K3835">
        <v>3737</v>
      </c>
      <c r="L3835">
        <v>13983</v>
      </c>
      <c r="M3835">
        <v>86521</v>
      </c>
      <c r="N3835">
        <v>158640</v>
      </c>
      <c r="O3835">
        <v>23.717549999999999</v>
      </c>
      <c r="P3835" s="27">
        <v>226064</v>
      </c>
      <c r="Q3835" s="27">
        <v>771330</v>
      </c>
    </row>
    <row r="3836" spans="1:17" x14ac:dyDescent="0.3">
      <c r="A3836">
        <v>3</v>
      </c>
      <c r="B3836">
        <v>91</v>
      </c>
      <c r="C3836">
        <v>49</v>
      </c>
      <c r="D3836" s="27">
        <v>8800</v>
      </c>
      <c r="E3836">
        <v>0</v>
      </c>
      <c r="F3836">
        <v>3239</v>
      </c>
      <c r="G3836">
        <v>9072</v>
      </c>
      <c r="H3836">
        <v>0</v>
      </c>
      <c r="I3836">
        <v>47871</v>
      </c>
      <c r="J3836">
        <v>0</v>
      </c>
      <c r="K3836">
        <v>1736</v>
      </c>
      <c r="L3836">
        <v>3054</v>
      </c>
      <c r="M3836">
        <v>0</v>
      </c>
      <c r="N3836">
        <v>53087</v>
      </c>
      <c r="O3836">
        <v>2249.1350000000002</v>
      </c>
      <c r="P3836" s="27">
        <v>34601</v>
      </c>
      <c r="Q3836" s="27">
        <v>118059</v>
      </c>
    </row>
    <row r="3837" spans="1:17" x14ac:dyDescent="0.3">
      <c r="A3837">
        <v>2</v>
      </c>
      <c r="B3837">
        <v>5</v>
      </c>
      <c r="C3837">
        <v>9</v>
      </c>
      <c r="D3837" s="27">
        <v>32000</v>
      </c>
      <c r="E3837">
        <v>0</v>
      </c>
      <c r="F3837">
        <v>0</v>
      </c>
      <c r="G3837">
        <v>196</v>
      </c>
      <c r="H3837">
        <v>0</v>
      </c>
      <c r="I3837">
        <v>2458</v>
      </c>
      <c r="J3837">
        <v>0</v>
      </c>
      <c r="K3837">
        <v>0</v>
      </c>
      <c r="L3837">
        <v>378</v>
      </c>
      <c r="M3837">
        <v>1390</v>
      </c>
      <c r="N3837">
        <v>11857</v>
      </c>
      <c r="O3837">
        <v>1145.08</v>
      </c>
      <c r="P3837" s="27">
        <v>4771</v>
      </c>
      <c r="Q3837" s="27">
        <v>16279</v>
      </c>
    </row>
    <row r="3838" spans="1:17" x14ac:dyDescent="0.3">
      <c r="A3838">
        <v>3</v>
      </c>
      <c r="B3838">
        <v>15</v>
      </c>
      <c r="C3838">
        <v>34</v>
      </c>
      <c r="D3838" s="27">
        <v>4200</v>
      </c>
      <c r="E3838">
        <v>14902</v>
      </c>
      <c r="F3838">
        <v>14634</v>
      </c>
      <c r="G3838">
        <v>15379</v>
      </c>
      <c r="H3838">
        <v>1127</v>
      </c>
      <c r="I3838">
        <v>7593</v>
      </c>
      <c r="J3838">
        <v>68309</v>
      </c>
      <c r="K3838">
        <v>48292</v>
      </c>
      <c r="L3838">
        <v>649</v>
      </c>
      <c r="M3838">
        <v>708</v>
      </c>
      <c r="N3838">
        <v>9806</v>
      </c>
      <c r="O3838">
        <v>953.18780000000004</v>
      </c>
      <c r="P3838" s="27">
        <v>53165</v>
      </c>
      <c r="Q3838" s="27">
        <v>181399</v>
      </c>
    </row>
    <row r="3839" spans="1:17" x14ac:dyDescent="0.3">
      <c r="A3839">
        <v>5</v>
      </c>
      <c r="B3839">
        <v>12</v>
      </c>
      <c r="C3839">
        <v>21</v>
      </c>
      <c r="D3839" s="27">
        <v>3000</v>
      </c>
      <c r="E3839">
        <v>0</v>
      </c>
      <c r="F3839">
        <v>5830</v>
      </c>
      <c r="G3839">
        <v>814</v>
      </c>
      <c r="H3839">
        <v>170</v>
      </c>
      <c r="I3839">
        <v>766</v>
      </c>
      <c r="J3839">
        <v>0</v>
      </c>
      <c r="K3839">
        <v>990</v>
      </c>
      <c r="L3839">
        <v>0</v>
      </c>
      <c r="M3839">
        <v>0</v>
      </c>
      <c r="N3839">
        <v>7763</v>
      </c>
      <c r="O3839">
        <v>1522.982</v>
      </c>
      <c r="P3839" s="27">
        <v>4787</v>
      </c>
      <c r="Q3839" s="27">
        <v>16333</v>
      </c>
    </row>
    <row r="3840" spans="1:17" x14ac:dyDescent="0.3">
      <c r="A3840">
        <v>5</v>
      </c>
      <c r="B3840">
        <v>17</v>
      </c>
      <c r="C3840">
        <v>36</v>
      </c>
      <c r="D3840" s="27">
        <v>58000</v>
      </c>
      <c r="E3840">
        <v>66187</v>
      </c>
      <c r="F3840">
        <v>1149300</v>
      </c>
      <c r="G3840">
        <v>369725</v>
      </c>
      <c r="H3840">
        <v>0</v>
      </c>
      <c r="I3840">
        <v>544350</v>
      </c>
      <c r="J3840">
        <v>0</v>
      </c>
      <c r="K3840">
        <v>262218</v>
      </c>
      <c r="L3840">
        <v>281413</v>
      </c>
      <c r="M3840">
        <v>62402</v>
      </c>
      <c r="N3840">
        <v>544913</v>
      </c>
      <c r="O3840">
        <v>242.08690000000001</v>
      </c>
      <c r="P3840" s="27">
        <v>961462</v>
      </c>
      <c r="Q3840" s="27">
        <v>3280508</v>
      </c>
    </row>
    <row r="3841" spans="1:17" x14ac:dyDescent="0.3">
      <c r="A3841">
        <v>7</v>
      </c>
      <c r="B3841">
        <v>15</v>
      </c>
      <c r="C3841">
        <v>33</v>
      </c>
      <c r="D3841" s="27">
        <v>3200</v>
      </c>
      <c r="E3841">
        <v>6313</v>
      </c>
      <c r="F3841">
        <v>55420</v>
      </c>
      <c r="G3841">
        <v>35483</v>
      </c>
      <c r="H3841">
        <v>0</v>
      </c>
      <c r="I3841">
        <v>36248</v>
      </c>
      <c r="J3841">
        <v>0</v>
      </c>
      <c r="K3841">
        <v>119522</v>
      </c>
      <c r="L3841">
        <v>4857</v>
      </c>
      <c r="M3841">
        <v>6622</v>
      </c>
      <c r="N3841">
        <v>29141</v>
      </c>
      <c r="O3841">
        <v>1276.539</v>
      </c>
      <c r="P3841" s="27">
        <v>86051</v>
      </c>
      <c r="Q3841" s="27">
        <v>293606</v>
      </c>
    </row>
    <row r="3842" spans="1:17" x14ac:dyDescent="0.3">
      <c r="A3842">
        <v>3</v>
      </c>
      <c r="B3842">
        <v>13</v>
      </c>
      <c r="C3842">
        <v>22</v>
      </c>
      <c r="D3842" s="27">
        <v>20000</v>
      </c>
      <c r="E3842">
        <v>27178</v>
      </c>
      <c r="F3842">
        <v>37225</v>
      </c>
      <c r="G3842">
        <v>26831</v>
      </c>
      <c r="H3842">
        <v>1980</v>
      </c>
      <c r="I3842">
        <v>25406</v>
      </c>
      <c r="J3842">
        <v>0</v>
      </c>
      <c r="K3842">
        <v>734</v>
      </c>
      <c r="L3842">
        <v>13068</v>
      </c>
      <c r="M3842">
        <v>3633</v>
      </c>
      <c r="N3842">
        <v>91259</v>
      </c>
      <c r="O3842">
        <v>1807.463</v>
      </c>
      <c r="P3842" s="27">
        <v>66622</v>
      </c>
      <c r="Q3842" s="27">
        <v>227314</v>
      </c>
    </row>
    <row r="3843" spans="1:17" x14ac:dyDescent="0.3">
      <c r="A3843">
        <v>6</v>
      </c>
      <c r="B3843">
        <v>2</v>
      </c>
      <c r="C3843">
        <v>7</v>
      </c>
      <c r="D3843" s="27">
        <v>6000</v>
      </c>
      <c r="E3843">
        <v>2209</v>
      </c>
      <c r="F3843">
        <v>22964</v>
      </c>
      <c r="G3843">
        <v>12685</v>
      </c>
      <c r="H3843">
        <v>130</v>
      </c>
      <c r="I3843">
        <v>17565</v>
      </c>
      <c r="J3843">
        <v>0</v>
      </c>
      <c r="K3843">
        <v>882</v>
      </c>
      <c r="L3843">
        <v>2203</v>
      </c>
      <c r="M3843">
        <v>18142</v>
      </c>
      <c r="N3843">
        <v>31609</v>
      </c>
      <c r="O3843">
        <v>1791.31</v>
      </c>
      <c r="P3843" s="27">
        <v>31767</v>
      </c>
      <c r="Q3843" s="27">
        <v>108389</v>
      </c>
    </row>
    <row r="3844" spans="1:17" x14ac:dyDescent="0.3">
      <c r="A3844">
        <v>2</v>
      </c>
      <c r="B3844">
        <v>2</v>
      </c>
      <c r="C3844">
        <v>2</v>
      </c>
      <c r="D3844" s="27">
        <v>310000</v>
      </c>
      <c r="E3844">
        <v>0</v>
      </c>
      <c r="F3844">
        <v>718780</v>
      </c>
      <c r="G3844">
        <v>2995132</v>
      </c>
      <c r="H3844">
        <v>0</v>
      </c>
      <c r="I3844">
        <v>1403336</v>
      </c>
      <c r="J3844">
        <v>0</v>
      </c>
      <c r="K3844">
        <v>0</v>
      </c>
      <c r="L3844">
        <v>368528</v>
      </c>
      <c r="M3844">
        <v>1754671</v>
      </c>
      <c r="N3844">
        <v>1881798</v>
      </c>
      <c r="O3844">
        <v>25.322579999999999</v>
      </c>
      <c r="P3844" s="27">
        <v>2673577</v>
      </c>
      <c r="Q3844" s="27">
        <v>9122245</v>
      </c>
    </row>
    <row r="3845" spans="1:17" x14ac:dyDescent="0.3">
      <c r="A3845">
        <v>9</v>
      </c>
      <c r="B3845">
        <v>14</v>
      </c>
      <c r="C3845">
        <v>28</v>
      </c>
      <c r="D3845" s="27">
        <v>5400</v>
      </c>
      <c r="E3845">
        <v>263</v>
      </c>
      <c r="F3845">
        <v>73794</v>
      </c>
      <c r="G3845">
        <v>10264</v>
      </c>
      <c r="H3845">
        <v>0</v>
      </c>
      <c r="I3845">
        <v>23272</v>
      </c>
      <c r="J3845">
        <v>0</v>
      </c>
      <c r="K3845">
        <v>0</v>
      </c>
      <c r="L3845">
        <v>27043</v>
      </c>
      <c r="M3845">
        <v>25520</v>
      </c>
      <c r="N3845">
        <v>18848</v>
      </c>
      <c r="O3845">
        <v>1849.1849999999999</v>
      </c>
      <c r="P3845" s="27">
        <v>52463</v>
      </c>
      <c r="Q3845" s="27">
        <v>179004</v>
      </c>
    </row>
    <row r="3846" spans="1:17" x14ac:dyDescent="0.3">
      <c r="A3846">
        <v>6</v>
      </c>
      <c r="B3846">
        <v>25</v>
      </c>
      <c r="C3846">
        <v>43</v>
      </c>
      <c r="D3846" s="27">
        <v>3800</v>
      </c>
      <c r="E3846">
        <v>1714</v>
      </c>
      <c r="F3846">
        <v>19062</v>
      </c>
      <c r="G3846">
        <v>28514</v>
      </c>
      <c r="H3846">
        <v>0</v>
      </c>
      <c r="I3846">
        <v>52678</v>
      </c>
      <c r="J3846">
        <v>0</v>
      </c>
      <c r="K3846">
        <v>100756</v>
      </c>
      <c r="L3846">
        <v>8421</v>
      </c>
      <c r="M3846">
        <v>5362</v>
      </c>
      <c r="N3846">
        <v>20859</v>
      </c>
      <c r="O3846">
        <v>1791.31</v>
      </c>
      <c r="P3846" s="27">
        <v>69568</v>
      </c>
      <c r="Q3846" s="27">
        <v>237366</v>
      </c>
    </row>
    <row r="3847" spans="1:17" x14ac:dyDescent="0.3">
      <c r="A3847">
        <v>7</v>
      </c>
      <c r="B3847">
        <v>13</v>
      </c>
      <c r="C3847">
        <v>24</v>
      </c>
      <c r="D3847" s="27">
        <v>215000</v>
      </c>
      <c r="E3847">
        <v>0</v>
      </c>
      <c r="F3847">
        <v>0</v>
      </c>
      <c r="G3847">
        <v>2335182</v>
      </c>
      <c r="H3847">
        <v>0</v>
      </c>
      <c r="I3847">
        <v>2588304</v>
      </c>
      <c r="J3847">
        <v>0</v>
      </c>
      <c r="K3847">
        <v>106355</v>
      </c>
      <c r="L3847">
        <v>1125194</v>
      </c>
      <c r="M3847">
        <v>728456</v>
      </c>
      <c r="N3847">
        <v>5470245</v>
      </c>
      <c r="O3847">
        <v>30.431059999999999</v>
      </c>
      <c r="P3847" s="27">
        <v>3620673</v>
      </c>
      <c r="Q3847" s="27">
        <v>12353736</v>
      </c>
    </row>
    <row r="3848" spans="1:17" x14ac:dyDescent="0.3">
      <c r="A3848">
        <v>8</v>
      </c>
      <c r="B3848">
        <v>5</v>
      </c>
      <c r="C3848">
        <v>10</v>
      </c>
      <c r="D3848" s="27">
        <v>18000</v>
      </c>
      <c r="E3848">
        <v>9522</v>
      </c>
      <c r="F3848">
        <v>75738</v>
      </c>
      <c r="G3848">
        <v>39242</v>
      </c>
      <c r="H3848">
        <v>1473</v>
      </c>
      <c r="I3848">
        <v>81026</v>
      </c>
      <c r="J3848">
        <v>0</v>
      </c>
      <c r="K3848">
        <v>16641</v>
      </c>
      <c r="L3848">
        <v>18088</v>
      </c>
      <c r="M3848">
        <v>13722</v>
      </c>
      <c r="N3848">
        <v>126825</v>
      </c>
      <c r="O3848">
        <v>1134.75</v>
      </c>
      <c r="P3848" s="27">
        <v>112039</v>
      </c>
      <c r="Q3848" s="27">
        <v>382277</v>
      </c>
    </row>
    <row r="3849" spans="1:17" x14ac:dyDescent="0.3">
      <c r="A3849">
        <v>2</v>
      </c>
      <c r="B3849">
        <v>16</v>
      </c>
      <c r="C3849">
        <v>35</v>
      </c>
      <c r="D3849" s="27">
        <v>1500000</v>
      </c>
      <c r="E3849">
        <v>109244</v>
      </c>
      <c r="F3849">
        <v>18133607</v>
      </c>
      <c r="G3849">
        <v>20344800</v>
      </c>
      <c r="H3849">
        <v>0</v>
      </c>
      <c r="I3849">
        <v>28859398</v>
      </c>
      <c r="J3849">
        <v>5999546</v>
      </c>
      <c r="K3849">
        <v>3653916</v>
      </c>
      <c r="L3849">
        <v>5891679</v>
      </c>
      <c r="M3849">
        <v>15087605</v>
      </c>
      <c r="N3849">
        <v>31576072</v>
      </c>
      <c r="O3849">
        <v>2.6527449999999999</v>
      </c>
      <c r="P3849" s="27">
        <v>37999961</v>
      </c>
      <c r="Q3849" s="8">
        <v>130000000</v>
      </c>
    </row>
    <row r="3850" spans="1:17" x14ac:dyDescent="0.3">
      <c r="A3850">
        <v>9</v>
      </c>
      <c r="B3850">
        <v>2</v>
      </c>
      <c r="C3850">
        <v>2</v>
      </c>
      <c r="D3850" s="27">
        <v>290000</v>
      </c>
      <c r="E3850">
        <v>0</v>
      </c>
      <c r="F3850">
        <v>2820042</v>
      </c>
      <c r="G3850">
        <v>2780072</v>
      </c>
      <c r="H3850">
        <v>0</v>
      </c>
      <c r="I3850">
        <v>2487909</v>
      </c>
      <c r="J3850">
        <v>0</v>
      </c>
      <c r="K3850">
        <v>333384</v>
      </c>
      <c r="L3850">
        <v>240095</v>
      </c>
      <c r="M3850">
        <v>1865174</v>
      </c>
      <c r="N3850">
        <v>2306787</v>
      </c>
      <c r="O3850">
        <v>51.110779999999998</v>
      </c>
      <c r="P3850" s="27">
        <v>3761273</v>
      </c>
      <c r="Q3850" s="27">
        <v>12833463</v>
      </c>
    </row>
    <row r="3851" spans="1:17" x14ac:dyDescent="0.3">
      <c r="A3851">
        <v>6</v>
      </c>
      <c r="B3851">
        <v>26</v>
      </c>
      <c r="C3851">
        <v>46</v>
      </c>
      <c r="D3851" s="27">
        <v>12000</v>
      </c>
      <c r="E3851">
        <v>32999</v>
      </c>
      <c r="F3851">
        <v>23720</v>
      </c>
      <c r="G3851">
        <v>22945</v>
      </c>
      <c r="H3851">
        <v>0</v>
      </c>
      <c r="I3851">
        <v>172701</v>
      </c>
      <c r="J3851">
        <v>0</v>
      </c>
      <c r="K3851">
        <v>0</v>
      </c>
      <c r="L3851">
        <v>14615</v>
      </c>
      <c r="M3851">
        <v>25662</v>
      </c>
      <c r="N3851">
        <v>110704</v>
      </c>
      <c r="O3851">
        <v>1807.463</v>
      </c>
      <c r="P3851" s="27">
        <v>118214</v>
      </c>
      <c r="Q3851" s="27">
        <v>403346</v>
      </c>
    </row>
    <row r="3852" spans="1:17" x14ac:dyDescent="0.3">
      <c r="A3852">
        <v>5</v>
      </c>
      <c r="B3852">
        <v>12</v>
      </c>
      <c r="C3852">
        <v>21</v>
      </c>
      <c r="D3852" s="27">
        <v>80000</v>
      </c>
      <c r="E3852">
        <v>6076</v>
      </c>
      <c r="F3852">
        <v>19883</v>
      </c>
      <c r="G3852">
        <v>14500</v>
      </c>
      <c r="H3852">
        <v>106</v>
      </c>
      <c r="I3852">
        <v>12010</v>
      </c>
      <c r="J3852">
        <v>2432</v>
      </c>
      <c r="K3852">
        <v>2216</v>
      </c>
      <c r="L3852">
        <v>5192</v>
      </c>
      <c r="M3852">
        <v>10291</v>
      </c>
      <c r="N3852">
        <v>23140</v>
      </c>
      <c r="O3852">
        <v>251.43270000000001</v>
      </c>
      <c r="P3852" s="27">
        <v>28091</v>
      </c>
      <c r="Q3852" s="27">
        <v>95846</v>
      </c>
    </row>
    <row r="3853" spans="1:17" x14ac:dyDescent="0.3">
      <c r="A3853">
        <v>3</v>
      </c>
      <c r="B3853">
        <v>5</v>
      </c>
      <c r="C3853">
        <v>10</v>
      </c>
      <c r="D3853" s="27">
        <v>174000</v>
      </c>
      <c r="E3853">
        <v>166752</v>
      </c>
      <c r="F3853">
        <v>192258</v>
      </c>
      <c r="G3853">
        <v>182077</v>
      </c>
      <c r="H3853">
        <v>0</v>
      </c>
      <c r="I3853">
        <v>1680878</v>
      </c>
      <c r="J3853">
        <v>0</v>
      </c>
      <c r="K3853">
        <v>21218</v>
      </c>
      <c r="L3853">
        <v>29033</v>
      </c>
      <c r="M3853">
        <v>637042</v>
      </c>
      <c r="N3853">
        <v>668702</v>
      </c>
      <c r="O3853">
        <v>146.0213</v>
      </c>
      <c r="P3853" s="27">
        <v>1048640</v>
      </c>
      <c r="Q3853" s="27">
        <v>3577960</v>
      </c>
    </row>
    <row r="3854" spans="1:17" x14ac:dyDescent="0.3">
      <c r="A3854">
        <v>3</v>
      </c>
      <c r="B3854">
        <v>2</v>
      </c>
      <c r="C3854">
        <v>2</v>
      </c>
      <c r="D3854" s="27">
        <v>4550</v>
      </c>
      <c r="E3854">
        <v>0</v>
      </c>
      <c r="F3854">
        <v>2086</v>
      </c>
      <c r="G3854">
        <v>25786</v>
      </c>
      <c r="H3854">
        <v>0</v>
      </c>
      <c r="I3854">
        <v>15405</v>
      </c>
      <c r="J3854">
        <v>1117</v>
      </c>
      <c r="K3854">
        <v>2131</v>
      </c>
      <c r="L3854">
        <v>6481</v>
      </c>
      <c r="M3854">
        <v>4081</v>
      </c>
      <c r="N3854">
        <v>15357</v>
      </c>
      <c r="O3854">
        <v>1559.829</v>
      </c>
      <c r="P3854" s="27">
        <v>21232</v>
      </c>
      <c r="Q3854" s="27">
        <v>72444</v>
      </c>
    </row>
    <row r="3855" spans="1:17" x14ac:dyDescent="0.3">
      <c r="A3855">
        <v>2</v>
      </c>
      <c r="B3855">
        <v>2</v>
      </c>
      <c r="C3855">
        <v>4</v>
      </c>
      <c r="D3855" s="27">
        <v>420000</v>
      </c>
      <c r="E3855">
        <v>0</v>
      </c>
      <c r="F3855">
        <v>1503421</v>
      </c>
      <c r="G3855">
        <v>4859926</v>
      </c>
      <c r="H3855">
        <v>0</v>
      </c>
      <c r="I3855">
        <v>2730552</v>
      </c>
      <c r="J3855">
        <v>221621</v>
      </c>
      <c r="K3855">
        <v>56334</v>
      </c>
      <c r="L3855">
        <v>1036456</v>
      </c>
      <c r="M3855">
        <v>4403183</v>
      </c>
      <c r="N3855">
        <v>2873674</v>
      </c>
      <c r="O3855">
        <v>52.146230000000003</v>
      </c>
      <c r="P3855" s="27">
        <v>5183226</v>
      </c>
      <c r="Q3855" s="27">
        <v>17685167</v>
      </c>
    </row>
    <row r="3856" spans="1:17" x14ac:dyDescent="0.3">
      <c r="A3856">
        <v>9</v>
      </c>
      <c r="B3856">
        <v>7</v>
      </c>
      <c r="C3856">
        <v>52</v>
      </c>
      <c r="D3856" s="27">
        <v>11000</v>
      </c>
      <c r="E3856">
        <v>0</v>
      </c>
      <c r="F3856">
        <v>51036</v>
      </c>
      <c r="G3856">
        <v>32954</v>
      </c>
      <c r="H3856">
        <v>0</v>
      </c>
      <c r="I3856">
        <v>70174</v>
      </c>
      <c r="J3856">
        <v>0</v>
      </c>
      <c r="K3856">
        <v>13069</v>
      </c>
      <c r="L3856">
        <v>13579</v>
      </c>
      <c r="M3856">
        <v>266331</v>
      </c>
      <c r="N3856">
        <v>138407</v>
      </c>
      <c r="O3856">
        <v>1130.4749999999999</v>
      </c>
      <c r="P3856" s="27">
        <v>171615</v>
      </c>
      <c r="Q3856" s="27">
        <v>585550</v>
      </c>
    </row>
    <row r="3857" spans="1:17" x14ac:dyDescent="0.3">
      <c r="A3857">
        <v>3</v>
      </c>
      <c r="B3857">
        <v>26</v>
      </c>
      <c r="C3857">
        <v>44</v>
      </c>
      <c r="D3857" s="27">
        <v>33500</v>
      </c>
      <c r="E3857">
        <v>0</v>
      </c>
      <c r="F3857">
        <v>96056</v>
      </c>
      <c r="G3857">
        <v>126025</v>
      </c>
      <c r="H3857">
        <v>0</v>
      </c>
      <c r="I3857">
        <v>128109</v>
      </c>
      <c r="J3857">
        <v>0</v>
      </c>
      <c r="K3857">
        <v>0</v>
      </c>
      <c r="L3857">
        <v>10935</v>
      </c>
      <c r="M3857">
        <v>19330</v>
      </c>
      <c r="N3857">
        <v>217819</v>
      </c>
      <c r="O3857">
        <v>52.347349999999999</v>
      </c>
      <c r="P3857" s="27">
        <v>175344</v>
      </c>
      <c r="Q3857" s="27">
        <v>598274</v>
      </c>
    </row>
    <row r="3858" spans="1:17" x14ac:dyDescent="0.3">
      <c r="A3858">
        <v>3</v>
      </c>
      <c r="B3858">
        <v>25</v>
      </c>
      <c r="C3858">
        <v>42</v>
      </c>
      <c r="D3858" s="27">
        <v>16000</v>
      </c>
      <c r="E3858">
        <v>317573</v>
      </c>
      <c r="F3858">
        <v>161942</v>
      </c>
      <c r="G3858">
        <v>228039</v>
      </c>
      <c r="H3858">
        <v>0</v>
      </c>
      <c r="I3858">
        <v>176869</v>
      </c>
      <c r="J3858">
        <v>0</v>
      </c>
      <c r="K3858">
        <v>8582</v>
      </c>
      <c r="L3858">
        <v>35053</v>
      </c>
      <c r="M3858">
        <v>75868</v>
      </c>
      <c r="N3858">
        <v>155386</v>
      </c>
      <c r="O3858">
        <v>1162.2629999999999</v>
      </c>
      <c r="P3858" s="27">
        <v>339775</v>
      </c>
      <c r="Q3858" s="27">
        <v>1159312</v>
      </c>
    </row>
    <row r="3859" spans="1:17" x14ac:dyDescent="0.3">
      <c r="A3859">
        <v>2</v>
      </c>
      <c r="B3859">
        <v>14</v>
      </c>
      <c r="C3859">
        <v>28</v>
      </c>
      <c r="D3859" s="27">
        <v>114000</v>
      </c>
      <c r="E3859">
        <v>0</v>
      </c>
      <c r="F3859">
        <v>173520</v>
      </c>
      <c r="G3859">
        <v>212593</v>
      </c>
      <c r="H3859">
        <v>0</v>
      </c>
      <c r="I3859">
        <v>552789</v>
      </c>
      <c r="J3859">
        <v>44035</v>
      </c>
      <c r="K3859">
        <v>66211</v>
      </c>
      <c r="L3859">
        <v>54099</v>
      </c>
      <c r="M3859">
        <v>161876</v>
      </c>
      <c r="N3859">
        <v>227351</v>
      </c>
      <c r="O3859">
        <v>139.16999999999999</v>
      </c>
      <c r="P3859" s="27">
        <v>437419</v>
      </c>
      <c r="Q3859" s="27">
        <v>1492474</v>
      </c>
    </row>
    <row r="3860" spans="1:17" x14ac:dyDescent="0.3">
      <c r="A3860">
        <v>2</v>
      </c>
      <c r="B3860">
        <v>25</v>
      </c>
      <c r="C3860">
        <v>42</v>
      </c>
      <c r="D3860" s="27">
        <v>4200</v>
      </c>
      <c r="E3860">
        <v>0</v>
      </c>
      <c r="F3860">
        <v>9169</v>
      </c>
      <c r="G3860">
        <v>5496</v>
      </c>
      <c r="H3860">
        <v>0</v>
      </c>
      <c r="I3860">
        <v>12015</v>
      </c>
      <c r="J3860">
        <v>0</v>
      </c>
      <c r="K3860">
        <v>1212</v>
      </c>
      <c r="L3860">
        <v>248</v>
      </c>
      <c r="M3860">
        <v>6000</v>
      </c>
      <c r="N3860">
        <v>20148</v>
      </c>
      <c r="O3860">
        <v>1868.403</v>
      </c>
      <c r="P3860" s="27">
        <v>15911</v>
      </c>
      <c r="Q3860" s="27">
        <v>54288</v>
      </c>
    </row>
    <row r="3861" spans="1:17" x14ac:dyDescent="0.3">
      <c r="A3861">
        <v>6</v>
      </c>
      <c r="B3861">
        <v>18</v>
      </c>
      <c r="C3861">
        <v>37</v>
      </c>
      <c r="D3861" s="27">
        <v>230000</v>
      </c>
      <c r="E3861">
        <v>0</v>
      </c>
      <c r="F3861">
        <v>127933</v>
      </c>
      <c r="G3861">
        <v>1280873</v>
      </c>
      <c r="H3861">
        <v>0</v>
      </c>
      <c r="I3861">
        <v>630815</v>
      </c>
      <c r="J3861">
        <v>0</v>
      </c>
      <c r="K3861">
        <v>399260</v>
      </c>
      <c r="L3861">
        <v>903346</v>
      </c>
      <c r="M3861">
        <v>141323</v>
      </c>
      <c r="N3861">
        <v>1338848</v>
      </c>
      <c r="O3861">
        <v>234.708</v>
      </c>
      <c r="P3861" s="27">
        <v>1413364</v>
      </c>
      <c r="Q3861" s="27">
        <v>4822398</v>
      </c>
    </row>
    <row r="3862" spans="1:17" x14ac:dyDescent="0.3">
      <c r="A3862">
        <v>2</v>
      </c>
      <c r="B3862">
        <v>2</v>
      </c>
      <c r="C3862">
        <v>4</v>
      </c>
      <c r="D3862" s="27">
        <v>1500000</v>
      </c>
      <c r="E3862">
        <v>790957</v>
      </c>
      <c r="F3862">
        <v>11691024</v>
      </c>
      <c r="G3862">
        <v>18157078</v>
      </c>
      <c r="H3862">
        <v>0</v>
      </c>
      <c r="I3862">
        <v>10881487</v>
      </c>
      <c r="J3862">
        <v>728552</v>
      </c>
      <c r="K3862">
        <v>1042078</v>
      </c>
      <c r="L3862">
        <v>1264826</v>
      </c>
      <c r="M3862">
        <v>4491067</v>
      </c>
      <c r="N3862">
        <v>9364146</v>
      </c>
      <c r="O3862">
        <v>6.6231249999999999</v>
      </c>
      <c r="P3862" s="27">
        <v>17119348</v>
      </c>
      <c r="Q3862" s="27">
        <v>58411215</v>
      </c>
    </row>
    <row r="3863" spans="1:17" x14ac:dyDescent="0.3">
      <c r="A3863">
        <v>9</v>
      </c>
      <c r="B3863">
        <v>16</v>
      </c>
      <c r="C3863">
        <v>35</v>
      </c>
      <c r="D3863" s="27">
        <v>365000</v>
      </c>
      <c r="E3863">
        <v>0</v>
      </c>
      <c r="F3863">
        <v>6805429</v>
      </c>
      <c r="G3863">
        <v>9218954</v>
      </c>
      <c r="H3863">
        <v>0</v>
      </c>
      <c r="I3863">
        <v>9445556</v>
      </c>
      <c r="J3863">
        <v>0</v>
      </c>
      <c r="K3863">
        <v>1237932</v>
      </c>
      <c r="L3863">
        <v>3544941</v>
      </c>
      <c r="M3863">
        <v>3646916</v>
      </c>
      <c r="N3863">
        <v>8247698</v>
      </c>
      <c r="O3863">
        <v>9.2846069999999994</v>
      </c>
      <c r="P3863" s="27">
        <v>12352704</v>
      </c>
      <c r="Q3863" s="27">
        <v>42147426</v>
      </c>
    </row>
    <row r="3864" spans="1:17" x14ac:dyDescent="0.3">
      <c r="A3864">
        <v>7</v>
      </c>
      <c r="B3864">
        <v>23</v>
      </c>
      <c r="C3864">
        <v>50</v>
      </c>
      <c r="D3864" s="27">
        <v>3000</v>
      </c>
      <c r="E3864">
        <v>933</v>
      </c>
      <c r="F3864">
        <v>49561</v>
      </c>
      <c r="G3864">
        <v>22941</v>
      </c>
      <c r="H3864">
        <v>2315</v>
      </c>
      <c r="I3864">
        <v>31369</v>
      </c>
      <c r="J3864">
        <v>0</v>
      </c>
      <c r="K3864">
        <v>264351</v>
      </c>
      <c r="L3864">
        <v>12495</v>
      </c>
      <c r="M3864">
        <v>11112</v>
      </c>
      <c r="N3864">
        <v>21805</v>
      </c>
      <c r="O3864">
        <v>1197.386</v>
      </c>
      <c r="P3864" s="27">
        <v>122181</v>
      </c>
      <c r="Q3864" s="27">
        <v>416882</v>
      </c>
    </row>
    <row r="3865" spans="1:17" x14ac:dyDescent="0.3">
      <c r="A3865">
        <v>9</v>
      </c>
      <c r="B3865">
        <v>1</v>
      </c>
      <c r="C3865">
        <v>1</v>
      </c>
      <c r="D3865" s="27">
        <v>5200</v>
      </c>
      <c r="E3865">
        <v>0</v>
      </c>
      <c r="F3865">
        <v>0</v>
      </c>
      <c r="G3865">
        <v>168</v>
      </c>
      <c r="H3865">
        <v>0</v>
      </c>
      <c r="I3865">
        <v>0</v>
      </c>
      <c r="J3865">
        <v>0</v>
      </c>
      <c r="K3865">
        <v>0</v>
      </c>
      <c r="L3865">
        <v>0</v>
      </c>
      <c r="M3865">
        <v>0</v>
      </c>
      <c r="N3865">
        <v>46419</v>
      </c>
      <c r="O3865">
        <v>385.90780000000001</v>
      </c>
      <c r="P3865" s="27">
        <v>13654</v>
      </c>
      <c r="Q3865" s="27">
        <v>46587</v>
      </c>
    </row>
    <row r="3866" spans="1:17" x14ac:dyDescent="0.3">
      <c r="A3866">
        <v>2</v>
      </c>
      <c r="B3866">
        <v>25</v>
      </c>
      <c r="C3866">
        <v>41</v>
      </c>
      <c r="D3866" s="27">
        <v>1300</v>
      </c>
      <c r="E3866">
        <v>0</v>
      </c>
      <c r="F3866">
        <v>1180</v>
      </c>
      <c r="G3866">
        <v>263</v>
      </c>
      <c r="H3866">
        <v>97</v>
      </c>
      <c r="I3866">
        <v>746</v>
      </c>
      <c r="J3866">
        <v>0</v>
      </c>
      <c r="K3866">
        <v>223</v>
      </c>
      <c r="L3866">
        <v>580</v>
      </c>
      <c r="M3866">
        <v>594</v>
      </c>
      <c r="N3866">
        <v>1213</v>
      </c>
      <c r="O3866">
        <v>1851.67</v>
      </c>
      <c r="P3866" s="27">
        <v>1435</v>
      </c>
      <c r="Q3866" s="27">
        <v>4896</v>
      </c>
    </row>
    <row r="3867" spans="1:17" x14ac:dyDescent="0.3">
      <c r="A3867">
        <v>3</v>
      </c>
      <c r="B3867">
        <v>26</v>
      </c>
      <c r="C3867">
        <v>45</v>
      </c>
      <c r="D3867" s="27">
        <v>15500</v>
      </c>
      <c r="E3867">
        <v>16448</v>
      </c>
      <c r="F3867">
        <v>11517</v>
      </c>
      <c r="G3867">
        <v>24372</v>
      </c>
      <c r="H3867">
        <v>825</v>
      </c>
      <c r="I3867">
        <v>104300</v>
      </c>
      <c r="J3867">
        <v>0</v>
      </c>
      <c r="K3867">
        <v>8076</v>
      </c>
      <c r="L3867">
        <v>11066</v>
      </c>
      <c r="M3867">
        <v>42715</v>
      </c>
      <c r="N3867">
        <v>93340</v>
      </c>
      <c r="O3867">
        <v>1162.2629999999999</v>
      </c>
      <c r="P3867" s="27">
        <v>91635</v>
      </c>
      <c r="Q3867" s="27">
        <v>312659</v>
      </c>
    </row>
    <row r="3868" spans="1:17" x14ac:dyDescent="0.3">
      <c r="A3868">
        <v>4</v>
      </c>
      <c r="B3868">
        <v>16</v>
      </c>
      <c r="C3868">
        <v>35</v>
      </c>
      <c r="D3868" s="27">
        <v>350000</v>
      </c>
      <c r="E3868">
        <v>0</v>
      </c>
      <c r="F3868">
        <v>6131302</v>
      </c>
      <c r="G3868">
        <v>12556977</v>
      </c>
      <c r="H3868">
        <v>0</v>
      </c>
      <c r="I3868">
        <v>5794463</v>
      </c>
      <c r="J3868">
        <v>2195552</v>
      </c>
      <c r="K3868">
        <v>4030455</v>
      </c>
      <c r="L3868">
        <v>2286887</v>
      </c>
      <c r="M3868">
        <v>2217331</v>
      </c>
      <c r="N3868">
        <v>10326533</v>
      </c>
      <c r="O3868">
        <v>9.2846069999999994</v>
      </c>
      <c r="P3868" s="27">
        <v>13346864</v>
      </c>
      <c r="Q3868" s="27">
        <v>45539500</v>
      </c>
    </row>
    <row r="3869" spans="1:17" x14ac:dyDescent="0.3">
      <c r="A3869">
        <v>6</v>
      </c>
      <c r="B3869">
        <v>16</v>
      </c>
      <c r="C3869">
        <v>35</v>
      </c>
      <c r="D3869" s="27">
        <v>700000</v>
      </c>
      <c r="E3869">
        <v>54117</v>
      </c>
      <c r="F3869">
        <v>23751155</v>
      </c>
      <c r="G3869">
        <v>5954317</v>
      </c>
      <c r="H3869">
        <v>0</v>
      </c>
      <c r="I3869">
        <v>15833421</v>
      </c>
      <c r="J3869">
        <v>2387377</v>
      </c>
      <c r="K3869">
        <v>3371457</v>
      </c>
      <c r="L3869">
        <v>2659490</v>
      </c>
      <c r="M3869">
        <v>16352309</v>
      </c>
      <c r="N3869">
        <v>11740504</v>
      </c>
      <c r="O3869">
        <v>3.979117</v>
      </c>
      <c r="P3869" s="27">
        <v>24063349</v>
      </c>
      <c r="Q3869" s="27">
        <v>82104147</v>
      </c>
    </row>
    <row r="3870" spans="1:17" x14ac:dyDescent="0.3">
      <c r="A3870">
        <v>7</v>
      </c>
      <c r="B3870">
        <v>15</v>
      </c>
      <c r="C3870">
        <v>32</v>
      </c>
      <c r="D3870" s="27">
        <v>2250</v>
      </c>
      <c r="E3870">
        <v>0</v>
      </c>
      <c r="F3870">
        <v>38541</v>
      </c>
      <c r="G3870">
        <v>50524</v>
      </c>
      <c r="H3870">
        <v>0</v>
      </c>
      <c r="I3870">
        <v>26389</v>
      </c>
      <c r="J3870">
        <v>0</v>
      </c>
      <c r="K3870">
        <v>118762</v>
      </c>
      <c r="L3870">
        <v>8406</v>
      </c>
      <c r="M3870">
        <v>0</v>
      </c>
      <c r="N3870">
        <v>21388</v>
      </c>
      <c r="O3870">
        <v>1276.539</v>
      </c>
      <c r="P3870" s="27">
        <v>77377</v>
      </c>
      <c r="Q3870" s="27">
        <v>264010</v>
      </c>
    </row>
    <row r="3871" spans="1:17" x14ac:dyDescent="0.3">
      <c r="A3871">
        <v>7</v>
      </c>
      <c r="B3871">
        <v>14</v>
      </c>
      <c r="C3871">
        <v>28</v>
      </c>
      <c r="D3871" s="27">
        <v>86000</v>
      </c>
      <c r="E3871">
        <v>7285</v>
      </c>
      <c r="F3871">
        <v>477893</v>
      </c>
      <c r="G3871">
        <v>362359</v>
      </c>
      <c r="H3871">
        <v>0</v>
      </c>
      <c r="I3871">
        <v>220607</v>
      </c>
      <c r="J3871">
        <v>33085</v>
      </c>
      <c r="K3871">
        <v>420552</v>
      </c>
      <c r="L3871">
        <v>127211</v>
      </c>
      <c r="M3871">
        <v>740490</v>
      </c>
      <c r="N3871">
        <v>218432</v>
      </c>
      <c r="O3871">
        <v>209.1</v>
      </c>
      <c r="P3871" s="27">
        <v>764336</v>
      </c>
      <c r="Q3871" s="27">
        <v>2607914</v>
      </c>
    </row>
    <row r="3872" spans="1:17" x14ac:dyDescent="0.3">
      <c r="A3872">
        <v>9</v>
      </c>
      <c r="B3872">
        <v>5</v>
      </c>
      <c r="C3872">
        <v>10</v>
      </c>
      <c r="D3872" s="27">
        <v>73000</v>
      </c>
      <c r="E3872">
        <v>0</v>
      </c>
      <c r="F3872">
        <v>86714</v>
      </c>
      <c r="G3872">
        <v>175720</v>
      </c>
      <c r="H3872">
        <v>0</v>
      </c>
      <c r="I3872">
        <v>500469</v>
      </c>
      <c r="J3872">
        <v>0</v>
      </c>
      <c r="K3872">
        <v>169371</v>
      </c>
      <c r="L3872">
        <v>30612</v>
      </c>
      <c r="M3872">
        <v>50582</v>
      </c>
      <c r="N3872">
        <v>520557</v>
      </c>
      <c r="O3872">
        <v>82.963710000000006</v>
      </c>
      <c r="P3872" s="27">
        <v>449597</v>
      </c>
      <c r="Q3872" s="27">
        <v>1534025</v>
      </c>
    </row>
    <row r="3873" spans="1:17" x14ac:dyDescent="0.3">
      <c r="A3873">
        <v>5</v>
      </c>
      <c r="B3873">
        <v>14</v>
      </c>
      <c r="C3873">
        <v>28</v>
      </c>
      <c r="D3873" s="27">
        <v>1100</v>
      </c>
      <c r="E3873">
        <v>39</v>
      </c>
      <c r="F3873">
        <v>0</v>
      </c>
      <c r="G3873">
        <v>16388</v>
      </c>
      <c r="H3873">
        <v>1737</v>
      </c>
      <c r="I3873">
        <v>10932</v>
      </c>
      <c r="J3873">
        <v>0</v>
      </c>
      <c r="K3873">
        <v>0</v>
      </c>
      <c r="L3873">
        <v>0</v>
      </c>
      <c r="M3873">
        <v>278</v>
      </c>
      <c r="N3873">
        <v>8803</v>
      </c>
      <c r="O3873">
        <v>2140.9059999999999</v>
      </c>
      <c r="P3873" s="27">
        <v>11189</v>
      </c>
      <c r="Q3873" s="27">
        <v>38177</v>
      </c>
    </row>
    <row r="3874" spans="1:17" x14ac:dyDescent="0.3">
      <c r="A3874">
        <v>4</v>
      </c>
      <c r="B3874">
        <v>26</v>
      </c>
      <c r="C3874">
        <v>46</v>
      </c>
      <c r="D3874" s="27">
        <v>40000</v>
      </c>
      <c r="E3874">
        <v>5315</v>
      </c>
      <c r="F3874">
        <v>7666</v>
      </c>
      <c r="G3874">
        <v>21582</v>
      </c>
      <c r="H3874">
        <v>126</v>
      </c>
      <c r="I3874">
        <v>71631</v>
      </c>
      <c r="J3874">
        <v>0</v>
      </c>
      <c r="K3874">
        <v>1369</v>
      </c>
      <c r="L3874">
        <v>4157</v>
      </c>
      <c r="M3874">
        <v>10165</v>
      </c>
      <c r="N3874">
        <v>85166</v>
      </c>
      <c r="O3874">
        <v>964.60410000000002</v>
      </c>
      <c r="P3874" s="27">
        <v>60720</v>
      </c>
      <c r="Q3874" s="27">
        <v>207177</v>
      </c>
    </row>
    <row r="3875" spans="1:17" x14ac:dyDescent="0.3">
      <c r="A3875">
        <v>8</v>
      </c>
      <c r="B3875">
        <v>18</v>
      </c>
      <c r="C3875">
        <v>39</v>
      </c>
      <c r="D3875" s="27">
        <v>10750</v>
      </c>
      <c r="E3875">
        <v>37541</v>
      </c>
      <c r="F3875">
        <v>24385</v>
      </c>
      <c r="G3875">
        <v>46386</v>
      </c>
      <c r="H3875">
        <v>0</v>
      </c>
      <c r="I3875">
        <v>24914</v>
      </c>
      <c r="J3875">
        <v>0</v>
      </c>
      <c r="K3875">
        <v>63627</v>
      </c>
      <c r="L3875">
        <v>146230</v>
      </c>
      <c r="M3875">
        <v>3156</v>
      </c>
      <c r="N3875">
        <v>118547</v>
      </c>
      <c r="O3875">
        <v>499.12040000000002</v>
      </c>
      <c r="P3875" s="27">
        <v>136221</v>
      </c>
      <c r="Q3875" s="27">
        <v>464786</v>
      </c>
    </row>
    <row r="3876" spans="1:17" x14ac:dyDescent="0.3">
      <c r="A3876">
        <v>9</v>
      </c>
      <c r="B3876">
        <v>18</v>
      </c>
      <c r="C3876">
        <v>39</v>
      </c>
      <c r="D3876" s="27">
        <v>6000</v>
      </c>
      <c r="E3876">
        <v>7</v>
      </c>
      <c r="F3876">
        <v>15720</v>
      </c>
      <c r="G3876">
        <v>37237</v>
      </c>
      <c r="H3876">
        <v>0</v>
      </c>
      <c r="I3876">
        <v>29163</v>
      </c>
      <c r="J3876">
        <v>0</v>
      </c>
      <c r="K3876">
        <v>40518</v>
      </c>
      <c r="L3876">
        <v>145293</v>
      </c>
      <c r="M3876">
        <v>9121</v>
      </c>
      <c r="N3876">
        <v>95166</v>
      </c>
      <c r="O3876">
        <v>356.19830000000002</v>
      </c>
      <c r="P3876" s="27">
        <v>109093</v>
      </c>
      <c r="Q3876" s="27">
        <v>372225</v>
      </c>
    </row>
    <row r="3877" spans="1:17" x14ac:dyDescent="0.3">
      <c r="A3877">
        <v>2</v>
      </c>
      <c r="B3877">
        <v>13</v>
      </c>
      <c r="C3877">
        <v>22</v>
      </c>
      <c r="D3877" s="27">
        <v>4000</v>
      </c>
      <c r="E3877">
        <v>18560</v>
      </c>
      <c r="F3877">
        <v>45193</v>
      </c>
      <c r="G3877">
        <v>19922</v>
      </c>
      <c r="H3877">
        <v>421</v>
      </c>
      <c r="I3877">
        <v>10066</v>
      </c>
      <c r="J3877">
        <v>0</v>
      </c>
      <c r="K3877">
        <v>57987</v>
      </c>
      <c r="L3877">
        <v>0</v>
      </c>
      <c r="M3877">
        <v>3934</v>
      </c>
      <c r="N3877">
        <v>45464</v>
      </c>
      <c r="O3877">
        <v>1851.67</v>
      </c>
      <c r="P3877" s="27">
        <v>59070</v>
      </c>
      <c r="Q3877" s="27">
        <v>201547</v>
      </c>
    </row>
    <row r="3878" spans="1:17" x14ac:dyDescent="0.3">
      <c r="A3878">
        <v>7</v>
      </c>
      <c r="B3878">
        <v>14</v>
      </c>
      <c r="C3878">
        <v>29</v>
      </c>
      <c r="D3878" s="27">
        <v>84000</v>
      </c>
      <c r="E3878">
        <v>35612</v>
      </c>
      <c r="F3878">
        <v>1213401</v>
      </c>
      <c r="G3878">
        <v>418880</v>
      </c>
      <c r="H3878">
        <v>53683</v>
      </c>
      <c r="I3878">
        <v>312112</v>
      </c>
      <c r="J3878">
        <v>0</v>
      </c>
      <c r="K3878">
        <v>140363</v>
      </c>
      <c r="L3878">
        <v>20831</v>
      </c>
      <c r="M3878">
        <v>105837</v>
      </c>
      <c r="N3878">
        <v>360395</v>
      </c>
      <c r="O3878">
        <v>259.3519</v>
      </c>
      <c r="P3878" s="27">
        <v>779928</v>
      </c>
      <c r="Q3878" s="27">
        <v>2661114</v>
      </c>
    </row>
    <row r="3879" spans="1:17" x14ac:dyDescent="0.3">
      <c r="A3879">
        <v>2</v>
      </c>
      <c r="B3879">
        <v>2</v>
      </c>
      <c r="C3879">
        <v>2</v>
      </c>
      <c r="D3879" s="27">
        <v>800000</v>
      </c>
      <c r="E3879">
        <v>166906</v>
      </c>
      <c r="F3879">
        <v>3024546</v>
      </c>
      <c r="G3879">
        <v>3968044</v>
      </c>
      <c r="H3879">
        <v>47552</v>
      </c>
      <c r="I3879">
        <v>2365887</v>
      </c>
      <c r="J3879">
        <v>162926</v>
      </c>
      <c r="K3879">
        <v>70074</v>
      </c>
      <c r="L3879">
        <v>356256</v>
      </c>
      <c r="M3879">
        <v>1223368</v>
      </c>
      <c r="N3879">
        <v>1910319</v>
      </c>
      <c r="O3879">
        <v>25.322579999999999</v>
      </c>
      <c r="P3879" s="27">
        <v>3896799</v>
      </c>
      <c r="Q3879" s="27">
        <v>13295878</v>
      </c>
    </row>
    <row r="3880" spans="1:17" x14ac:dyDescent="0.3">
      <c r="A3880">
        <v>2</v>
      </c>
      <c r="B3880">
        <v>14</v>
      </c>
      <c r="C3880">
        <v>28</v>
      </c>
      <c r="D3880" s="27">
        <v>67000</v>
      </c>
      <c r="E3880">
        <v>0</v>
      </c>
      <c r="F3880">
        <v>7214</v>
      </c>
      <c r="G3880">
        <v>68777</v>
      </c>
      <c r="H3880">
        <v>0</v>
      </c>
      <c r="I3880">
        <v>363602</v>
      </c>
      <c r="J3880">
        <v>36265</v>
      </c>
      <c r="K3880">
        <v>13849</v>
      </c>
      <c r="L3880">
        <v>23903</v>
      </c>
      <c r="M3880">
        <v>424570</v>
      </c>
      <c r="N3880">
        <v>206908</v>
      </c>
      <c r="O3880">
        <v>139.16999999999999</v>
      </c>
      <c r="P3880" s="27">
        <v>335606</v>
      </c>
      <c r="Q3880" s="27">
        <v>1145088</v>
      </c>
    </row>
    <row r="3881" spans="1:17" x14ac:dyDescent="0.3">
      <c r="A3881">
        <v>5</v>
      </c>
      <c r="B3881">
        <v>13</v>
      </c>
      <c r="C3881">
        <v>26</v>
      </c>
      <c r="D3881" s="27">
        <v>1400000</v>
      </c>
      <c r="E3881">
        <v>0</v>
      </c>
      <c r="F3881">
        <v>26413043</v>
      </c>
      <c r="G3881">
        <v>1651782</v>
      </c>
      <c r="H3881">
        <v>2752</v>
      </c>
      <c r="I3881">
        <v>247208</v>
      </c>
      <c r="J3881">
        <v>365357</v>
      </c>
      <c r="K3881">
        <v>1813130</v>
      </c>
      <c r="L3881">
        <v>35749</v>
      </c>
      <c r="M3881">
        <v>59133</v>
      </c>
      <c r="N3881">
        <v>6604243</v>
      </c>
      <c r="O3881">
        <v>25.57283</v>
      </c>
      <c r="P3881" s="27">
        <v>10900468</v>
      </c>
      <c r="Q3881" s="27">
        <v>37192397</v>
      </c>
    </row>
    <row r="3882" spans="1:17" x14ac:dyDescent="0.3">
      <c r="A3882">
        <v>8</v>
      </c>
      <c r="B3882">
        <v>2</v>
      </c>
      <c r="C3882">
        <v>2</v>
      </c>
      <c r="D3882" s="27">
        <v>132000</v>
      </c>
      <c r="E3882">
        <v>0</v>
      </c>
      <c r="F3882">
        <v>1099564</v>
      </c>
      <c r="G3882">
        <v>625319</v>
      </c>
      <c r="H3882">
        <v>0</v>
      </c>
      <c r="I3882">
        <v>1125184</v>
      </c>
      <c r="J3882">
        <v>0</v>
      </c>
      <c r="K3882">
        <v>0</v>
      </c>
      <c r="L3882">
        <v>195262</v>
      </c>
      <c r="M3882">
        <v>708036</v>
      </c>
      <c r="N3882">
        <v>959399</v>
      </c>
      <c r="O3882">
        <v>50.319159999999997</v>
      </c>
      <c r="P3882" s="27">
        <v>1381232</v>
      </c>
      <c r="Q3882" s="27">
        <v>4712764</v>
      </c>
    </row>
    <row r="3883" spans="1:17" x14ac:dyDescent="0.3">
      <c r="A3883">
        <v>4</v>
      </c>
      <c r="B3883">
        <v>13</v>
      </c>
      <c r="C3883">
        <v>22</v>
      </c>
      <c r="D3883" s="27">
        <v>500001</v>
      </c>
      <c r="E3883">
        <v>1952779</v>
      </c>
      <c r="F3883">
        <v>8356001</v>
      </c>
      <c r="G3883">
        <v>1190630</v>
      </c>
      <c r="H3883">
        <v>37640</v>
      </c>
      <c r="I3883">
        <v>1263880</v>
      </c>
      <c r="J3883">
        <v>411484</v>
      </c>
      <c r="K3883">
        <v>2721956</v>
      </c>
      <c r="L3883">
        <v>26827</v>
      </c>
      <c r="M3883">
        <v>222946</v>
      </c>
      <c r="N3883">
        <v>2468794</v>
      </c>
      <c r="O3883">
        <v>45.013910000000003</v>
      </c>
      <c r="P3883" s="27">
        <v>5466863</v>
      </c>
      <c r="Q3883" s="27">
        <v>18652937</v>
      </c>
    </row>
    <row r="3884" spans="1:17" x14ac:dyDescent="0.3">
      <c r="A3884">
        <v>8</v>
      </c>
      <c r="B3884">
        <v>25</v>
      </c>
      <c r="C3884">
        <v>42</v>
      </c>
      <c r="D3884" s="27">
        <v>1450</v>
      </c>
      <c r="E3884">
        <v>1669</v>
      </c>
      <c r="F3884">
        <v>10644</v>
      </c>
      <c r="G3884">
        <v>8254</v>
      </c>
      <c r="H3884">
        <v>145</v>
      </c>
      <c r="I3884">
        <v>8487</v>
      </c>
      <c r="J3884">
        <v>0</v>
      </c>
      <c r="K3884">
        <v>1114</v>
      </c>
      <c r="L3884">
        <v>4548</v>
      </c>
      <c r="M3884">
        <v>5712</v>
      </c>
      <c r="N3884">
        <v>7202</v>
      </c>
      <c r="O3884">
        <v>1484.5150000000001</v>
      </c>
      <c r="P3884" s="27">
        <v>14002</v>
      </c>
      <c r="Q3884" s="27">
        <v>47775</v>
      </c>
    </row>
    <row r="3885" spans="1:17" x14ac:dyDescent="0.3">
      <c r="A3885">
        <v>7</v>
      </c>
      <c r="B3885">
        <v>8</v>
      </c>
      <c r="C3885">
        <v>19</v>
      </c>
      <c r="D3885" s="27">
        <v>25500</v>
      </c>
      <c r="E3885">
        <v>599</v>
      </c>
      <c r="F3885">
        <v>239245</v>
      </c>
      <c r="G3885">
        <v>350586</v>
      </c>
      <c r="H3885">
        <v>196</v>
      </c>
      <c r="I3885">
        <v>34350</v>
      </c>
      <c r="J3885">
        <v>27477</v>
      </c>
      <c r="K3885">
        <v>1685</v>
      </c>
      <c r="L3885">
        <v>19093</v>
      </c>
      <c r="M3885">
        <v>87567</v>
      </c>
      <c r="N3885">
        <v>194651</v>
      </c>
      <c r="O3885">
        <v>281.10930000000002</v>
      </c>
      <c r="P3885" s="27">
        <v>280026</v>
      </c>
      <c r="Q3885" s="27">
        <v>955449</v>
      </c>
    </row>
    <row r="3886" spans="1:17" x14ac:dyDescent="0.3">
      <c r="A3886">
        <v>1</v>
      </c>
      <c r="B3886">
        <v>13</v>
      </c>
      <c r="C3886">
        <v>24</v>
      </c>
      <c r="D3886" s="27">
        <v>3750</v>
      </c>
      <c r="E3886">
        <v>0</v>
      </c>
      <c r="F3886">
        <v>0</v>
      </c>
      <c r="G3886">
        <v>1968</v>
      </c>
      <c r="H3886">
        <v>0</v>
      </c>
      <c r="I3886">
        <v>14163</v>
      </c>
      <c r="J3886">
        <v>0</v>
      </c>
      <c r="K3886">
        <v>0</v>
      </c>
      <c r="L3886">
        <v>0</v>
      </c>
      <c r="M3886">
        <v>0</v>
      </c>
      <c r="N3886">
        <v>42815</v>
      </c>
      <c r="O3886">
        <v>1851.67</v>
      </c>
      <c r="P3886" s="27">
        <v>17276</v>
      </c>
      <c r="Q3886" s="27">
        <v>58946</v>
      </c>
    </row>
    <row r="3887" spans="1:17" x14ac:dyDescent="0.3">
      <c r="A3887">
        <v>5</v>
      </c>
      <c r="B3887">
        <v>5</v>
      </c>
      <c r="C3887">
        <v>9</v>
      </c>
      <c r="D3887" s="27">
        <v>15750</v>
      </c>
      <c r="E3887">
        <v>43658</v>
      </c>
      <c r="F3887">
        <v>142972</v>
      </c>
      <c r="G3887">
        <v>57540</v>
      </c>
      <c r="H3887">
        <v>0</v>
      </c>
      <c r="I3887">
        <v>202917</v>
      </c>
      <c r="J3887">
        <v>0</v>
      </c>
      <c r="K3887">
        <v>4785</v>
      </c>
      <c r="L3887">
        <v>21810</v>
      </c>
      <c r="M3887">
        <v>36462</v>
      </c>
      <c r="N3887">
        <v>168847</v>
      </c>
      <c r="O3887">
        <v>1807.463</v>
      </c>
      <c r="P3887" s="27">
        <v>199001</v>
      </c>
      <c r="Q3887" s="27">
        <v>678991</v>
      </c>
    </row>
    <row r="3888" spans="1:17" x14ac:dyDescent="0.3">
      <c r="A3888">
        <v>3</v>
      </c>
      <c r="B3888">
        <v>13</v>
      </c>
      <c r="C3888">
        <v>22</v>
      </c>
      <c r="D3888" s="27">
        <v>5100</v>
      </c>
      <c r="E3888">
        <v>5548</v>
      </c>
      <c r="F3888">
        <v>2521</v>
      </c>
      <c r="G3888">
        <v>851</v>
      </c>
      <c r="H3888">
        <v>322</v>
      </c>
      <c r="I3888">
        <v>1977</v>
      </c>
      <c r="J3888">
        <v>0</v>
      </c>
      <c r="K3888">
        <v>2517</v>
      </c>
      <c r="L3888">
        <v>750</v>
      </c>
      <c r="M3888">
        <v>1584</v>
      </c>
      <c r="N3888">
        <v>14379</v>
      </c>
      <c r="O3888">
        <v>1879.4559999999999</v>
      </c>
      <c r="P3888" s="27">
        <v>8924</v>
      </c>
      <c r="Q3888" s="27">
        <v>30449</v>
      </c>
    </row>
    <row r="3889" spans="1:17" x14ac:dyDescent="0.3">
      <c r="A3889">
        <v>5</v>
      </c>
      <c r="B3889">
        <v>5</v>
      </c>
      <c r="C3889">
        <v>9</v>
      </c>
      <c r="D3889" s="27">
        <v>1450</v>
      </c>
      <c r="E3889">
        <v>0</v>
      </c>
      <c r="F3889">
        <v>22897</v>
      </c>
      <c r="G3889">
        <v>1532</v>
      </c>
      <c r="H3889">
        <v>0</v>
      </c>
      <c r="I3889">
        <v>25399</v>
      </c>
      <c r="J3889">
        <v>0</v>
      </c>
      <c r="K3889">
        <v>3776</v>
      </c>
      <c r="L3889">
        <v>813</v>
      </c>
      <c r="M3889">
        <v>3311</v>
      </c>
      <c r="N3889">
        <v>16756</v>
      </c>
      <c r="O3889">
        <v>1879.4559999999999</v>
      </c>
      <c r="P3889" s="27">
        <v>21830</v>
      </c>
      <c r="Q3889" s="27">
        <v>74484</v>
      </c>
    </row>
    <row r="3890" spans="1:17" x14ac:dyDescent="0.3">
      <c r="A3890">
        <v>9</v>
      </c>
      <c r="B3890">
        <v>14</v>
      </c>
      <c r="C3890">
        <v>28</v>
      </c>
      <c r="D3890" s="27">
        <v>9000</v>
      </c>
      <c r="E3890">
        <v>0</v>
      </c>
      <c r="F3890">
        <v>3069</v>
      </c>
      <c r="G3890">
        <v>6669</v>
      </c>
      <c r="H3890">
        <v>2520</v>
      </c>
      <c r="I3890">
        <v>7012</v>
      </c>
      <c r="J3890">
        <v>1205</v>
      </c>
      <c r="K3890">
        <v>60175</v>
      </c>
      <c r="L3890">
        <v>3261</v>
      </c>
      <c r="M3890">
        <v>7307</v>
      </c>
      <c r="N3890">
        <v>5481</v>
      </c>
      <c r="O3890">
        <v>1849.1849999999999</v>
      </c>
      <c r="P3890" s="27">
        <v>28341</v>
      </c>
      <c r="Q3890" s="27">
        <v>96699</v>
      </c>
    </row>
    <row r="3891" spans="1:17" x14ac:dyDescent="0.3">
      <c r="A3891">
        <v>7</v>
      </c>
      <c r="B3891">
        <v>15</v>
      </c>
      <c r="C3891">
        <v>33</v>
      </c>
      <c r="D3891" s="27">
        <v>4000</v>
      </c>
      <c r="E3891">
        <v>15944</v>
      </c>
      <c r="F3891">
        <v>22931</v>
      </c>
      <c r="G3891">
        <v>19211</v>
      </c>
      <c r="H3891">
        <v>11528</v>
      </c>
      <c r="I3891">
        <v>26437</v>
      </c>
      <c r="J3891">
        <v>83601</v>
      </c>
      <c r="K3891">
        <v>129074</v>
      </c>
      <c r="L3891">
        <v>2734</v>
      </c>
      <c r="M3891">
        <v>0</v>
      </c>
      <c r="N3891">
        <v>19832</v>
      </c>
      <c r="O3891">
        <v>772.43119999999999</v>
      </c>
      <c r="P3891" s="27">
        <v>97096</v>
      </c>
      <c r="Q3891" s="27">
        <v>331292</v>
      </c>
    </row>
    <row r="3892" spans="1:17" x14ac:dyDescent="0.3">
      <c r="A3892">
        <v>5</v>
      </c>
      <c r="B3892">
        <v>23</v>
      </c>
      <c r="C3892">
        <v>50</v>
      </c>
      <c r="D3892" s="27">
        <v>75000</v>
      </c>
      <c r="E3892">
        <v>37123</v>
      </c>
      <c r="F3892">
        <v>301091</v>
      </c>
      <c r="G3892">
        <v>1101132</v>
      </c>
      <c r="H3892">
        <v>94779</v>
      </c>
      <c r="I3892">
        <v>746557</v>
      </c>
      <c r="J3892">
        <v>0</v>
      </c>
      <c r="K3892">
        <v>400560</v>
      </c>
      <c r="L3892">
        <v>147112</v>
      </c>
      <c r="M3892">
        <v>199650</v>
      </c>
      <c r="N3892">
        <v>636897</v>
      </c>
      <c r="O3892">
        <v>48.84104</v>
      </c>
      <c r="P3892" s="27">
        <v>1074121</v>
      </c>
      <c r="Q3892" s="27">
        <v>3664901</v>
      </c>
    </row>
    <row r="3893" spans="1:17" x14ac:dyDescent="0.3">
      <c r="A3893">
        <v>5</v>
      </c>
      <c r="B3893">
        <v>2</v>
      </c>
      <c r="C3893">
        <v>2</v>
      </c>
      <c r="D3893" s="27">
        <v>17750</v>
      </c>
      <c r="E3893">
        <v>72954</v>
      </c>
      <c r="F3893">
        <v>121274</v>
      </c>
      <c r="G3893">
        <v>253172</v>
      </c>
      <c r="H3893">
        <v>7665</v>
      </c>
      <c r="I3893">
        <v>84881</v>
      </c>
      <c r="J3893">
        <v>0</v>
      </c>
      <c r="K3893">
        <v>22121</v>
      </c>
      <c r="L3893">
        <v>143158</v>
      </c>
      <c r="M3893">
        <v>40166</v>
      </c>
      <c r="N3893">
        <v>156523</v>
      </c>
      <c r="O3893">
        <v>1655.242</v>
      </c>
      <c r="P3893" s="27">
        <v>264336</v>
      </c>
      <c r="Q3893" s="27">
        <v>901914</v>
      </c>
    </row>
    <row r="3894" spans="1:17" x14ac:dyDescent="0.3">
      <c r="A3894">
        <v>5</v>
      </c>
      <c r="B3894">
        <v>12</v>
      </c>
      <c r="C3894">
        <v>21</v>
      </c>
      <c r="D3894" s="27">
        <v>10000</v>
      </c>
      <c r="E3894">
        <v>0</v>
      </c>
      <c r="F3894">
        <v>13001</v>
      </c>
      <c r="G3894">
        <v>4802</v>
      </c>
      <c r="H3894">
        <v>102</v>
      </c>
      <c r="I3894">
        <v>6768</v>
      </c>
      <c r="J3894">
        <v>8386</v>
      </c>
      <c r="K3894">
        <v>1916</v>
      </c>
      <c r="L3894">
        <v>6095</v>
      </c>
      <c r="M3894">
        <v>2836</v>
      </c>
      <c r="N3894">
        <v>51159</v>
      </c>
      <c r="O3894">
        <v>1522.982</v>
      </c>
      <c r="P3894" s="27">
        <v>27862</v>
      </c>
      <c r="Q3894" s="27">
        <v>95065</v>
      </c>
    </row>
    <row r="3895" spans="1:17" x14ac:dyDescent="0.3">
      <c r="A3895">
        <v>4</v>
      </c>
      <c r="B3895">
        <v>18</v>
      </c>
      <c r="C3895">
        <v>39</v>
      </c>
      <c r="D3895" s="27">
        <v>1450</v>
      </c>
      <c r="E3895">
        <v>11672</v>
      </c>
      <c r="F3895">
        <v>5032</v>
      </c>
      <c r="G3895">
        <v>8825</v>
      </c>
      <c r="H3895">
        <v>4583</v>
      </c>
      <c r="I3895">
        <v>3385</v>
      </c>
      <c r="J3895">
        <v>0</v>
      </c>
      <c r="K3895">
        <v>6140</v>
      </c>
      <c r="L3895">
        <v>12995</v>
      </c>
      <c r="M3895">
        <v>3287</v>
      </c>
      <c r="N3895">
        <v>15378</v>
      </c>
      <c r="O3895">
        <v>1831.778</v>
      </c>
      <c r="P3895" s="27">
        <v>20896</v>
      </c>
      <c r="Q3895" s="27">
        <v>71297</v>
      </c>
    </row>
    <row r="3896" spans="1:17" x14ac:dyDescent="0.3">
      <c r="A3896">
        <v>3</v>
      </c>
      <c r="B3896">
        <v>25</v>
      </c>
      <c r="C3896">
        <v>42</v>
      </c>
      <c r="D3896" s="27">
        <v>350000</v>
      </c>
      <c r="E3896">
        <v>2576463</v>
      </c>
      <c r="F3896">
        <v>8241452</v>
      </c>
      <c r="G3896">
        <v>6769089</v>
      </c>
      <c r="H3896">
        <v>96767</v>
      </c>
      <c r="I3896">
        <v>8661296</v>
      </c>
      <c r="J3896">
        <v>0</v>
      </c>
      <c r="K3896">
        <v>912442</v>
      </c>
      <c r="L3896">
        <v>901527</v>
      </c>
      <c r="M3896">
        <v>284560</v>
      </c>
      <c r="N3896">
        <v>7731363</v>
      </c>
      <c r="O3896">
        <v>19.690259999999999</v>
      </c>
      <c r="P3896" s="27">
        <v>10602274</v>
      </c>
      <c r="Q3896" s="27">
        <v>36174959</v>
      </c>
    </row>
    <row r="3897" spans="1:17" x14ac:dyDescent="0.3">
      <c r="A3897">
        <v>2</v>
      </c>
      <c r="B3897">
        <v>14</v>
      </c>
      <c r="C3897">
        <v>29</v>
      </c>
      <c r="D3897" s="27">
        <v>174000</v>
      </c>
      <c r="E3897">
        <v>0</v>
      </c>
      <c r="F3897">
        <v>699607</v>
      </c>
      <c r="G3897">
        <v>597420</v>
      </c>
      <c r="H3897">
        <v>83675</v>
      </c>
      <c r="I3897">
        <v>931400</v>
      </c>
      <c r="J3897">
        <v>83495</v>
      </c>
      <c r="K3897">
        <v>369841</v>
      </c>
      <c r="L3897">
        <v>256536</v>
      </c>
      <c r="M3897">
        <v>713382</v>
      </c>
      <c r="N3897">
        <v>638139</v>
      </c>
      <c r="O3897">
        <v>84.055760000000006</v>
      </c>
      <c r="P3897" s="27">
        <v>1281798</v>
      </c>
      <c r="Q3897" s="27">
        <v>4373495</v>
      </c>
    </row>
    <row r="3898" spans="1:17" x14ac:dyDescent="0.3">
      <c r="A3898">
        <v>8</v>
      </c>
      <c r="B3898">
        <v>2</v>
      </c>
      <c r="C3898">
        <v>7</v>
      </c>
      <c r="D3898" s="27">
        <v>158000</v>
      </c>
      <c r="E3898">
        <v>0</v>
      </c>
      <c r="F3898">
        <v>719833</v>
      </c>
      <c r="G3898">
        <v>2097208</v>
      </c>
      <c r="H3898">
        <v>0</v>
      </c>
      <c r="I3898">
        <v>3251175</v>
      </c>
      <c r="J3898">
        <v>185885</v>
      </c>
      <c r="K3898">
        <v>1663115</v>
      </c>
      <c r="L3898">
        <v>233230</v>
      </c>
      <c r="M3898">
        <v>1255503</v>
      </c>
      <c r="N3898">
        <v>2234850</v>
      </c>
      <c r="O3898">
        <v>24.43533</v>
      </c>
      <c r="P3898" s="27">
        <v>3411723</v>
      </c>
      <c r="Q3898" s="27">
        <v>11640799</v>
      </c>
    </row>
    <row r="3899" spans="1:17" x14ac:dyDescent="0.3">
      <c r="A3899">
        <v>3</v>
      </c>
      <c r="B3899">
        <v>26</v>
      </c>
      <c r="C3899">
        <v>47</v>
      </c>
      <c r="D3899" s="27">
        <v>19250</v>
      </c>
      <c r="E3899">
        <v>18604</v>
      </c>
      <c r="F3899">
        <v>6442</v>
      </c>
      <c r="G3899">
        <v>97300</v>
      </c>
      <c r="H3899">
        <v>2267</v>
      </c>
      <c r="I3899">
        <v>222470</v>
      </c>
      <c r="J3899">
        <v>0</v>
      </c>
      <c r="K3899">
        <v>12314</v>
      </c>
      <c r="L3899">
        <v>12366</v>
      </c>
      <c r="M3899">
        <v>17733</v>
      </c>
      <c r="N3899">
        <v>152903</v>
      </c>
      <c r="O3899">
        <v>1162.2629999999999</v>
      </c>
      <c r="P3899" s="27">
        <v>158968</v>
      </c>
      <c r="Q3899" s="27">
        <v>542399</v>
      </c>
    </row>
    <row r="3900" spans="1:17" x14ac:dyDescent="0.3">
      <c r="A3900">
        <v>1</v>
      </c>
      <c r="B3900">
        <v>25</v>
      </c>
      <c r="C3900">
        <v>42</v>
      </c>
      <c r="D3900" s="27">
        <v>8000</v>
      </c>
      <c r="E3900">
        <v>0</v>
      </c>
      <c r="F3900">
        <v>0</v>
      </c>
      <c r="G3900">
        <v>27332</v>
      </c>
      <c r="H3900">
        <v>780</v>
      </c>
      <c r="I3900">
        <v>58334</v>
      </c>
      <c r="J3900">
        <v>0</v>
      </c>
      <c r="K3900">
        <v>10724</v>
      </c>
      <c r="L3900">
        <v>4717</v>
      </c>
      <c r="M3900">
        <v>19832</v>
      </c>
      <c r="N3900">
        <v>38983</v>
      </c>
      <c r="O3900">
        <v>3231.29</v>
      </c>
      <c r="P3900" s="27">
        <v>47099</v>
      </c>
      <c r="Q3900" s="27">
        <v>160702</v>
      </c>
    </row>
    <row r="3901" spans="1:17" x14ac:dyDescent="0.3">
      <c r="A3901">
        <v>2</v>
      </c>
      <c r="B3901">
        <v>23</v>
      </c>
      <c r="C3901">
        <v>50</v>
      </c>
      <c r="D3901" s="27">
        <v>250000</v>
      </c>
      <c r="E3901">
        <v>372885</v>
      </c>
      <c r="F3901">
        <v>1078169</v>
      </c>
      <c r="G3901">
        <v>1823392</v>
      </c>
      <c r="H3901">
        <v>166507</v>
      </c>
      <c r="I3901">
        <v>2276124</v>
      </c>
      <c r="J3901">
        <v>0</v>
      </c>
      <c r="K3901">
        <v>871196</v>
      </c>
      <c r="L3901">
        <v>124265</v>
      </c>
      <c r="M3901">
        <v>228168</v>
      </c>
      <c r="N3901">
        <v>1229482</v>
      </c>
      <c r="O3901">
        <v>52.146230000000003</v>
      </c>
      <c r="P3901" s="27">
        <v>2394545</v>
      </c>
      <c r="Q3901" s="27">
        <v>8170188</v>
      </c>
    </row>
    <row r="3902" spans="1:17" x14ac:dyDescent="0.3">
      <c r="A3902">
        <v>1</v>
      </c>
      <c r="B3902">
        <v>5</v>
      </c>
      <c r="C3902">
        <v>9</v>
      </c>
      <c r="D3902" s="27">
        <v>4450</v>
      </c>
      <c r="E3902">
        <v>10452</v>
      </c>
      <c r="F3902">
        <v>0</v>
      </c>
      <c r="G3902">
        <v>7138</v>
      </c>
      <c r="H3902">
        <v>0</v>
      </c>
      <c r="I3902">
        <v>12233</v>
      </c>
      <c r="J3902">
        <v>0</v>
      </c>
      <c r="K3902">
        <v>0</v>
      </c>
      <c r="L3902">
        <v>4358</v>
      </c>
      <c r="M3902">
        <v>26977</v>
      </c>
      <c r="N3902">
        <v>36685</v>
      </c>
      <c r="O3902">
        <v>1868.403</v>
      </c>
      <c r="P3902" s="27">
        <v>28676</v>
      </c>
      <c r="Q3902" s="27">
        <v>97843</v>
      </c>
    </row>
    <row r="3903" spans="1:17" x14ac:dyDescent="0.3">
      <c r="A3903">
        <v>5</v>
      </c>
      <c r="B3903">
        <v>2</v>
      </c>
      <c r="C3903">
        <v>2</v>
      </c>
      <c r="D3903" s="27">
        <v>14000</v>
      </c>
      <c r="E3903">
        <v>30820</v>
      </c>
      <c r="F3903">
        <v>27131</v>
      </c>
      <c r="G3903">
        <v>130872</v>
      </c>
      <c r="H3903">
        <v>1129</v>
      </c>
      <c r="I3903">
        <v>49810</v>
      </c>
      <c r="J3903">
        <v>0</v>
      </c>
      <c r="K3903">
        <v>18535</v>
      </c>
      <c r="L3903">
        <v>5825</v>
      </c>
      <c r="M3903">
        <v>57955</v>
      </c>
      <c r="N3903">
        <v>61493</v>
      </c>
      <c r="O3903">
        <v>1807.463</v>
      </c>
      <c r="P3903" s="27">
        <v>112418</v>
      </c>
      <c r="Q3903" s="27">
        <v>383570</v>
      </c>
    </row>
    <row r="3904" spans="1:17" x14ac:dyDescent="0.3">
      <c r="A3904">
        <v>9</v>
      </c>
      <c r="B3904">
        <v>13</v>
      </c>
      <c r="C3904">
        <v>24</v>
      </c>
      <c r="D3904" s="27">
        <v>4700</v>
      </c>
      <c r="E3904">
        <v>4811</v>
      </c>
      <c r="F3904">
        <v>23312</v>
      </c>
      <c r="G3904">
        <v>14542</v>
      </c>
      <c r="H3904">
        <v>2064</v>
      </c>
      <c r="I3904">
        <v>13597</v>
      </c>
      <c r="J3904">
        <v>0</v>
      </c>
      <c r="K3904">
        <v>0</v>
      </c>
      <c r="L3904">
        <v>249</v>
      </c>
      <c r="M3904">
        <v>478</v>
      </c>
      <c r="N3904">
        <v>41058</v>
      </c>
      <c r="O3904">
        <v>941.81790000000001</v>
      </c>
      <c r="P3904" s="27">
        <v>29341</v>
      </c>
      <c r="Q3904" s="27">
        <v>100111</v>
      </c>
    </row>
    <row r="3905" spans="1:17" x14ac:dyDescent="0.3">
      <c r="A3905">
        <v>5</v>
      </c>
      <c r="B3905">
        <v>1</v>
      </c>
      <c r="C3905">
        <v>1</v>
      </c>
      <c r="D3905" s="27">
        <v>7000</v>
      </c>
      <c r="E3905">
        <v>206</v>
      </c>
      <c r="F3905">
        <v>1134</v>
      </c>
      <c r="G3905">
        <v>10</v>
      </c>
      <c r="H3905">
        <v>0</v>
      </c>
      <c r="I3905">
        <v>1646</v>
      </c>
      <c r="J3905">
        <v>0</v>
      </c>
      <c r="K3905">
        <v>0</v>
      </c>
      <c r="L3905">
        <v>0</v>
      </c>
      <c r="M3905">
        <v>0</v>
      </c>
      <c r="N3905">
        <v>2214</v>
      </c>
      <c r="O3905">
        <v>511.57319999999999</v>
      </c>
      <c r="P3905" s="27">
        <v>1527</v>
      </c>
      <c r="Q3905" s="27">
        <v>5210</v>
      </c>
    </row>
    <row r="3906" spans="1:17" x14ac:dyDescent="0.3">
      <c r="A3906">
        <v>4</v>
      </c>
      <c r="B3906">
        <v>15</v>
      </c>
      <c r="C3906">
        <v>32</v>
      </c>
      <c r="D3906" s="27">
        <v>1500</v>
      </c>
      <c r="E3906">
        <v>0</v>
      </c>
      <c r="F3906">
        <v>122469</v>
      </c>
      <c r="G3906">
        <v>122157</v>
      </c>
      <c r="H3906">
        <v>0</v>
      </c>
      <c r="I3906">
        <v>85430</v>
      </c>
      <c r="J3906">
        <v>0</v>
      </c>
      <c r="K3906">
        <v>394847</v>
      </c>
      <c r="L3906">
        <v>28131</v>
      </c>
      <c r="M3906">
        <v>16570</v>
      </c>
      <c r="N3906">
        <v>72392</v>
      </c>
      <c r="O3906">
        <v>789.9366</v>
      </c>
      <c r="P3906" s="27">
        <v>246775</v>
      </c>
      <c r="Q3906" s="27">
        <v>841996</v>
      </c>
    </row>
    <row r="3907" spans="1:17" x14ac:dyDescent="0.3">
      <c r="A3907">
        <v>5</v>
      </c>
      <c r="B3907">
        <v>2</v>
      </c>
      <c r="C3907">
        <v>2</v>
      </c>
      <c r="D3907" s="27">
        <v>6300</v>
      </c>
      <c r="E3907">
        <v>8612</v>
      </c>
      <c r="F3907">
        <v>90788</v>
      </c>
      <c r="G3907">
        <v>155206</v>
      </c>
      <c r="H3907">
        <v>2536</v>
      </c>
      <c r="I3907">
        <v>250475</v>
      </c>
      <c r="J3907">
        <v>0</v>
      </c>
      <c r="K3907">
        <v>0</v>
      </c>
      <c r="L3907">
        <v>83427</v>
      </c>
      <c r="M3907">
        <v>99857</v>
      </c>
      <c r="N3907">
        <v>146431</v>
      </c>
      <c r="O3907">
        <v>48.84104</v>
      </c>
      <c r="P3907" s="27">
        <v>245408</v>
      </c>
      <c r="Q3907" s="27">
        <v>837332</v>
      </c>
    </row>
    <row r="3908" spans="1:17" x14ac:dyDescent="0.3">
      <c r="A3908">
        <v>9</v>
      </c>
      <c r="B3908">
        <v>2</v>
      </c>
      <c r="C3908">
        <v>2</v>
      </c>
      <c r="D3908" s="27">
        <v>1800</v>
      </c>
      <c r="E3908">
        <v>21841</v>
      </c>
      <c r="F3908">
        <v>4361</v>
      </c>
      <c r="G3908">
        <v>8029</v>
      </c>
      <c r="H3908">
        <v>0</v>
      </c>
      <c r="I3908">
        <v>7887</v>
      </c>
      <c r="J3908">
        <v>0</v>
      </c>
      <c r="K3908">
        <v>0</v>
      </c>
      <c r="L3908">
        <v>4133</v>
      </c>
      <c r="M3908">
        <v>40619</v>
      </c>
      <c r="N3908">
        <v>6462</v>
      </c>
      <c r="O3908">
        <v>1729.173</v>
      </c>
      <c r="P3908" s="27">
        <v>27354</v>
      </c>
      <c r="Q3908" s="27">
        <v>93332</v>
      </c>
    </row>
    <row r="3909" spans="1:17" x14ac:dyDescent="0.3">
      <c r="A3909">
        <v>7</v>
      </c>
      <c r="B3909">
        <v>2</v>
      </c>
      <c r="C3909">
        <v>6</v>
      </c>
      <c r="D3909" s="27">
        <v>385000</v>
      </c>
      <c r="E3909">
        <v>0</v>
      </c>
      <c r="F3909">
        <v>5487284</v>
      </c>
      <c r="G3909">
        <v>2858046</v>
      </c>
      <c r="H3909">
        <v>0</v>
      </c>
      <c r="I3909">
        <v>1119842</v>
      </c>
      <c r="J3909">
        <v>0</v>
      </c>
      <c r="K3909">
        <v>118260</v>
      </c>
      <c r="L3909">
        <v>226748</v>
      </c>
      <c r="M3909">
        <v>719185</v>
      </c>
      <c r="N3909">
        <v>2066576</v>
      </c>
      <c r="O3909">
        <v>23.717549999999999</v>
      </c>
      <c r="P3909" s="27">
        <v>3691659</v>
      </c>
      <c r="Q3909" s="27">
        <v>12595941</v>
      </c>
    </row>
    <row r="3910" spans="1:17" x14ac:dyDescent="0.3">
      <c r="A3910">
        <v>3</v>
      </c>
      <c r="B3910">
        <v>16</v>
      </c>
      <c r="C3910">
        <v>35</v>
      </c>
      <c r="D3910" s="27">
        <v>1400000</v>
      </c>
      <c r="E3910">
        <v>403424</v>
      </c>
      <c r="F3910">
        <v>1722036</v>
      </c>
      <c r="G3910">
        <v>48374604</v>
      </c>
      <c r="H3910">
        <v>0</v>
      </c>
      <c r="I3910">
        <v>30208592</v>
      </c>
      <c r="J3910">
        <v>0</v>
      </c>
      <c r="K3910">
        <v>7212882</v>
      </c>
      <c r="L3910">
        <v>9394776</v>
      </c>
      <c r="M3910">
        <v>14203869</v>
      </c>
      <c r="N3910">
        <v>41689842</v>
      </c>
      <c r="O3910">
        <v>4.2903779999999996</v>
      </c>
      <c r="P3910" s="27">
        <v>44903290</v>
      </c>
      <c r="Q3910" s="8">
        <v>153000000</v>
      </c>
    </row>
    <row r="3911" spans="1:17" x14ac:dyDescent="0.3">
      <c r="A3911">
        <v>6</v>
      </c>
      <c r="B3911">
        <v>14</v>
      </c>
      <c r="C3911">
        <v>29</v>
      </c>
      <c r="D3911" s="27">
        <v>1400</v>
      </c>
      <c r="E3911">
        <v>2884</v>
      </c>
      <c r="F3911">
        <v>6982</v>
      </c>
      <c r="G3911">
        <v>2203</v>
      </c>
      <c r="H3911">
        <v>0</v>
      </c>
      <c r="I3911">
        <v>5711</v>
      </c>
      <c r="J3911">
        <v>0</v>
      </c>
      <c r="K3911">
        <v>0</v>
      </c>
      <c r="L3911">
        <v>31683</v>
      </c>
      <c r="M3911">
        <v>73866</v>
      </c>
      <c r="N3911">
        <v>4225</v>
      </c>
      <c r="O3911">
        <v>583.35119999999995</v>
      </c>
      <c r="P3911" s="27">
        <v>37384</v>
      </c>
      <c r="Q3911" s="27">
        <v>127554</v>
      </c>
    </row>
    <row r="3912" spans="1:17" x14ac:dyDescent="0.3">
      <c r="A3912">
        <v>3</v>
      </c>
      <c r="B3912">
        <v>14</v>
      </c>
      <c r="C3912">
        <v>28</v>
      </c>
      <c r="D3912" s="27">
        <v>68000</v>
      </c>
      <c r="E3912">
        <v>0</v>
      </c>
      <c r="F3912">
        <v>196177</v>
      </c>
      <c r="G3912">
        <v>306936</v>
      </c>
      <c r="H3912">
        <v>0</v>
      </c>
      <c r="I3912">
        <v>139710</v>
      </c>
      <c r="J3912">
        <v>26732</v>
      </c>
      <c r="K3912">
        <v>234188</v>
      </c>
      <c r="L3912">
        <v>110618</v>
      </c>
      <c r="M3912">
        <v>163023</v>
      </c>
      <c r="N3912">
        <v>170131</v>
      </c>
      <c r="O3912">
        <v>403.26229999999998</v>
      </c>
      <c r="P3912" s="27">
        <v>394934</v>
      </c>
      <c r="Q3912" s="27">
        <v>1347515</v>
      </c>
    </row>
    <row r="3913" spans="1:17" x14ac:dyDescent="0.3">
      <c r="A3913">
        <v>7</v>
      </c>
      <c r="B3913">
        <v>23</v>
      </c>
      <c r="C3913">
        <v>50</v>
      </c>
      <c r="D3913" s="27">
        <v>270000</v>
      </c>
      <c r="E3913">
        <v>253185</v>
      </c>
      <c r="F3913">
        <v>3403814</v>
      </c>
      <c r="G3913">
        <v>3475786</v>
      </c>
      <c r="H3913">
        <v>202202</v>
      </c>
      <c r="I3913">
        <v>2192372</v>
      </c>
      <c r="J3913">
        <v>245193</v>
      </c>
      <c r="K3913">
        <v>1429958</v>
      </c>
      <c r="L3913">
        <v>224299</v>
      </c>
      <c r="M3913">
        <v>292768</v>
      </c>
      <c r="N3913">
        <v>1728797</v>
      </c>
      <c r="O3913">
        <v>48.84104</v>
      </c>
      <c r="P3913" s="27">
        <v>3941493</v>
      </c>
      <c r="Q3913" s="27">
        <v>13448374</v>
      </c>
    </row>
    <row r="3914" spans="1:17" x14ac:dyDescent="0.3">
      <c r="A3914">
        <v>5</v>
      </c>
      <c r="B3914">
        <v>1</v>
      </c>
      <c r="C3914">
        <v>1</v>
      </c>
      <c r="D3914" s="27">
        <v>10000</v>
      </c>
      <c r="O3914">
        <v>1867.057</v>
      </c>
    </row>
    <row r="3915" spans="1:17" x14ac:dyDescent="0.3">
      <c r="A3915">
        <v>5</v>
      </c>
      <c r="B3915">
        <v>16</v>
      </c>
      <c r="C3915">
        <v>35</v>
      </c>
      <c r="D3915" s="27">
        <v>1400000</v>
      </c>
      <c r="E3915">
        <v>70812</v>
      </c>
      <c r="F3915">
        <v>28657501</v>
      </c>
      <c r="G3915">
        <v>14017395</v>
      </c>
      <c r="H3915">
        <v>0</v>
      </c>
      <c r="I3915">
        <v>8608282</v>
      </c>
      <c r="J3915">
        <v>2733687</v>
      </c>
      <c r="K3915">
        <v>3841987</v>
      </c>
      <c r="L3915">
        <v>1433390</v>
      </c>
      <c r="M3915">
        <v>4150713</v>
      </c>
      <c r="N3915">
        <v>13388281</v>
      </c>
      <c r="O3915">
        <v>4.5464599999999997</v>
      </c>
      <c r="P3915" s="27">
        <v>22538701</v>
      </c>
      <c r="Q3915" s="27">
        <v>76902048</v>
      </c>
    </row>
    <row r="3916" spans="1:17" x14ac:dyDescent="0.3">
      <c r="A3916">
        <v>2</v>
      </c>
      <c r="B3916">
        <v>5</v>
      </c>
      <c r="C3916">
        <v>9</v>
      </c>
      <c r="D3916" s="27">
        <v>15000</v>
      </c>
      <c r="E3916">
        <v>0</v>
      </c>
      <c r="F3916">
        <v>7832</v>
      </c>
      <c r="G3916">
        <v>4879</v>
      </c>
      <c r="H3916">
        <v>0</v>
      </c>
      <c r="I3916">
        <v>81311</v>
      </c>
      <c r="J3916">
        <v>0</v>
      </c>
      <c r="K3916">
        <v>0</v>
      </c>
      <c r="L3916">
        <v>11607</v>
      </c>
      <c r="M3916">
        <v>27063</v>
      </c>
      <c r="N3916">
        <v>80200</v>
      </c>
      <c r="O3916">
        <v>1155.4280000000001</v>
      </c>
      <c r="P3916" s="27">
        <v>62395</v>
      </c>
      <c r="Q3916" s="27">
        <v>212892</v>
      </c>
    </row>
    <row r="3917" spans="1:17" x14ac:dyDescent="0.3">
      <c r="A3917">
        <v>2</v>
      </c>
      <c r="B3917">
        <v>25</v>
      </c>
      <c r="C3917">
        <v>42</v>
      </c>
      <c r="D3917" s="27">
        <v>4800</v>
      </c>
      <c r="E3917">
        <v>49485</v>
      </c>
      <c r="F3917">
        <v>42953</v>
      </c>
      <c r="G3917">
        <v>171499</v>
      </c>
      <c r="H3917">
        <v>2370</v>
      </c>
      <c r="I3917">
        <v>138972</v>
      </c>
      <c r="J3917">
        <v>0</v>
      </c>
      <c r="K3917">
        <v>304458</v>
      </c>
      <c r="L3917">
        <v>42195</v>
      </c>
      <c r="M3917">
        <v>94893</v>
      </c>
      <c r="N3917">
        <v>104430</v>
      </c>
      <c r="O3917">
        <v>1155.4280000000001</v>
      </c>
      <c r="P3917" s="27">
        <v>278797</v>
      </c>
      <c r="Q3917" s="27">
        <v>951255</v>
      </c>
    </row>
    <row r="3918" spans="1:17" x14ac:dyDescent="0.3">
      <c r="A3918">
        <v>9</v>
      </c>
      <c r="B3918">
        <v>16</v>
      </c>
      <c r="C3918">
        <v>35</v>
      </c>
      <c r="D3918" s="27">
        <v>500000</v>
      </c>
      <c r="E3918">
        <v>0</v>
      </c>
      <c r="F3918">
        <v>3584869</v>
      </c>
      <c r="G3918">
        <v>11309774</v>
      </c>
      <c r="H3918">
        <v>0</v>
      </c>
      <c r="I3918">
        <v>12373570</v>
      </c>
      <c r="J3918">
        <v>2630796</v>
      </c>
      <c r="K3918">
        <v>5727848</v>
      </c>
      <c r="L3918">
        <v>2157827</v>
      </c>
      <c r="M3918">
        <v>11112146</v>
      </c>
      <c r="N3918">
        <v>12066845</v>
      </c>
      <c r="O3918">
        <v>9.2846069999999994</v>
      </c>
      <c r="P3918" s="27">
        <v>17867431</v>
      </c>
      <c r="Q3918" s="27">
        <v>60963675</v>
      </c>
    </row>
    <row r="3919" spans="1:17" x14ac:dyDescent="0.3">
      <c r="A3919">
        <v>5</v>
      </c>
      <c r="B3919">
        <v>14</v>
      </c>
      <c r="C3919">
        <v>31</v>
      </c>
      <c r="D3919" s="27">
        <v>10250</v>
      </c>
      <c r="E3919">
        <v>0</v>
      </c>
      <c r="F3919">
        <v>360967</v>
      </c>
      <c r="G3919">
        <v>225360</v>
      </c>
      <c r="H3919">
        <v>0</v>
      </c>
      <c r="I3919">
        <v>70090</v>
      </c>
      <c r="J3919">
        <v>0</v>
      </c>
      <c r="K3919">
        <v>111669</v>
      </c>
      <c r="L3919">
        <v>28950</v>
      </c>
      <c r="M3919">
        <v>35851</v>
      </c>
      <c r="N3919">
        <v>138895</v>
      </c>
      <c r="O3919">
        <v>1117.742</v>
      </c>
      <c r="P3919" s="27">
        <v>284813</v>
      </c>
      <c r="Q3919" s="27">
        <v>971782</v>
      </c>
    </row>
    <row r="3920" spans="1:17" x14ac:dyDescent="0.3">
      <c r="A3920">
        <v>7</v>
      </c>
      <c r="B3920">
        <v>2</v>
      </c>
      <c r="C3920">
        <v>5</v>
      </c>
      <c r="D3920" s="27">
        <v>69000</v>
      </c>
      <c r="E3920">
        <v>23478</v>
      </c>
      <c r="F3920">
        <v>0</v>
      </c>
      <c r="G3920">
        <v>1339168</v>
      </c>
      <c r="H3920">
        <v>7370</v>
      </c>
      <c r="I3920">
        <v>245362</v>
      </c>
      <c r="J3920">
        <v>0</v>
      </c>
      <c r="K3920">
        <v>6182</v>
      </c>
      <c r="L3920">
        <v>39389</v>
      </c>
      <c r="M3920">
        <v>466981</v>
      </c>
      <c r="N3920">
        <v>549166</v>
      </c>
      <c r="O3920">
        <v>223.43289999999999</v>
      </c>
      <c r="P3920" s="27">
        <v>784612</v>
      </c>
      <c r="Q3920" s="27">
        <v>2677096</v>
      </c>
    </row>
    <row r="3921" spans="1:17" x14ac:dyDescent="0.3">
      <c r="A3921">
        <v>4</v>
      </c>
      <c r="B3921">
        <v>5</v>
      </c>
      <c r="C3921">
        <v>10</v>
      </c>
      <c r="D3921" s="27">
        <v>9600</v>
      </c>
      <c r="E3921">
        <v>0</v>
      </c>
      <c r="F3921">
        <v>0</v>
      </c>
      <c r="G3921">
        <v>0</v>
      </c>
      <c r="H3921">
        <v>0</v>
      </c>
      <c r="I3921">
        <v>150255</v>
      </c>
      <c r="J3921">
        <v>0</v>
      </c>
      <c r="K3921">
        <v>0</v>
      </c>
      <c r="L3921">
        <v>0</v>
      </c>
      <c r="M3921">
        <v>0</v>
      </c>
      <c r="N3921">
        <v>132201</v>
      </c>
      <c r="O3921">
        <v>1387.077</v>
      </c>
      <c r="P3921" s="27">
        <v>82783</v>
      </c>
      <c r="Q3921" s="27">
        <v>282456</v>
      </c>
    </row>
    <row r="3922" spans="1:17" x14ac:dyDescent="0.3">
      <c r="A3922">
        <v>7</v>
      </c>
      <c r="B3922">
        <v>18</v>
      </c>
      <c r="C3922">
        <v>38</v>
      </c>
      <c r="D3922" s="27">
        <v>700000</v>
      </c>
      <c r="E3922">
        <v>0</v>
      </c>
      <c r="F3922">
        <v>2479339</v>
      </c>
      <c r="G3922">
        <v>4306296</v>
      </c>
      <c r="H3922">
        <v>0</v>
      </c>
      <c r="I3922">
        <v>2904560</v>
      </c>
      <c r="J3922">
        <v>0</v>
      </c>
      <c r="K3922">
        <v>5199757</v>
      </c>
      <c r="L3922">
        <v>2451530</v>
      </c>
      <c r="M3922">
        <v>256611</v>
      </c>
      <c r="N3922">
        <v>7097813</v>
      </c>
      <c r="O3922">
        <v>90.622</v>
      </c>
      <c r="P3922" s="27">
        <v>7237956</v>
      </c>
      <c r="Q3922" s="27">
        <v>24695906</v>
      </c>
    </row>
    <row r="3923" spans="1:17" x14ac:dyDescent="0.3">
      <c r="A3923">
        <v>4</v>
      </c>
      <c r="B3923">
        <v>13</v>
      </c>
      <c r="C3923">
        <v>22</v>
      </c>
      <c r="D3923" s="27">
        <v>200000</v>
      </c>
      <c r="E3923">
        <v>93819</v>
      </c>
      <c r="F3923">
        <v>2517690</v>
      </c>
      <c r="G3923">
        <v>428015</v>
      </c>
      <c r="H3923">
        <v>0</v>
      </c>
      <c r="I3923">
        <v>133673</v>
      </c>
      <c r="J3923">
        <v>0</v>
      </c>
      <c r="K3923">
        <v>135012</v>
      </c>
      <c r="L3923">
        <v>23616</v>
      </c>
      <c r="M3923">
        <v>34401</v>
      </c>
      <c r="N3923">
        <v>937162</v>
      </c>
      <c r="O3923">
        <v>49.819850000000002</v>
      </c>
      <c r="P3923" s="27">
        <v>1261251</v>
      </c>
      <c r="Q3923" s="27">
        <v>4303388</v>
      </c>
    </row>
    <row r="3924" spans="1:17" x14ac:dyDescent="0.3">
      <c r="A3924">
        <v>5</v>
      </c>
      <c r="B3924">
        <v>15</v>
      </c>
      <c r="C3924">
        <v>32</v>
      </c>
      <c r="D3924" s="27">
        <v>3200</v>
      </c>
      <c r="E3924">
        <v>55727</v>
      </c>
      <c r="F3924">
        <v>88483</v>
      </c>
      <c r="G3924">
        <v>80730</v>
      </c>
      <c r="H3924">
        <v>23802</v>
      </c>
      <c r="I3924">
        <v>41418</v>
      </c>
      <c r="J3924">
        <v>172075</v>
      </c>
      <c r="K3924">
        <v>265669</v>
      </c>
      <c r="L3924">
        <v>17539</v>
      </c>
      <c r="M3924">
        <v>18552</v>
      </c>
      <c r="N3924">
        <v>41783</v>
      </c>
      <c r="O3924">
        <v>810.40539999999999</v>
      </c>
      <c r="P3924" s="27">
        <v>236160</v>
      </c>
      <c r="Q3924" s="27">
        <v>805778</v>
      </c>
    </row>
    <row r="3925" spans="1:17" x14ac:dyDescent="0.3">
      <c r="A3925">
        <v>2</v>
      </c>
      <c r="B3925">
        <v>25</v>
      </c>
      <c r="C3925">
        <v>42</v>
      </c>
      <c r="D3925" s="27">
        <v>1300</v>
      </c>
      <c r="E3925">
        <v>0</v>
      </c>
      <c r="F3925">
        <v>5368</v>
      </c>
      <c r="G3925">
        <v>15737</v>
      </c>
      <c r="H3925">
        <v>0</v>
      </c>
      <c r="I3925">
        <v>31157</v>
      </c>
      <c r="J3925">
        <v>0</v>
      </c>
      <c r="K3925">
        <v>0</v>
      </c>
      <c r="L3925">
        <v>11024</v>
      </c>
      <c r="M3925">
        <v>23488</v>
      </c>
      <c r="N3925">
        <v>10567</v>
      </c>
      <c r="O3925">
        <v>1868.403</v>
      </c>
      <c r="P3925" s="27">
        <v>28529</v>
      </c>
      <c r="Q3925" s="27">
        <v>97341</v>
      </c>
    </row>
    <row r="3926" spans="1:17" x14ac:dyDescent="0.3">
      <c r="A3926">
        <v>7</v>
      </c>
      <c r="B3926">
        <v>2</v>
      </c>
      <c r="C3926">
        <v>2</v>
      </c>
      <c r="D3926" s="27">
        <v>4600</v>
      </c>
      <c r="E3926">
        <v>637</v>
      </c>
      <c r="F3926">
        <v>90532</v>
      </c>
      <c r="G3926">
        <v>63257</v>
      </c>
      <c r="H3926">
        <v>909</v>
      </c>
      <c r="I3926">
        <v>33244</v>
      </c>
      <c r="J3926">
        <v>0</v>
      </c>
      <c r="K3926">
        <v>0</v>
      </c>
      <c r="L3926">
        <v>16685</v>
      </c>
      <c r="M3926">
        <v>58126</v>
      </c>
      <c r="N3926">
        <v>31598</v>
      </c>
      <c r="O3926">
        <v>1162.2629999999999</v>
      </c>
      <c r="P3926" s="27">
        <v>86456</v>
      </c>
      <c r="Q3926" s="27">
        <v>294988</v>
      </c>
    </row>
    <row r="3927" spans="1:17" x14ac:dyDescent="0.3">
      <c r="A3927">
        <v>3</v>
      </c>
      <c r="B3927">
        <v>14</v>
      </c>
      <c r="C3927">
        <v>28</v>
      </c>
      <c r="D3927" s="27">
        <v>24000</v>
      </c>
      <c r="E3927">
        <v>0</v>
      </c>
      <c r="F3927">
        <v>2518</v>
      </c>
      <c r="G3927">
        <v>54467</v>
      </c>
      <c r="H3927">
        <v>0</v>
      </c>
      <c r="I3927">
        <v>150092</v>
      </c>
      <c r="J3927">
        <v>14958</v>
      </c>
      <c r="K3927">
        <v>10159</v>
      </c>
      <c r="L3927">
        <v>1942</v>
      </c>
      <c r="M3927">
        <v>120673</v>
      </c>
      <c r="N3927">
        <v>94586</v>
      </c>
      <c r="O3927">
        <v>653.05880000000002</v>
      </c>
      <c r="P3927" s="27">
        <v>131710</v>
      </c>
      <c r="Q3927" s="27">
        <v>449395</v>
      </c>
    </row>
    <row r="3928" spans="1:17" x14ac:dyDescent="0.3">
      <c r="A3928">
        <v>5</v>
      </c>
      <c r="B3928">
        <v>2</v>
      </c>
      <c r="C3928">
        <v>2</v>
      </c>
      <c r="D3928" s="27">
        <v>220000</v>
      </c>
      <c r="E3928">
        <v>881790</v>
      </c>
      <c r="F3928">
        <v>3309328</v>
      </c>
      <c r="G3928">
        <v>3688112</v>
      </c>
      <c r="H3928">
        <v>30990</v>
      </c>
      <c r="I3928">
        <v>1415975</v>
      </c>
      <c r="J3928">
        <v>0</v>
      </c>
      <c r="K3928">
        <v>78023</v>
      </c>
      <c r="L3928">
        <v>291216</v>
      </c>
      <c r="M3928">
        <v>1714576</v>
      </c>
      <c r="N3928">
        <v>1781536</v>
      </c>
      <c r="O3928">
        <v>48.84104</v>
      </c>
      <c r="P3928" s="27">
        <v>3866221</v>
      </c>
      <c r="Q3928" s="27">
        <v>13191546</v>
      </c>
    </row>
    <row r="3929" spans="1:17" x14ac:dyDescent="0.3">
      <c r="A3929">
        <v>5</v>
      </c>
      <c r="B3929">
        <v>2</v>
      </c>
      <c r="C3929">
        <v>2</v>
      </c>
      <c r="D3929" s="27">
        <v>3450</v>
      </c>
      <c r="E3929">
        <v>0</v>
      </c>
      <c r="F3929">
        <v>11476</v>
      </c>
      <c r="G3929">
        <v>16339</v>
      </c>
      <c r="H3929">
        <v>0</v>
      </c>
      <c r="I3929">
        <v>15283</v>
      </c>
      <c r="J3929">
        <v>0</v>
      </c>
      <c r="K3929">
        <v>0</v>
      </c>
      <c r="L3929">
        <v>6094</v>
      </c>
      <c r="M3929">
        <v>29804</v>
      </c>
      <c r="N3929">
        <v>14162</v>
      </c>
      <c r="O3929">
        <v>1807.463</v>
      </c>
      <c r="P3929" s="27">
        <v>27303</v>
      </c>
      <c r="Q3929" s="27">
        <v>93158</v>
      </c>
    </row>
    <row r="3930" spans="1:17" x14ac:dyDescent="0.3">
      <c r="A3930">
        <v>9</v>
      </c>
      <c r="B3930">
        <v>2</v>
      </c>
      <c r="C3930">
        <v>2</v>
      </c>
      <c r="D3930" s="27">
        <v>6700</v>
      </c>
      <c r="E3930">
        <v>697</v>
      </c>
      <c r="F3930">
        <v>45687</v>
      </c>
      <c r="G3930">
        <v>87661</v>
      </c>
      <c r="H3930">
        <v>1618</v>
      </c>
      <c r="I3930">
        <v>50229</v>
      </c>
      <c r="J3930">
        <v>0</v>
      </c>
      <c r="K3930">
        <v>4653</v>
      </c>
      <c r="L3930">
        <v>4477</v>
      </c>
      <c r="M3930">
        <v>116873</v>
      </c>
      <c r="N3930">
        <v>37292</v>
      </c>
      <c r="O3930">
        <v>1828.0519999999999</v>
      </c>
      <c r="P3930" s="27">
        <v>102341</v>
      </c>
      <c r="Q3930" s="27">
        <v>349187</v>
      </c>
    </row>
    <row r="3931" spans="1:17" x14ac:dyDescent="0.3">
      <c r="A3931">
        <v>8</v>
      </c>
      <c r="B3931">
        <v>8</v>
      </c>
      <c r="C3931">
        <v>19</v>
      </c>
      <c r="D3931" s="27">
        <v>4800</v>
      </c>
      <c r="E3931">
        <v>13527</v>
      </c>
      <c r="F3931">
        <v>3722</v>
      </c>
      <c r="G3931">
        <v>88999</v>
      </c>
      <c r="H3931">
        <v>1368</v>
      </c>
      <c r="I3931">
        <v>44170</v>
      </c>
      <c r="J3931">
        <v>0</v>
      </c>
      <c r="K3931">
        <v>4418</v>
      </c>
      <c r="L3931">
        <v>27468</v>
      </c>
      <c r="M3931">
        <v>59691</v>
      </c>
      <c r="N3931">
        <v>52601</v>
      </c>
      <c r="O3931">
        <v>777.87990000000002</v>
      </c>
      <c r="P3931" s="27">
        <v>86742</v>
      </c>
      <c r="Q3931" s="27">
        <v>295964</v>
      </c>
    </row>
    <row r="3932" spans="1:17" x14ac:dyDescent="0.3">
      <c r="A3932">
        <v>6</v>
      </c>
      <c r="B3932">
        <v>12</v>
      </c>
      <c r="C3932">
        <v>21</v>
      </c>
      <c r="D3932" s="27">
        <v>12250</v>
      </c>
      <c r="E3932">
        <v>0</v>
      </c>
      <c r="F3932">
        <v>7410</v>
      </c>
      <c r="G3932">
        <v>530</v>
      </c>
      <c r="H3932">
        <v>119</v>
      </c>
      <c r="I3932">
        <v>1917</v>
      </c>
      <c r="J3932">
        <v>0</v>
      </c>
      <c r="K3932">
        <v>466</v>
      </c>
      <c r="L3932">
        <v>0</v>
      </c>
      <c r="M3932">
        <v>0</v>
      </c>
      <c r="N3932">
        <v>14646</v>
      </c>
      <c r="O3932">
        <v>1807.463</v>
      </c>
      <c r="P3932" s="27">
        <v>7353</v>
      </c>
      <c r="Q3932" s="27">
        <v>25088</v>
      </c>
    </row>
    <row r="3933" spans="1:17" x14ac:dyDescent="0.3">
      <c r="A3933">
        <v>3</v>
      </c>
      <c r="B3933">
        <v>6</v>
      </c>
      <c r="C3933">
        <v>14</v>
      </c>
      <c r="D3933" s="27">
        <v>5300</v>
      </c>
      <c r="E3933">
        <v>18719</v>
      </c>
      <c r="F3933">
        <v>16998</v>
      </c>
      <c r="G3933">
        <v>56313</v>
      </c>
      <c r="H3933">
        <v>203</v>
      </c>
      <c r="I3933">
        <v>70204</v>
      </c>
      <c r="J3933">
        <v>82684</v>
      </c>
      <c r="K3933">
        <v>638814</v>
      </c>
      <c r="L3933">
        <v>7132</v>
      </c>
      <c r="M3933">
        <v>0</v>
      </c>
      <c r="N3933">
        <v>55261</v>
      </c>
      <c r="O3933">
        <v>1879.4559999999999</v>
      </c>
      <c r="P3933" s="27">
        <v>277353</v>
      </c>
      <c r="Q3933" s="27">
        <v>946328</v>
      </c>
    </row>
    <row r="3934" spans="1:17" x14ac:dyDescent="0.3">
      <c r="A3934">
        <v>3</v>
      </c>
      <c r="B3934">
        <v>8</v>
      </c>
      <c r="C3934">
        <v>19</v>
      </c>
      <c r="D3934" s="27">
        <v>50000</v>
      </c>
      <c r="E3934">
        <v>0</v>
      </c>
      <c r="F3934">
        <v>149572</v>
      </c>
      <c r="G3934">
        <v>1670717</v>
      </c>
      <c r="H3934">
        <v>0</v>
      </c>
      <c r="I3934">
        <v>428909</v>
      </c>
      <c r="J3934">
        <v>0</v>
      </c>
      <c r="K3934">
        <v>98708</v>
      </c>
      <c r="L3934">
        <v>116576</v>
      </c>
      <c r="M3934">
        <v>41688</v>
      </c>
      <c r="N3934">
        <v>344744</v>
      </c>
      <c r="O3934">
        <v>267.92540000000002</v>
      </c>
      <c r="P3934" s="27">
        <v>835555</v>
      </c>
      <c r="Q3934" s="27">
        <v>2850914</v>
      </c>
    </row>
    <row r="3935" spans="1:17" x14ac:dyDescent="0.3">
      <c r="A3935">
        <v>8</v>
      </c>
      <c r="B3935">
        <v>14</v>
      </c>
      <c r="C3935">
        <v>28</v>
      </c>
      <c r="D3935" s="27">
        <v>55000</v>
      </c>
      <c r="E3935">
        <v>0</v>
      </c>
      <c r="F3935">
        <v>158938</v>
      </c>
      <c r="G3935">
        <v>202717</v>
      </c>
      <c r="H3935">
        <v>0</v>
      </c>
      <c r="I3935">
        <v>221927</v>
      </c>
      <c r="J3935">
        <v>0</v>
      </c>
      <c r="K3935">
        <v>44618</v>
      </c>
      <c r="L3935">
        <v>229476</v>
      </c>
      <c r="M3935">
        <v>413924</v>
      </c>
      <c r="N3935">
        <v>232587</v>
      </c>
      <c r="O3935">
        <v>207.1317</v>
      </c>
      <c r="P3935" s="27">
        <v>440852</v>
      </c>
      <c r="Q3935" s="27">
        <v>1504187</v>
      </c>
    </row>
    <row r="3936" spans="1:17" x14ac:dyDescent="0.3">
      <c r="A3936">
        <v>9</v>
      </c>
      <c r="B3936">
        <v>12</v>
      </c>
      <c r="C3936">
        <v>21</v>
      </c>
      <c r="D3936" s="27">
        <v>3500</v>
      </c>
      <c r="E3936">
        <v>68</v>
      </c>
      <c r="F3936">
        <v>3552</v>
      </c>
      <c r="G3936">
        <v>20394</v>
      </c>
      <c r="H3936">
        <v>0</v>
      </c>
      <c r="I3936">
        <v>6994</v>
      </c>
      <c r="J3936">
        <v>0</v>
      </c>
      <c r="K3936">
        <v>1135</v>
      </c>
      <c r="L3936">
        <v>8636</v>
      </c>
      <c r="M3936">
        <v>20979</v>
      </c>
      <c r="N3936">
        <v>26654</v>
      </c>
      <c r="O3936">
        <v>2758.846</v>
      </c>
      <c r="P3936" s="27">
        <v>25912</v>
      </c>
      <c r="Q3936" s="27">
        <v>88412</v>
      </c>
    </row>
    <row r="3937" spans="1:17" x14ac:dyDescent="0.3">
      <c r="A3937">
        <v>7</v>
      </c>
      <c r="B3937">
        <v>2</v>
      </c>
      <c r="C3937">
        <v>3</v>
      </c>
      <c r="D3937" s="27">
        <v>1300</v>
      </c>
      <c r="E3937">
        <v>229</v>
      </c>
      <c r="F3937">
        <v>38601</v>
      </c>
      <c r="G3937">
        <v>23774</v>
      </c>
      <c r="H3937">
        <v>0</v>
      </c>
      <c r="I3937">
        <v>10567</v>
      </c>
      <c r="J3937">
        <v>0</v>
      </c>
      <c r="K3937">
        <v>0</v>
      </c>
      <c r="L3937">
        <v>27437</v>
      </c>
      <c r="M3937">
        <v>10253</v>
      </c>
      <c r="N3937">
        <v>11435</v>
      </c>
      <c r="O3937">
        <v>1197.386</v>
      </c>
      <c r="P3937" s="27">
        <v>35843</v>
      </c>
      <c r="Q3937" s="27">
        <v>122296</v>
      </c>
    </row>
    <row r="3938" spans="1:17" x14ac:dyDescent="0.3">
      <c r="A3938">
        <v>8</v>
      </c>
      <c r="B3938">
        <v>1</v>
      </c>
      <c r="C3938">
        <v>1</v>
      </c>
      <c r="D3938" s="27">
        <v>80000</v>
      </c>
      <c r="E3938">
        <v>0</v>
      </c>
      <c r="F3938">
        <v>231850</v>
      </c>
      <c r="G3938">
        <v>11561</v>
      </c>
      <c r="H3938">
        <v>0</v>
      </c>
      <c r="I3938">
        <v>0</v>
      </c>
      <c r="J3938">
        <v>0</v>
      </c>
      <c r="K3938">
        <v>0</v>
      </c>
      <c r="L3938">
        <v>0</v>
      </c>
      <c r="M3938">
        <v>0</v>
      </c>
      <c r="N3938">
        <v>1283643</v>
      </c>
      <c r="O3938">
        <v>140.2398</v>
      </c>
      <c r="P3938" s="27">
        <v>447554</v>
      </c>
      <c r="Q3938" s="27">
        <v>1527054</v>
      </c>
    </row>
    <row r="3939" spans="1:17" x14ac:dyDescent="0.3">
      <c r="A3939">
        <v>5</v>
      </c>
      <c r="B3939">
        <v>17</v>
      </c>
      <c r="C3939">
        <v>36</v>
      </c>
      <c r="D3939" s="27">
        <v>60000</v>
      </c>
      <c r="E3939">
        <v>6115</v>
      </c>
      <c r="F3939">
        <v>1512178</v>
      </c>
      <c r="G3939">
        <v>482913</v>
      </c>
      <c r="H3939">
        <v>152591</v>
      </c>
      <c r="I3939">
        <v>331502</v>
      </c>
      <c r="J3939">
        <v>132028</v>
      </c>
      <c r="K3939">
        <v>374504</v>
      </c>
      <c r="L3939">
        <v>20530</v>
      </c>
      <c r="M3939">
        <v>43690</v>
      </c>
      <c r="N3939">
        <v>566152</v>
      </c>
      <c r="O3939">
        <v>713.63549999999998</v>
      </c>
      <c r="P3939" s="27">
        <v>1061607</v>
      </c>
      <c r="Q3939" s="27">
        <v>3622203</v>
      </c>
    </row>
    <row r="3940" spans="1:17" x14ac:dyDescent="0.3">
      <c r="A3940">
        <v>5</v>
      </c>
      <c r="B3940">
        <v>12</v>
      </c>
      <c r="C3940">
        <v>21</v>
      </c>
      <c r="D3940" s="27">
        <v>5800</v>
      </c>
      <c r="E3940">
        <v>5899</v>
      </c>
      <c r="F3940">
        <v>23477</v>
      </c>
      <c r="G3940">
        <v>9743</v>
      </c>
      <c r="H3940">
        <v>414</v>
      </c>
      <c r="I3940">
        <v>128071</v>
      </c>
      <c r="J3940">
        <v>0</v>
      </c>
      <c r="K3940">
        <v>3802</v>
      </c>
      <c r="L3940">
        <v>20175</v>
      </c>
      <c r="M3940">
        <v>9644</v>
      </c>
      <c r="N3940">
        <v>21186</v>
      </c>
      <c r="O3940">
        <v>941.81790000000001</v>
      </c>
      <c r="P3940" s="27">
        <v>65185</v>
      </c>
      <c r="Q3940" s="27">
        <v>222411</v>
      </c>
    </row>
    <row r="3941" spans="1:17" x14ac:dyDescent="0.3">
      <c r="A3941">
        <v>9</v>
      </c>
      <c r="B3941">
        <v>14</v>
      </c>
      <c r="C3941">
        <v>28</v>
      </c>
      <c r="D3941" s="27">
        <v>3900</v>
      </c>
      <c r="E3941">
        <v>0</v>
      </c>
      <c r="F3941">
        <v>13329</v>
      </c>
      <c r="G3941">
        <v>8083</v>
      </c>
      <c r="H3941">
        <v>0</v>
      </c>
      <c r="I3941">
        <v>2573</v>
      </c>
      <c r="J3941">
        <v>0</v>
      </c>
      <c r="K3941">
        <v>1023</v>
      </c>
      <c r="L3941">
        <v>980</v>
      </c>
      <c r="M3941">
        <v>2532</v>
      </c>
      <c r="N3941">
        <v>5232</v>
      </c>
      <c r="O3941">
        <v>503.86329999999998</v>
      </c>
      <c r="P3941" s="27">
        <v>9892</v>
      </c>
      <c r="Q3941" s="27">
        <v>33752</v>
      </c>
    </row>
    <row r="3942" spans="1:17" x14ac:dyDescent="0.3">
      <c r="A3942">
        <v>5</v>
      </c>
      <c r="B3942">
        <v>8</v>
      </c>
      <c r="C3942">
        <v>19</v>
      </c>
      <c r="D3942" s="27">
        <v>3000</v>
      </c>
      <c r="E3942">
        <v>2749</v>
      </c>
      <c r="F3942">
        <v>8078</v>
      </c>
      <c r="G3942">
        <v>17258</v>
      </c>
      <c r="H3942">
        <v>0</v>
      </c>
      <c r="I3942">
        <v>15403</v>
      </c>
      <c r="J3942">
        <v>0</v>
      </c>
      <c r="K3942">
        <v>19177</v>
      </c>
      <c r="L3942">
        <v>4563</v>
      </c>
      <c r="M3942">
        <v>3112</v>
      </c>
      <c r="N3942">
        <v>13670</v>
      </c>
      <c r="O3942">
        <v>961.78279999999995</v>
      </c>
      <c r="P3942" s="27">
        <v>24622</v>
      </c>
      <c r="Q3942" s="27">
        <v>84010</v>
      </c>
    </row>
    <row r="3943" spans="1:17" x14ac:dyDescent="0.3">
      <c r="A3943">
        <v>9</v>
      </c>
      <c r="B3943">
        <v>26</v>
      </c>
      <c r="C3943">
        <v>48</v>
      </c>
      <c r="D3943" s="27">
        <v>1800</v>
      </c>
      <c r="E3943">
        <v>14518</v>
      </c>
      <c r="F3943">
        <v>7778</v>
      </c>
      <c r="G3943">
        <v>3338</v>
      </c>
      <c r="H3943">
        <v>73</v>
      </c>
      <c r="I3943">
        <v>19620</v>
      </c>
      <c r="J3943">
        <v>0</v>
      </c>
      <c r="K3943">
        <v>5857</v>
      </c>
      <c r="L3943">
        <v>3561</v>
      </c>
      <c r="M3943">
        <v>3715</v>
      </c>
      <c r="N3943">
        <v>18313</v>
      </c>
      <c r="O3943">
        <v>1729.173</v>
      </c>
      <c r="P3943" s="27">
        <v>22501</v>
      </c>
      <c r="Q3943" s="27">
        <v>76773</v>
      </c>
    </row>
    <row r="3944" spans="1:17" x14ac:dyDescent="0.3">
      <c r="A3944">
        <v>2</v>
      </c>
      <c r="B3944">
        <v>14</v>
      </c>
      <c r="C3944">
        <v>27</v>
      </c>
      <c r="D3944" s="27">
        <v>200000</v>
      </c>
      <c r="E3944">
        <v>0</v>
      </c>
      <c r="F3944">
        <v>0</v>
      </c>
      <c r="G3944">
        <v>4096083</v>
      </c>
      <c r="H3944">
        <v>0</v>
      </c>
      <c r="I3944">
        <v>6772252</v>
      </c>
      <c r="J3944">
        <v>0</v>
      </c>
      <c r="K3944">
        <v>616867</v>
      </c>
      <c r="L3944">
        <v>1306125</v>
      </c>
      <c r="M3944">
        <v>3068522</v>
      </c>
      <c r="N3944">
        <v>4157806</v>
      </c>
      <c r="O3944">
        <v>30.431059999999999</v>
      </c>
      <c r="P3944" s="27">
        <v>5866839</v>
      </c>
      <c r="Q3944" s="27">
        <v>20017655</v>
      </c>
    </row>
    <row r="3945" spans="1:17" x14ac:dyDescent="0.3">
      <c r="A3945">
        <v>2</v>
      </c>
      <c r="B3945">
        <v>12</v>
      </c>
      <c r="C3945">
        <v>21</v>
      </c>
      <c r="D3945" s="27">
        <v>7500</v>
      </c>
      <c r="E3945">
        <v>0</v>
      </c>
      <c r="F3945">
        <v>5112</v>
      </c>
      <c r="G3945">
        <v>22168</v>
      </c>
      <c r="H3945">
        <v>0</v>
      </c>
      <c r="I3945">
        <v>24794</v>
      </c>
      <c r="J3945">
        <v>0</v>
      </c>
      <c r="K3945">
        <v>3206</v>
      </c>
      <c r="L3945">
        <v>5259</v>
      </c>
      <c r="M3945">
        <v>11111</v>
      </c>
      <c r="N3945">
        <v>41830</v>
      </c>
      <c r="O3945">
        <v>1145.08</v>
      </c>
      <c r="P3945" s="27">
        <v>33259</v>
      </c>
      <c r="Q3945" s="27">
        <v>113480</v>
      </c>
    </row>
    <row r="3946" spans="1:17" x14ac:dyDescent="0.3">
      <c r="A3946">
        <v>7</v>
      </c>
      <c r="B3946">
        <v>23</v>
      </c>
      <c r="C3946">
        <v>50</v>
      </c>
      <c r="D3946" s="27">
        <v>92000</v>
      </c>
      <c r="E3946">
        <v>91891</v>
      </c>
      <c r="F3946">
        <v>2369186</v>
      </c>
      <c r="G3946">
        <v>1406557</v>
      </c>
      <c r="H3946">
        <v>63506</v>
      </c>
      <c r="I3946">
        <v>1366781</v>
      </c>
      <c r="J3946">
        <v>185236</v>
      </c>
      <c r="K3946">
        <v>6506998</v>
      </c>
      <c r="L3946">
        <v>117308</v>
      </c>
      <c r="M3946">
        <v>215413</v>
      </c>
      <c r="N3946">
        <v>1378437</v>
      </c>
      <c r="O3946">
        <v>48.84104</v>
      </c>
      <c r="P3946" s="27">
        <v>4015625</v>
      </c>
      <c r="Q3946" s="27">
        <v>13701313</v>
      </c>
    </row>
    <row r="3947" spans="1:17" x14ac:dyDescent="0.3">
      <c r="A3947">
        <v>3</v>
      </c>
      <c r="B3947">
        <v>18</v>
      </c>
      <c r="C3947">
        <v>38</v>
      </c>
      <c r="D3947" s="27">
        <v>250000</v>
      </c>
      <c r="E3947">
        <v>0</v>
      </c>
      <c r="F3947">
        <v>1010127</v>
      </c>
      <c r="G3947">
        <v>6978645</v>
      </c>
      <c r="H3947">
        <v>0</v>
      </c>
      <c r="I3947">
        <v>2898707</v>
      </c>
      <c r="J3947">
        <v>0</v>
      </c>
      <c r="K3947">
        <v>4791742</v>
      </c>
      <c r="L3947">
        <v>3927977</v>
      </c>
      <c r="M3947">
        <v>338458</v>
      </c>
      <c r="N3947">
        <v>6971394</v>
      </c>
      <c r="O3947">
        <v>19.690259999999999</v>
      </c>
      <c r="P3947" s="27">
        <v>7888936</v>
      </c>
      <c r="Q3947" s="27">
        <v>26917050</v>
      </c>
    </row>
    <row r="3948" spans="1:17" x14ac:dyDescent="0.3">
      <c r="A3948">
        <v>5</v>
      </c>
      <c r="B3948">
        <v>23</v>
      </c>
      <c r="C3948">
        <v>50</v>
      </c>
      <c r="D3948" s="27">
        <v>150000</v>
      </c>
      <c r="E3948">
        <v>0</v>
      </c>
      <c r="F3948">
        <v>3034659</v>
      </c>
      <c r="G3948">
        <v>1376450</v>
      </c>
      <c r="H3948">
        <v>105763</v>
      </c>
      <c r="I3948">
        <v>1759515</v>
      </c>
      <c r="J3948">
        <v>0</v>
      </c>
      <c r="K3948">
        <v>1263594</v>
      </c>
      <c r="L3948">
        <v>302654</v>
      </c>
      <c r="M3948">
        <v>307288</v>
      </c>
      <c r="N3948">
        <v>1108437</v>
      </c>
      <c r="O3948">
        <v>48.84104</v>
      </c>
      <c r="P3948" s="27">
        <v>2713470</v>
      </c>
      <c r="Q3948" s="27">
        <v>9258360</v>
      </c>
    </row>
    <row r="3949" spans="1:17" x14ac:dyDescent="0.3">
      <c r="A3949">
        <v>9</v>
      </c>
      <c r="B3949">
        <v>2</v>
      </c>
      <c r="C3949">
        <v>4</v>
      </c>
      <c r="D3949" s="27">
        <v>5200</v>
      </c>
      <c r="E3949">
        <v>0</v>
      </c>
      <c r="F3949">
        <v>77738</v>
      </c>
      <c r="G3949">
        <v>97230</v>
      </c>
      <c r="H3949">
        <v>3699</v>
      </c>
      <c r="I3949">
        <v>81038</v>
      </c>
      <c r="J3949">
        <v>0</v>
      </c>
      <c r="K3949">
        <v>8691</v>
      </c>
      <c r="L3949">
        <v>41564</v>
      </c>
      <c r="M3949">
        <v>238906</v>
      </c>
      <c r="N3949">
        <v>91297</v>
      </c>
      <c r="O3949">
        <v>1522.982</v>
      </c>
      <c r="P3949" s="27">
        <v>187621</v>
      </c>
      <c r="Q3949" s="27">
        <v>640163</v>
      </c>
    </row>
    <row r="3950" spans="1:17" x14ac:dyDescent="0.3">
      <c r="A3950">
        <v>5</v>
      </c>
      <c r="B3950">
        <v>2</v>
      </c>
      <c r="C3950">
        <v>2</v>
      </c>
      <c r="D3950" s="27">
        <v>95000</v>
      </c>
      <c r="E3950">
        <v>112853</v>
      </c>
      <c r="F3950">
        <v>311907</v>
      </c>
      <c r="G3950">
        <v>422183</v>
      </c>
      <c r="H3950">
        <v>3757</v>
      </c>
      <c r="I3950">
        <v>406239</v>
      </c>
      <c r="J3950">
        <v>0</v>
      </c>
      <c r="K3950">
        <v>13197</v>
      </c>
      <c r="L3950">
        <v>54982</v>
      </c>
      <c r="M3950">
        <v>144266</v>
      </c>
      <c r="N3950">
        <v>462866</v>
      </c>
      <c r="O3950">
        <v>79.349649999999997</v>
      </c>
      <c r="P3950" s="27">
        <v>566310</v>
      </c>
      <c r="Q3950" s="27">
        <v>1932250</v>
      </c>
    </row>
    <row r="3951" spans="1:17" x14ac:dyDescent="0.3">
      <c r="A3951">
        <v>9</v>
      </c>
      <c r="B3951">
        <v>8</v>
      </c>
      <c r="C3951">
        <v>18</v>
      </c>
      <c r="D3951" s="27">
        <v>1600</v>
      </c>
      <c r="E3951">
        <v>1154</v>
      </c>
      <c r="F3951">
        <v>23179</v>
      </c>
      <c r="G3951">
        <v>61708</v>
      </c>
      <c r="H3951">
        <v>0</v>
      </c>
      <c r="I3951">
        <v>22309</v>
      </c>
      <c r="J3951">
        <v>0</v>
      </c>
      <c r="K3951">
        <v>2907</v>
      </c>
      <c r="L3951">
        <v>19529</v>
      </c>
      <c r="M3951">
        <v>21590</v>
      </c>
      <c r="N3951">
        <v>33001</v>
      </c>
      <c r="O3951">
        <v>1196.8040000000001</v>
      </c>
      <c r="P3951" s="27">
        <v>54331</v>
      </c>
      <c r="Q3951" s="27">
        <v>185377</v>
      </c>
    </row>
    <row r="3952" spans="1:17" x14ac:dyDescent="0.3">
      <c r="A3952">
        <v>5</v>
      </c>
      <c r="B3952">
        <v>5</v>
      </c>
      <c r="C3952">
        <v>10</v>
      </c>
      <c r="D3952" s="27">
        <v>2500</v>
      </c>
      <c r="E3952">
        <v>454</v>
      </c>
      <c r="F3952">
        <v>38418</v>
      </c>
      <c r="G3952">
        <v>41</v>
      </c>
      <c r="H3952">
        <v>0</v>
      </c>
      <c r="I3952">
        <v>0</v>
      </c>
      <c r="J3952">
        <v>0</v>
      </c>
      <c r="K3952">
        <v>0</v>
      </c>
      <c r="L3952">
        <v>0</v>
      </c>
      <c r="M3952">
        <v>0</v>
      </c>
      <c r="N3952">
        <v>10039</v>
      </c>
      <c r="O3952">
        <v>1879.4559999999999</v>
      </c>
      <c r="P3952" s="27">
        <v>14347</v>
      </c>
      <c r="Q3952" s="27">
        <v>48952</v>
      </c>
    </row>
    <row r="3953" spans="1:17" x14ac:dyDescent="0.3">
      <c r="A3953">
        <v>3</v>
      </c>
      <c r="B3953">
        <v>25</v>
      </c>
      <c r="C3953">
        <v>42</v>
      </c>
      <c r="D3953" s="27">
        <v>46000</v>
      </c>
      <c r="E3953">
        <v>0</v>
      </c>
      <c r="F3953">
        <v>38516</v>
      </c>
      <c r="G3953">
        <v>110489</v>
      </c>
      <c r="H3953">
        <v>0</v>
      </c>
      <c r="I3953">
        <v>120587</v>
      </c>
      <c r="J3953">
        <v>0</v>
      </c>
      <c r="K3953">
        <v>2439</v>
      </c>
      <c r="L3953">
        <v>1741</v>
      </c>
      <c r="M3953">
        <v>11630</v>
      </c>
      <c r="N3953">
        <v>72698</v>
      </c>
      <c r="O3953">
        <v>178.3937</v>
      </c>
      <c r="P3953" s="27">
        <v>104953</v>
      </c>
      <c r="Q3953" s="27">
        <v>358100</v>
      </c>
    </row>
    <row r="3954" spans="1:17" x14ac:dyDescent="0.3">
      <c r="A3954">
        <v>2</v>
      </c>
      <c r="B3954">
        <v>1</v>
      </c>
      <c r="C3954">
        <v>1</v>
      </c>
      <c r="D3954" s="27">
        <v>2100</v>
      </c>
      <c r="E3954">
        <v>0</v>
      </c>
      <c r="F3954">
        <v>0</v>
      </c>
      <c r="G3954">
        <v>0</v>
      </c>
      <c r="H3954">
        <v>0</v>
      </c>
      <c r="I3954">
        <v>0</v>
      </c>
      <c r="J3954">
        <v>0</v>
      </c>
      <c r="K3954">
        <v>0</v>
      </c>
      <c r="L3954">
        <v>0</v>
      </c>
      <c r="M3954">
        <v>0</v>
      </c>
      <c r="N3954">
        <v>3</v>
      </c>
      <c r="O3954">
        <v>1868.403</v>
      </c>
      <c r="P3954" s="27">
        <v>1</v>
      </c>
      <c r="Q3954" s="27">
        <v>3</v>
      </c>
    </row>
    <row r="3955" spans="1:17" x14ac:dyDescent="0.3">
      <c r="A3955">
        <v>4</v>
      </c>
      <c r="B3955">
        <v>18</v>
      </c>
      <c r="C3955">
        <v>40</v>
      </c>
      <c r="D3955" s="27">
        <v>116000</v>
      </c>
      <c r="E3955">
        <v>0</v>
      </c>
      <c r="F3955">
        <v>82232</v>
      </c>
      <c r="G3955">
        <v>252051</v>
      </c>
      <c r="H3955">
        <v>0</v>
      </c>
      <c r="I3955">
        <v>101761</v>
      </c>
      <c r="J3955">
        <v>188344</v>
      </c>
      <c r="K3955">
        <v>32711</v>
      </c>
      <c r="L3955">
        <v>59885</v>
      </c>
      <c r="M3955">
        <v>8196</v>
      </c>
      <c r="N3955">
        <v>362340</v>
      </c>
      <c r="O3955">
        <v>207.1317</v>
      </c>
      <c r="P3955" s="27">
        <v>318734</v>
      </c>
      <c r="Q3955" s="27">
        <v>1087520</v>
      </c>
    </row>
    <row r="3956" spans="1:17" x14ac:dyDescent="0.3">
      <c r="A3956">
        <v>6</v>
      </c>
      <c r="B3956">
        <v>2</v>
      </c>
      <c r="C3956">
        <v>6</v>
      </c>
      <c r="D3956" s="27">
        <v>83000</v>
      </c>
      <c r="E3956">
        <v>289048</v>
      </c>
      <c r="F3956">
        <v>2053775</v>
      </c>
      <c r="G3956">
        <v>1004725</v>
      </c>
      <c r="H3956">
        <v>21364</v>
      </c>
      <c r="I3956">
        <v>1489789</v>
      </c>
      <c r="J3956">
        <v>60340</v>
      </c>
      <c r="K3956">
        <v>157376</v>
      </c>
      <c r="L3956">
        <v>70281</v>
      </c>
      <c r="M3956">
        <v>603164</v>
      </c>
      <c r="N3956">
        <v>783340</v>
      </c>
      <c r="O3956">
        <v>62.703020000000002</v>
      </c>
      <c r="P3956" s="27">
        <v>1914772</v>
      </c>
      <c r="Q3956" s="27">
        <v>6533202</v>
      </c>
    </row>
    <row r="3957" spans="1:17" x14ac:dyDescent="0.3">
      <c r="A3957">
        <v>6</v>
      </c>
      <c r="B3957">
        <v>25</v>
      </c>
      <c r="C3957">
        <v>42</v>
      </c>
      <c r="D3957" s="27">
        <v>1600</v>
      </c>
      <c r="E3957">
        <v>2199</v>
      </c>
      <c r="F3957">
        <v>6447</v>
      </c>
      <c r="G3957">
        <v>477</v>
      </c>
      <c r="H3957">
        <v>42</v>
      </c>
      <c r="I3957">
        <v>3472</v>
      </c>
      <c r="J3957">
        <v>0</v>
      </c>
      <c r="K3957">
        <v>1920</v>
      </c>
      <c r="L3957">
        <v>0</v>
      </c>
      <c r="M3957">
        <v>0</v>
      </c>
      <c r="N3957">
        <v>4390</v>
      </c>
      <c r="O3957">
        <v>1807.463</v>
      </c>
      <c r="P3957" s="27">
        <v>5553</v>
      </c>
      <c r="Q3957" s="27">
        <v>18947</v>
      </c>
    </row>
    <row r="3958" spans="1:17" x14ac:dyDescent="0.3">
      <c r="A3958">
        <v>7</v>
      </c>
      <c r="B3958">
        <v>26</v>
      </c>
      <c r="C3958">
        <v>47</v>
      </c>
      <c r="D3958" s="27">
        <v>4000</v>
      </c>
      <c r="E3958">
        <v>0</v>
      </c>
      <c r="F3958">
        <v>0</v>
      </c>
      <c r="G3958">
        <v>0</v>
      </c>
      <c r="H3958">
        <v>0</v>
      </c>
      <c r="I3958">
        <v>65760</v>
      </c>
      <c r="J3958">
        <v>0</v>
      </c>
      <c r="K3958">
        <v>0</v>
      </c>
      <c r="L3958">
        <v>0</v>
      </c>
      <c r="M3958">
        <v>0</v>
      </c>
      <c r="N3958">
        <v>57737</v>
      </c>
      <c r="O3958">
        <v>1451.617</v>
      </c>
      <c r="P3958" s="27">
        <v>36195</v>
      </c>
      <c r="Q3958" s="27">
        <v>123497</v>
      </c>
    </row>
    <row r="3959" spans="1:17" x14ac:dyDescent="0.3">
      <c r="A3959">
        <v>9</v>
      </c>
      <c r="B3959">
        <v>25</v>
      </c>
      <c r="C3959">
        <v>42</v>
      </c>
      <c r="D3959" s="27">
        <v>39000</v>
      </c>
      <c r="E3959">
        <v>0</v>
      </c>
      <c r="F3959">
        <v>86300</v>
      </c>
      <c r="G3959">
        <v>228784</v>
      </c>
      <c r="H3959">
        <v>1194</v>
      </c>
      <c r="I3959">
        <v>383112</v>
      </c>
      <c r="J3959">
        <v>0</v>
      </c>
      <c r="K3959">
        <v>0</v>
      </c>
      <c r="L3959">
        <v>15942</v>
      </c>
      <c r="M3959">
        <v>32467</v>
      </c>
      <c r="N3959">
        <v>215972</v>
      </c>
      <c r="O3959">
        <v>579.24779999999998</v>
      </c>
      <c r="P3959" s="27">
        <v>282465</v>
      </c>
      <c r="Q3959" s="27">
        <v>963771</v>
      </c>
    </row>
    <row r="3960" spans="1:17" x14ac:dyDescent="0.3">
      <c r="A3960">
        <v>7</v>
      </c>
      <c r="B3960">
        <v>2</v>
      </c>
      <c r="C3960">
        <v>2</v>
      </c>
      <c r="D3960" s="27">
        <v>132000</v>
      </c>
      <c r="E3960">
        <v>89469</v>
      </c>
      <c r="F3960">
        <v>2343686</v>
      </c>
      <c r="G3960">
        <v>1351070</v>
      </c>
      <c r="H3960">
        <v>46653</v>
      </c>
      <c r="I3960">
        <v>831585</v>
      </c>
      <c r="J3960">
        <v>0</v>
      </c>
      <c r="K3960">
        <v>632401</v>
      </c>
      <c r="L3960">
        <v>228208</v>
      </c>
      <c r="M3960">
        <v>2136369</v>
      </c>
      <c r="N3960">
        <v>1127448</v>
      </c>
      <c r="O3960">
        <v>183.79259999999999</v>
      </c>
      <c r="P3960" s="27">
        <v>2575290</v>
      </c>
      <c r="Q3960" s="27">
        <v>8786889</v>
      </c>
    </row>
    <row r="3961" spans="1:17" x14ac:dyDescent="0.3">
      <c r="A3961">
        <v>7</v>
      </c>
      <c r="B3961">
        <v>26</v>
      </c>
      <c r="C3961">
        <v>48</v>
      </c>
      <c r="D3961" s="27">
        <v>3000</v>
      </c>
      <c r="E3961">
        <v>0</v>
      </c>
      <c r="F3961">
        <v>49122</v>
      </c>
      <c r="G3961">
        <v>18329</v>
      </c>
      <c r="H3961">
        <v>0</v>
      </c>
      <c r="I3961">
        <v>35446</v>
      </c>
      <c r="J3961">
        <v>4381</v>
      </c>
      <c r="K3961">
        <v>3337</v>
      </c>
      <c r="L3961">
        <v>8522</v>
      </c>
      <c r="M3961">
        <v>32616</v>
      </c>
      <c r="N3961">
        <v>38040</v>
      </c>
      <c r="O3961">
        <v>1197.386</v>
      </c>
      <c r="P3961" s="27">
        <v>55625</v>
      </c>
      <c r="Q3961" s="27">
        <v>189793</v>
      </c>
    </row>
    <row r="3962" spans="1:17" x14ac:dyDescent="0.3">
      <c r="A3962">
        <v>5</v>
      </c>
      <c r="B3962">
        <v>18</v>
      </c>
      <c r="C3962">
        <v>39</v>
      </c>
      <c r="D3962" s="27">
        <v>17500</v>
      </c>
      <c r="E3962">
        <v>3285</v>
      </c>
      <c r="F3962">
        <v>100290</v>
      </c>
      <c r="G3962">
        <v>61653</v>
      </c>
      <c r="H3962">
        <v>46074</v>
      </c>
      <c r="I3962">
        <v>54506</v>
      </c>
      <c r="J3962">
        <v>0</v>
      </c>
      <c r="K3962">
        <v>22436</v>
      </c>
      <c r="L3962">
        <v>166339</v>
      </c>
      <c r="M3962">
        <v>0</v>
      </c>
      <c r="N3962">
        <v>134287</v>
      </c>
      <c r="O3962">
        <v>624.95410000000004</v>
      </c>
      <c r="P3962" s="27">
        <v>172588</v>
      </c>
      <c r="Q3962" s="27">
        <v>588870</v>
      </c>
    </row>
    <row r="3963" spans="1:17" x14ac:dyDescent="0.3">
      <c r="A3963">
        <v>6</v>
      </c>
      <c r="B3963">
        <v>18</v>
      </c>
      <c r="C3963">
        <v>38</v>
      </c>
      <c r="D3963" s="27">
        <v>29000</v>
      </c>
      <c r="E3963">
        <v>14469</v>
      </c>
      <c r="F3963">
        <v>242618</v>
      </c>
      <c r="G3963">
        <v>113473</v>
      </c>
      <c r="H3963">
        <v>0</v>
      </c>
      <c r="I3963">
        <v>72418</v>
      </c>
      <c r="J3963">
        <v>175011</v>
      </c>
      <c r="K3963">
        <v>225348</v>
      </c>
      <c r="L3963">
        <v>344985</v>
      </c>
      <c r="M3963">
        <v>30167</v>
      </c>
      <c r="N3963">
        <v>336690</v>
      </c>
      <c r="O3963">
        <v>259.3519</v>
      </c>
      <c r="P3963" s="27">
        <v>455797</v>
      </c>
      <c r="Q3963" s="27">
        <v>1555179</v>
      </c>
    </row>
    <row r="3964" spans="1:17" x14ac:dyDescent="0.3">
      <c r="A3964">
        <v>3</v>
      </c>
      <c r="B3964">
        <v>25</v>
      </c>
      <c r="C3964">
        <v>42</v>
      </c>
      <c r="D3964" s="27">
        <v>7400</v>
      </c>
      <c r="E3964">
        <v>0</v>
      </c>
      <c r="F3964">
        <v>11561</v>
      </c>
      <c r="G3964">
        <v>35517</v>
      </c>
      <c r="H3964">
        <v>0</v>
      </c>
      <c r="I3964">
        <v>42380</v>
      </c>
      <c r="J3964">
        <v>0</v>
      </c>
      <c r="K3964">
        <v>1538</v>
      </c>
      <c r="L3964">
        <v>2688</v>
      </c>
      <c r="M3964">
        <v>15684</v>
      </c>
      <c r="N3964">
        <v>27822</v>
      </c>
      <c r="O3964">
        <v>1729.173</v>
      </c>
      <c r="P3964" s="27">
        <v>40208</v>
      </c>
      <c r="Q3964" s="27">
        <v>137190</v>
      </c>
    </row>
    <row r="3965" spans="1:17" x14ac:dyDescent="0.3">
      <c r="A3965">
        <v>9</v>
      </c>
      <c r="B3965">
        <v>24</v>
      </c>
      <c r="C3965">
        <v>51</v>
      </c>
      <c r="D3965" s="27">
        <v>1500000</v>
      </c>
      <c r="E3965">
        <v>186560</v>
      </c>
      <c r="F3965">
        <v>5861815</v>
      </c>
      <c r="G3965">
        <v>3455580</v>
      </c>
      <c r="H3965">
        <v>1107509</v>
      </c>
      <c r="I3965">
        <v>10290089</v>
      </c>
      <c r="J3965">
        <v>671489</v>
      </c>
      <c r="K3965">
        <v>1124175</v>
      </c>
      <c r="L3965">
        <v>366177</v>
      </c>
      <c r="M3965">
        <v>140912</v>
      </c>
      <c r="N3965">
        <v>4802325</v>
      </c>
      <c r="O3965">
        <v>23.717549999999999</v>
      </c>
      <c r="P3965" s="27">
        <v>8208274</v>
      </c>
      <c r="Q3965" s="27">
        <v>28006631</v>
      </c>
    </row>
    <row r="3966" spans="1:17" x14ac:dyDescent="0.3">
      <c r="A3966">
        <v>5</v>
      </c>
      <c r="B3966">
        <v>23</v>
      </c>
      <c r="C3966">
        <v>50</v>
      </c>
      <c r="D3966" s="27">
        <v>79000</v>
      </c>
      <c r="E3966">
        <v>226663</v>
      </c>
      <c r="F3966">
        <v>647260</v>
      </c>
      <c r="G3966">
        <v>990658</v>
      </c>
      <c r="H3966">
        <v>152853</v>
      </c>
      <c r="I3966">
        <v>724344</v>
      </c>
      <c r="J3966">
        <v>0</v>
      </c>
      <c r="K3966">
        <v>449221</v>
      </c>
      <c r="L3966">
        <v>39956</v>
      </c>
      <c r="M3966">
        <v>79857</v>
      </c>
      <c r="N3966">
        <v>598323</v>
      </c>
      <c r="O3966">
        <v>632.51710000000003</v>
      </c>
      <c r="P3966" s="27">
        <v>1145702</v>
      </c>
      <c r="Q3966" s="27">
        <v>3909135</v>
      </c>
    </row>
    <row r="3967" spans="1:17" x14ac:dyDescent="0.3">
      <c r="A3967">
        <v>3</v>
      </c>
      <c r="B3967">
        <v>8</v>
      </c>
      <c r="C3967">
        <v>18</v>
      </c>
      <c r="D3967" s="27">
        <v>5000</v>
      </c>
      <c r="E3967">
        <v>0</v>
      </c>
      <c r="F3967">
        <v>20677</v>
      </c>
      <c r="G3967">
        <v>60433</v>
      </c>
      <c r="H3967">
        <v>0</v>
      </c>
      <c r="I3967">
        <v>43943</v>
      </c>
      <c r="J3967">
        <v>0</v>
      </c>
      <c r="K3967">
        <v>4140</v>
      </c>
      <c r="L3967">
        <v>18055</v>
      </c>
      <c r="M3967">
        <v>62895</v>
      </c>
      <c r="N3967">
        <v>48722</v>
      </c>
      <c r="O3967">
        <v>196.322</v>
      </c>
      <c r="P3967" s="27">
        <v>75869</v>
      </c>
      <c r="Q3967" s="27">
        <v>258865</v>
      </c>
    </row>
    <row r="3968" spans="1:17" x14ac:dyDescent="0.3">
      <c r="A3968">
        <v>7</v>
      </c>
      <c r="B3968">
        <v>5</v>
      </c>
      <c r="C3968">
        <v>10</v>
      </c>
      <c r="D3968" s="27">
        <v>3000</v>
      </c>
      <c r="E3968">
        <v>0</v>
      </c>
      <c r="F3968">
        <v>16762</v>
      </c>
      <c r="G3968">
        <v>702</v>
      </c>
      <c r="H3968">
        <v>0</v>
      </c>
      <c r="I3968">
        <v>7938</v>
      </c>
      <c r="J3968">
        <v>0</v>
      </c>
      <c r="K3968">
        <v>1465</v>
      </c>
      <c r="L3968">
        <v>5163</v>
      </c>
      <c r="M3968">
        <v>5706</v>
      </c>
      <c r="N3968">
        <v>7435</v>
      </c>
      <c r="O3968">
        <v>3782.18</v>
      </c>
      <c r="P3968" s="27">
        <v>13239</v>
      </c>
      <c r="Q3968" s="27">
        <v>45171</v>
      </c>
    </row>
    <row r="3969" spans="1:17" x14ac:dyDescent="0.3">
      <c r="A3969">
        <v>2</v>
      </c>
      <c r="B3969">
        <v>18</v>
      </c>
      <c r="C3969">
        <v>39</v>
      </c>
      <c r="D3969" s="27">
        <v>20000</v>
      </c>
      <c r="E3969">
        <v>58445</v>
      </c>
      <c r="F3969">
        <v>16685</v>
      </c>
      <c r="G3969">
        <v>49270</v>
      </c>
      <c r="H3969">
        <v>0</v>
      </c>
      <c r="I3969">
        <v>85954</v>
      </c>
      <c r="J3969">
        <v>0</v>
      </c>
      <c r="K3969">
        <v>63074</v>
      </c>
      <c r="L3969">
        <v>100373</v>
      </c>
      <c r="M3969">
        <v>3205</v>
      </c>
      <c r="N3969">
        <v>218282</v>
      </c>
      <c r="O3969">
        <v>356.19830000000002</v>
      </c>
      <c r="P3969" s="27">
        <v>174469</v>
      </c>
      <c r="Q3969" s="27">
        <v>595288</v>
      </c>
    </row>
    <row r="3970" spans="1:17" x14ac:dyDescent="0.3">
      <c r="A3970">
        <v>3</v>
      </c>
      <c r="B3970">
        <v>2</v>
      </c>
      <c r="C3970">
        <v>6</v>
      </c>
      <c r="D3970" s="27">
        <v>7200</v>
      </c>
      <c r="E3970">
        <v>0</v>
      </c>
      <c r="F3970">
        <v>15766</v>
      </c>
      <c r="G3970">
        <v>46936</v>
      </c>
      <c r="H3970">
        <v>0</v>
      </c>
      <c r="I3970">
        <v>49754</v>
      </c>
      <c r="J3970">
        <v>0</v>
      </c>
      <c r="K3970">
        <v>4195</v>
      </c>
      <c r="L3970">
        <v>15057</v>
      </c>
      <c r="M3970">
        <v>32929</v>
      </c>
      <c r="N3970">
        <v>26336</v>
      </c>
      <c r="O3970">
        <v>1879.4559999999999</v>
      </c>
      <c r="P3970" s="27">
        <v>55971</v>
      </c>
      <c r="Q3970" s="27">
        <v>190973</v>
      </c>
    </row>
    <row r="3971" spans="1:17" x14ac:dyDescent="0.3">
      <c r="A3971">
        <v>7</v>
      </c>
      <c r="B3971">
        <v>5</v>
      </c>
      <c r="C3971">
        <v>9</v>
      </c>
      <c r="D3971" s="27">
        <v>100000</v>
      </c>
      <c r="E3971">
        <v>0</v>
      </c>
      <c r="F3971">
        <v>0</v>
      </c>
      <c r="G3971">
        <v>0</v>
      </c>
      <c r="H3971">
        <v>724</v>
      </c>
      <c r="I3971">
        <v>670692</v>
      </c>
      <c r="J3971">
        <v>0</v>
      </c>
      <c r="K3971">
        <v>0</v>
      </c>
      <c r="L3971">
        <v>2291</v>
      </c>
      <c r="M3971">
        <v>4288</v>
      </c>
      <c r="N3971">
        <v>485951</v>
      </c>
      <c r="O3971">
        <v>299.9991</v>
      </c>
      <c r="P3971" s="27">
        <v>341133</v>
      </c>
      <c r="Q3971" s="27">
        <v>1163946</v>
      </c>
    </row>
    <row r="3972" spans="1:17" x14ac:dyDescent="0.3">
      <c r="A3972">
        <v>5</v>
      </c>
      <c r="B3972">
        <v>6</v>
      </c>
      <c r="C3972">
        <v>14</v>
      </c>
      <c r="D3972" s="27">
        <v>10000</v>
      </c>
      <c r="E3972">
        <v>8727</v>
      </c>
      <c r="F3972">
        <v>25930</v>
      </c>
      <c r="G3972">
        <v>140570</v>
      </c>
      <c r="H3972">
        <v>2717</v>
      </c>
      <c r="I3972">
        <v>132012</v>
      </c>
      <c r="J3972">
        <v>78678</v>
      </c>
      <c r="K3972">
        <v>1327498</v>
      </c>
      <c r="L3972">
        <v>25543</v>
      </c>
      <c r="M3972">
        <v>35333</v>
      </c>
      <c r="N3972">
        <v>82467</v>
      </c>
      <c r="O3972">
        <v>1117.742</v>
      </c>
      <c r="P3972" s="27">
        <v>544981</v>
      </c>
      <c r="Q3972" s="27">
        <v>1859475</v>
      </c>
    </row>
    <row r="3973" spans="1:17" x14ac:dyDescent="0.3">
      <c r="A3973">
        <v>2</v>
      </c>
      <c r="B3973">
        <v>25</v>
      </c>
      <c r="C3973">
        <v>43</v>
      </c>
      <c r="D3973" s="27">
        <v>20000</v>
      </c>
      <c r="E3973">
        <v>0</v>
      </c>
      <c r="F3973">
        <v>38687</v>
      </c>
      <c r="G3973">
        <v>85409</v>
      </c>
      <c r="H3973">
        <v>0</v>
      </c>
      <c r="I3973">
        <v>83233</v>
      </c>
      <c r="J3973">
        <v>0</v>
      </c>
      <c r="K3973">
        <v>0</v>
      </c>
      <c r="L3973">
        <v>4539</v>
      </c>
      <c r="M3973">
        <v>49644</v>
      </c>
      <c r="N3973">
        <v>124999</v>
      </c>
      <c r="O3973">
        <v>647.98720000000003</v>
      </c>
      <c r="P3973" s="27">
        <v>113280</v>
      </c>
      <c r="Q3973" s="27">
        <v>386511</v>
      </c>
    </row>
    <row r="3974" spans="1:17" x14ac:dyDescent="0.3">
      <c r="A3974">
        <v>6</v>
      </c>
      <c r="B3974">
        <v>26</v>
      </c>
      <c r="C3974">
        <v>46</v>
      </c>
      <c r="D3974" s="27">
        <v>3800</v>
      </c>
      <c r="E3974">
        <v>3020</v>
      </c>
      <c r="F3974">
        <v>10735</v>
      </c>
      <c r="G3974">
        <v>10362</v>
      </c>
      <c r="H3974">
        <v>667</v>
      </c>
      <c r="I3974">
        <v>40809</v>
      </c>
      <c r="J3974">
        <v>0</v>
      </c>
      <c r="K3974">
        <v>10375</v>
      </c>
      <c r="L3974">
        <v>4008</v>
      </c>
      <c r="M3974">
        <v>17643</v>
      </c>
      <c r="N3974">
        <v>28499</v>
      </c>
      <c r="O3974">
        <v>1791.31</v>
      </c>
      <c r="P3974" s="27">
        <v>36963</v>
      </c>
      <c r="Q3974" s="27">
        <v>126118</v>
      </c>
    </row>
    <row r="3975" spans="1:17" x14ac:dyDescent="0.3">
      <c r="A3975">
        <v>4</v>
      </c>
      <c r="B3975">
        <v>13</v>
      </c>
      <c r="C3975">
        <v>26</v>
      </c>
      <c r="D3975" s="27">
        <v>8000</v>
      </c>
      <c r="E3975">
        <v>22149</v>
      </c>
      <c r="F3975">
        <v>60457</v>
      </c>
      <c r="G3975">
        <v>27976</v>
      </c>
      <c r="H3975">
        <v>0</v>
      </c>
      <c r="I3975">
        <v>27487</v>
      </c>
      <c r="J3975">
        <v>7677</v>
      </c>
      <c r="K3975">
        <v>3316</v>
      </c>
      <c r="L3975">
        <v>29407</v>
      </c>
      <c r="M3975">
        <v>22359</v>
      </c>
      <c r="N3975">
        <v>64759</v>
      </c>
      <c r="O3975">
        <v>1729.173</v>
      </c>
      <c r="P3975" s="27">
        <v>77839</v>
      </c>
      <c r="Q3975" s="27">
        <v>265587</v>
      </c>
    </row>
    <row r="3976" spans="1:17" x14ac:dyDescent="0.3">
      <c r="A3976">
        <v>8</v>
      </c>
      <c r="B3976">
        <v>26</v>
      </c>
      <c r="C3976">
        <v>47</v>
      </c>
      <c r="D3976" s="27">
        <v>6400</v>
      </c>
      <c r="E3976">
        <v>81</v>
      </c>
      <c r="F3976">
        <v>9808</v>
      </c>
      <c r="G3976">
        <v>27472</v>
      </c>
      <c r="H3976">
        <v>85</v>
      </c>
      <c r="I3976">
        <v>14140</v>
      </c>
      <c r="J3976">
        <v>0</v>
      </c>
      <c r="K3976">
        <v>1541</v>
      </c>
      <c r="L3976">
        <v>7700</v>
      </c>
      <c r="M3976">
        <v>7957</v>
      </c>
      <c r="N3976">
        <v>38414</v>
      </c>
      <c r="O3976">
        <v>1834.9659999999999</v>
      </c>
      <c r="P3976" s="27">
        <v>31418</v>
      </c>
      <c r="Q3976" s="27">
        <v>107198</v>
      </c>
    </row>
    <row r="3977" spans="1:17" x14ac:dyDescent="0.3">
      <c r="A3977">
        <v>7</v>
      </c>
      <c r="B3977">
        <v>13</v>
      </c>
      <c r="C3977">
        <v>26</v>
      </c>
      <c r="D3977" s="27">
        <v>5300</v>
      </c>
      <c r="E3977">
        <v>0</v>
      </c>
      <c r="F3977">
        <v>40033</v>
      </c>
      <c r="G3977">
        <v>7093</v>
      </c>
      <c r="H3977">
        <v>0</v>
      </c>
      <c r="I3977">
        <v>11482</v>
      </c>
      <c r="J3977">
        <v>0</v>
      </c>
      <c r="K3977">
        <v>750</v>
      </c>
      <c r="L3977">
        <v>3600</v>
      </c>
      <c r="M3977">
        <v>2856</v>
      </c>
      <c r="N3977">
        <v>22649</v>
      </c>
      <c r="O3977">
        <v>1451.617</v>
      </c>
      <c r="P3977" s="27">
        <v>25927</v>
      </c>
      <c r="Q3977" s="27">
        <v>88463</v>
      </c>
    </row>
    <row r="3978" spans="1:17" x14ac:dyDescent="0.3">
      <c r="A3978">
        <v>9</v>
      </c>
      <c r="B3978">
        <v>5</v>
      </c>
      <c r="C3978">
        <v>10</v>
      </c>
      <c r="D3978" s="27">
        <v>38000</v>
      </c>
      <c r="E3978">
        <v>0</v>
      </c>
      <c r="F3978">
        <v>9531</v>
      </c>
      <c r="G3978">
        <v>55412</v>
      </c>
      <c r="H3978">
        <v>0</v>
      </c>
      <c r="I3978">
        <v>190037</v>
      </c>
      <c r="J3978">
        <v>0</v>
      </c>
      <c r="K3978">
        <v>125751</v>
      </c>
      <c r="L3978">
        <v>27834</v>
      </c>
      <c r="M3978">
        <v>21518</v>
      </c>
      <c r="N3978">
        <v>206238</v>
      </c>
      <c r="O3978">
        <v>249.4453</v>
      </c>
      <c r="P3978" s="27">
        <v>186495</v>
      </c>
      <c r="Q3978" s="27">
        <v>636321</v>
      </c>
    </row>
    <row r="3979" spans="1:17" x14ac:dyDescent="0.3">
      <c r="A3979">
        <v>9</v>
      </c>
      <c r="B3979">
        <v>91</v>
      </c>
      <c r="C3979">
        <v>49</v>
      </c>
      <c r="D3979" s="27">
        <v>44000</v>
      </c>
      <c r="E3979">
        <v>0</v>
      </c>
      <c r="F3979">
        <v>12873</v>
      </c>
      <c r="G3979">
        <v>81403</v>
      </c>
      <c r="H3979">
        <v>310</v>
      </c>
      <c r="I3979">
        <v>158496</v>
      </c>
      <c r="J3979">
        <v>0</v>
      </c>
      <c r="K3979">
        <v>2510</v>
      </c>
      <c r="L3979">
        <v>4565</v>
      </c>
      <c r="M3979">
        <v>28797</v>
      </c>
      <c r="N3979">
        <v>352024</v>
      </c>
      <c r="O3979">
        <v>55.549390000000002</v>
      </c>
      <c r="P3979" s="27">
        <v>187860</v>
      </c>
      <c r="Q3979" s="27">
        <v>640978</v>
      </c>
    </row>
    <row r="3980" spans="1:17" x14ac:dyDescent="0.3">
      <c r="A3980">
        <v>4</v>
      </c>
      <c r="B3980">
        <v>5</v>
      </c>
      <c r="C3980">
        <v>11</v>
      </c>
      <c r="D3980" s="27">
        <v>5800</v>
      </c>
      <c r="O3980">
        <v>564.50829999999996</v>
      </c>
    </row>
    <row r="3981" spans="1:17" x14ac:dyDescent="0.3">
      <c r="A3981">
        <v>8</v>
      </c>
      <c r="B3981">
        <v>24</v>
      </c>
      <c r="C3981">
        <v>51</v>
      </c>
      <c r="D3981" s="27">
        <v>700000</v>
      </c>
      <c r="E3981">
        <v>390090</v>
      </c>
      <c r="F3981">
        <v>5397148</v>
      </c>
      <c r="G3981">
        <v>8538659</v>
      </c>
      <c r="H3981">
        <v>0</v>
      </c>
      <c r="I3981">
        <v>19922279</v>
      </c>
      <c r="J3981">
        <v>984601</v>
      </c>
      <c r="K3981">
        <v>1876018</v>
      </c>
      <c r="L3981">
        <v>1495735</v>
      </c>
      <c r="M3981">
        <v>1008980</v>
      </c>
      <c r="N3981">
        <v>7339926</v>
      </c>
      <c r="O3981">
        <v>49.819850000000002</v>
      </c>
      <c r="P3981" s="27">
        <v>13761265</v>
      </c>
      <c r="Q3981" s="27">
        <v>46953436</v>
      </c>
    </row>
    <row r="3982" spans="1:17" x14ac:dyDescent="0.3">
      <c r="A3982">
        <v>7</v>
      </c>
      <c r="B3982">
        <v>23</v>
      </c>
      <c r="C3982">
        <v>50</v>
      </c>
      <c r="D3982" s="27">
        <v>29500</v>
      </c>
      <c r="E3982">
        <v>16811</v>
      </c>
      <c r="F3982">
        <v>418185</v>
      </c>
      <c r="G3982">
        <v>466585</v>
      </c>
      <c r="H3982">
        <v>20675</v>
      </c>
      <c r="I3982">
        <v>155310</v>
      </c>
      <c r="J3982">
        <v>27615</v>
      </c>
      <c r="K3982">
        <v>1296202</v>
      </c>
      <c r="L3982">
        <v>20690</v>
      </c>
      <c r="M3982">
        <v>96609</v>
      </c>
      <c r="N3982">
        <v>208646</v>
      </c>
      <c r="O3982">
        <v>196.322</v>
      </c>
      <c r="P3982" s="27">
        <v>799334</v>
      </c>
      <c r="Q3982" s="27">
        <v>2727328</v>
      </c>
    </row>
    <row r="3983" spans="1:17" x14ac:dyDescent="0.3">
      <c r="A3983">
        <v>8</v>
      </c>
      <c r="B3983">
        <v>14</v>
      </c>
      <c r="C3983">
        <v>28</v>
      </c>
      <c r="D3983" s="27">
        <v>33000</v>
      </c>
      <c r="E3983">
        <v>47664</v>
      </c>
      <c r="F3983">
        <v>119276</v>
      </c>
      <c r="G3983">
        <v>244931</v>
      </c>
      <c r="H3983">
        <v>0</v>
      </c>
      <c r="I3983">
        <v>186911</v>
      </c>
      <c r="J3983">
        <v>0</v>
      </c>
      <c r="K3983">
        <v>124496</v>
      </c>
      <c r="L3983">
        <v>12944</v>
      </c>
      <c r="M3983">
        <v>26082</v>
      </c>
      <c r="N3983">
        <v>136891</v>
      </c>
      <c r="O3983">
        <v>360.21809999999999</v>
      </c>
      <c r="P3983" s="27">
        <v>263539</v>
      </c>
      <c r="Q3983" s="27">
        <v>899195</v>
      </c>
    </row>
    <row r="3984" spans="1:17" x14ac:dyDescent="0.3">
      <c r="A3984">
        <v>7</v>
      </c>
      <c r="B3984">
        <v>14</v>
      </c>
      <c r="C3984">
        <v>27</v>
      </c>
      <c r="D3984" s="27">
        <v>68000</v>
      </c>
      <c r="E3984">
        <v>0</v>
      </c>
      <c r="F3984">
        <v>1402643</v>
      </c>
      <c r="G3984">
        <v>789010</v>
      </c>
      <c r="H3984">
        <v>0</v>
      </c>
      <c r="I3984">
        <v>1368992</v>
      </c>
      <c r="J3984">
        <v>0</v>
      </c>
      <c r="K3984">
        <v>32606</v>
      </c>
      <c r="L3984">
        <v>107874</v>
      </c>
      <c r="M3984">
        <v>257832</v>
      </c>
      <c r="N3984">
        <v>1337255</v>
      </c>
      <c r="O3984">
        <v>385.90780000000001</v>
      </c>
      <c r="P3984" s="27">
        <v>1552231</v>
      </c>
      <c r="Q3984" s="27">
        <v>5296212</v>
      </c>
    </row>
    <row r="3985" spans="1:17" x14ac:dyDescent="0.3">
      <c r="A3985">
        <v>3</v>
      </c>
      <c r="B3985">
        <v>2</v>
      </c>
      <c r="C3985">
        <v>2</v>
      </c>
      <c r="D3985" s="27">
        <v>184000</v>
      </c>
      <c r="E3985">
        <v>1085184</v>
      </c>
      <c r="F3985">
        <v>2325215</v>
      </c>
      <c r="G3985">
        <v>2912729</v>
      </c>
      <c r="H3985">
        <v>82971</v>
      </c>
      <c r="I3985">
        <v>1721053</v>
      </c>
      <c r="J3985">
        <v>0</v>
      </c>
      <c r="K3985">
        <v>186426</v>
      </c>
      <c r="L3985">
        <v>169837</v>
      </c>
      <c r="M3985">
        <v>5828363</v>
      </c>
      <c r="N3985">
        <v>1614472</v>
      </c>
      <c r="O3985">
        <v>53.72437</v>
      </c>
      <c r="P3985" s="27">
        <v>4667717</v>
      </c>
      <c r="Q3985" s="27">
        <v>15926250</v>
      </c>
    </row>
    <row r="3986" spans="1:17" x14ac:dyDescent="0.3">
      <c r="A3986">
        <v>2</v>
      </c>
      <c r="B3986">
        <v>13</v>
      </c>
      <c r="C3986">
        <v>23</v>
      </c>
      <c r="D3986" s="27">
        <v>200001</v>
      </c>
      <c r="E3986">
        <v>0</v>
      </c>
      <c r="F3986">
        <v>0</v>
      </c>
      <c r="G3986">
        <v>2855284</v>
      </c>
      <c r="H3986">
        <v>0</v>
      </c>
      <c r="I3986">
        <v>2468460</v>
      </c>
      <c r="J3986">
        <v>0</v>
      </c>
      <c r="K3986">
        <v>0</v>
      </c>
      <c r="L3986">
        <v>60796</v>
      </c>
      <c r="M3986">
        <v>931233</v>
      </c>
      <c r="N3986">
        <v>3915361</v>
      </c>
      <c r="O3986">
        <v>24.824629999999999</v>
      </c>
      <c r="P3986" s="27">
        <v>2998574</v>
      </c>
      <c r="Q3986" s="27">
        <v>10231134</v>
      </c>
    </row>
    <row r="3987" spans="1:17" x14ac:dyDescent="0.3">
      <c r="A3987">
        <v>6</v>
      </c>
      <c r="B3987">
        <v>26</v>
      </c>
      <c r="C3987">
        <v>46</v>
      </c>
      <c r="D3987" s="27">
        <v>12000</v>
      </c>
      <c r="E3987">
        <v>10058</v>
      </c>
      <c r="F3987">
        <v>62705</v>
      </c>
      <c r="G3987">
        <v>41781</v>
      </c>
      <c r="H3987">
        <v>0</v>
      </c>
      <c r="I3987">
        <v>210548</v>
      </c>
      <c r="J3987">
        <v>0</v>
      </c>
      <c r="K3987">
        <v>19770</v>
      </c>
      <c r="L3987">
        <v>22564</v>
      </c>
      <c r="M3987">
        <v>32199</v>
      </c>
      <c r="N3987">
        <v>186072</v>
      </c>
      <c r="O3987">
        <v>1117.742</v>
      </c>
      <c r="P3987" s="27">
        <v>171658</v>
      </c>
      <c r="Q3987" s="27">
        <v>585697</v>
      </c>
    </row>
    <row r="3988" spans="1:17" x14ac:dyDescent="0.3">
      <c r="A3988">
        <v>5</v>
      </c>
      <c r="B3988">
        <v>25</v>
      </c>
      <c r="C3988">
        <v>42</v>
      </c>
      <c r="D3988" s="27">
        <v>46000</v>
      </c>
      <c r="E3988">
        <v>1976</v>
      </c>
      <c r="F3988">
        <v>968696</v>
      </c>
      <c r="G3988">
        <v>592505</v>
      </c>
      <c r="H3988">
        <v>2135</v>
      </c>
      <c r="I3988">
        <v>592721</v>
      </c>
      <c r="J3988">
        <v>0</v>
      </c>
      <c r="K3988">
        <v>27756</v>
      </c>
      <c r="L3988">
        <v>17489</v>
      </c>
      <c r="M3988">
        <v>63279</v>
      </c>
      <c r="N3988">
        <v>414910</v>
      </c>
      <c r="O3988">
        <v>63.07394</v>
      </c>
      <c r="P3988" s="27">
        <v>785893</v>
      </c>
      <c r="Q3988" s="27">
        <v>2681467</v>
      </c>
    </row>
    <row r="3989" spans="1:17" x14ac:dyDescent="0.3">
      <c r="A3989">
        <v>9</v>
      </c>
      <c r="B3989">
        <v>2</v>
      </c>
      <c r="C3989">
        <v>6</v>
      </c>
      <c r="D3989" s="27">
        <v>50001</v>
      </c>
      <c r="E3989">
        <v>18390</v>
      </c>
      <c r="F3989">
        <v>400185</v>
      </c>
      <c r="G3989">
        <v>409616</v>
      </c>
      <c r="H3989">
        <v>0</v>
      </c>
      <c r="I3989">
        <v>500752</v>
      </c>
      <c r="J3989">
        <v>27301</v>
      </c>
      <c r="K3989">
        <v>0</v>
      </c>
      <c r="L3989">
        <v>0</v>
      </c>
      <c r="M3989">
        <v>636183</v>
      </c>
      <c r="N3989">
        <v>390613</v>
      </c>
      <c r="O3989">
        <v>55.969329999999999</v>
      </c>
      <c r="P3989" s="27">
        <v>698429</v>
      </c>
      <c r="Q3989" s="27">
        <v>2383040</v>
      </c>
    </row>
    <row r="3990" spans="1:17" x14ac:dyDescent="0.3">
      <c r="A3990">
        <v>4</v>
      </c>
      <c r="B3990">
        <v>14</v>
      </c>
      <c r="C3990">
        <v>27</v>
      </c>
      <c r="D3990" s="27">
        <v>200000</v>
      </c>
      <c r="E3990">
        <v>0</v>
      </c>
      <c r="F3990">
        <v>1040814</v>
      </c>
      <c r="G3990">
        <v>1469927</v>
      </c>
      <c r="H3990">
        <v>0</v>
      </c>
      <c r="I3990">
        <v>1206040</v>
      </c>
      <c r="J3990">
        <v>324526</v>
      </c>
      <c r="K3990">
        <v>374402</v>
      </c>
      <c r="L3990">
        <v>30724</v>
      </c>
      <c r="M3990">
        <v>1084441</v>
      </c>
      <c r="N3990">
        <v>1365092</v>
      </c>
      <c r="O3990">
        <v>125.6504</v>
      </c>
      <c r="P3990" s="27">
        <v>2021092</v>
      </c>
      <c r="Q3990" s="27">
        <v>6895966</v>
      </c>
    </row>
    <row r="3991" spans="1:17" x14ac:dyDescent="0.3">
      <c r="A3991">
        <v>2</v>
      </c>
      <c r="B3991">
        <v>5</v>
      </c>
      <c r="C3991">
        <v>10</v>
      </c>
      <c r="D3991" s="27">
        <v>230000</v>
      </c>
      <c r="E3991">
        <v>0</v>
      </c>
      <c r="F3991">
        <v>827212</v>
      </c>
      <c r="G3991">
        <v>1221846</v>
      </c>
      <c r="H3991">
        <v>47037</v>
      </c>
      <c r="I3991">
        <v>7758383</v>
      </c>
      <c r="J3991">
        <v>0</v>
      </c>
      <c r="K3991">
        <v>769757</v>
      </c>
      <c r="L3991">
        <v>113966</v>
      </c>
      <c r="M3991">
        <v>328991</v>
      </c>
      <c r="N3991">
        <v>4855288</v>
      </c>
      <c r="O3991">
        <v>86.870509999999996</v>
      </c>
      <c r="P3991" s="27">
        <v>4666612</v>
      </c>
      <c r="Q3991" s="27">
        <v>15922480</v>
      </c>
    </row>
    <row r="3992" spans="1:17" x14ac:dyDescent="0.3">
      <c r="A3992">
        <v>3</v>
      </c>
      <c r="B3992">
        <v>2</v>
      </c>
      <c r="C3992">
        <v>2</v>
      </c>
      <c r="D3992" s="27">
        <v>500000</v>
      </c>
      <c r="E3992">
        <v>0</v>
      </c>
      <c r="F3992">
        <v>1546025</v>
      </c>
      <c r="G3992">
        <v>10008892</v>
      </c>
      <c r="H3992">
        <v>120719</v>
      </c>
      <c r="I3992">
        <v>6406572</v>
      </c>
      <c r="J3992">
        <v>285264</v>
      </c>
      <c r="K3992">
        <v>2524609</v>
      </c>
      <c r="L3992">
        <v>766200</v>
      </c>
      <c r="M3992">
        <v>4418701</v>
      </c>
      <c r="N3992">
        <v>4156910</v>
      </c>
      <c r="O3992">
        <v>25.322579999999999</v>
      </c>
      <c r="P3992" s="27">
        <v>8861047</v>
      </c>
      <c r="Q3992" s="27">
        <v>30233892</v>
      </c>
    </row>
    <row r="3993" spans="1:17" x14ac:dyDescent="0.3">
      <c r="A3993">
        <v>5</v>
      </c>
      <c r="B3993">
        <v>26</v>
      </c>
      <c r="C3993">
        <v>47</v>
      </c>
      <c r="D3993" s="27">
        <v>62000</v>
      </c>
      <c r="E3993">
        <v>172</v>
      </c>
      <c r="F3993">
        <v>116494</v>
      </c>
      <c r="G3993">
        <v>95908</v>
      </c>
      <c r="H3993">
        <v>1092</v>
      </c>
      <c r="I3993">
        <v>140755</v>
      </c>
      <c r="J3993">
        <v>0</v>
      </c>
      <c r="K3993">
        <v>52201</v>
      </c>
      <c r="L3993">
        <v>6984</v>
      </c>
      <c r="M3993">
        <v>48075</v>
      </c>
      <c r="N3993">
        <v>405864</v>
      </c>
      <c r="O3993">
        <v>657.71090000000004</v>
      </c>
      <c r="P3993" s="27">
        <v>254263</v>
      </c>
      <c r="Q3993" s="27">
        <v>867545</v>
      </c>
    </row>
    <row r="3994" spans="1:17" x14ac:dyDescent="0.3">
      <c r="A3994">
        <v>7</v>
      </c>
      <c r="B3994">
        <v>12</v>
      </c>
      <c r="C3994">
        <v>21</v>
      </c>
      <c r="D3994" s="27">
        <v>1200</v>
      </c>
      <c r="E3994">
        <v>215</v>
      </c>
      <c r="F3994">
        <v>5651</v>
      </c>
      <c r="G3994">
        <v>362</v>
      </c>
      <c r="H3994">
        <v>0</v>
      </c>
      <c r="I3994">
        <v>3645</v>
      </c>
      <c r="J3994">
        <v>0</v>
      </c>
      <c r="K3994">
        <v>0</v>
      </c>
      <c r="L3994">
        <v>1981</v>
      </c>
      <c r="M3994">
        <v>1452</v>
      </c>
      <c r="N3994">
        <v>3525</v>
      </c>
      <c r="O3994">
        <v>1879.4559999999999</v>
      </c>
      <c r="P3994" s="27">
        <v>4933</v>
      </c>
      <c r="Q3994" s="27">
        <v>16831</v>
      </c>
    </row>
    <row r="3995" spans="1:17" x14ac:dyDescent="0.3">
      <c r="A3995">
        <v>2</v>
      </c>
      <c r="B3995">
        <v>16</v>
      </c>
      <c r="C3995">
        <v>35</v>
      </c>
      <c r="D3995" s="27">
        <v>1000000</v>
      </c>
      <c r="E3995">
        <v>0</v>
      </c>
      <c r="F3995">
        <v>16848258</v>
      </c>
      <c r="G3995">
        <v>11020515</v>
      </c>
      <c r="H3995">
        <v>0</v>
      </c>
      <c r="I3995">
        <v>10448439</v>
      </c>
      <c r="J3995">
        <v>0</v>
      </c>
      <c r="K3995">
        <v>4541364</v>
      </c>
      <c r="L3995">
        <v>1184869</v>
      </c>
      <c r="M3995">
        <v>5622272</v>
      </c>
      <c r="N3995">
        <v>16319500</v>
      </c>
      <c r="O3995">
        <v>10.01088</v>
      </c>
      <c r="P3995" s="27">
        <v>19339161</v>
      </c>
      <c r="Q3995" s="27">
        <v>65985217</v>
      </c>
    </row>
    <row r="3996" spans="1:17" x14ac:dyDescent="0.3">
      <c r="A3996">
        <v>9</v>
      </c>
      <c r="B3996">
        <v>12</v>
      </c>
      <c r="C3996">
        <v>21</v>
      </c>
      <c r="D3996" s="27">
        <v>5600</v>
      </c>
      <c r="E3996">
        <v>0</v>
      </c>
      <c r="F3996">
        <v>0</v>
      </c>
      <c r="G3996">
        <v>111</v>
      </c>
      <c r="H3996">
        <v>0</v>
      </c>
      <c r="I3996">
        <v>454</v>
      </c>
      <c r="J3996">
        <v>0</v>
      </c>
      <c r="K3996">
        <v>206</v>
      </c>
      <c r="L3996">
        <v>363</v>
      </c>
      <c r="M3996">
        <v>37</v>
      </c>
      <c r="N3996">
        <v>3060</v>
      </c>
      <c r="O3996">
        <v>1667.7550000000001</v>
      </c>
      <c r="P3996" s="27">
        <v>1240</v>
      </c>
      <c r="Q3996" s="27">
        <v>4231</v>
      </c>
    </row>
    <row r="3997" spans="1:17" x14ac:dyDescent="0.3">
      <c r="A3997">
        <v>9</v>
      </c>
      <c r="B3997">
        <v>5</v>
      </c>
      <c r="C3997">
        <v>9</v>
      </c>
      <c r="D3997" s="27">
        <v>29000</v>
      </c>
      <c r="E3997">
        <v>1172</v>
      </c>
      <c r="F3997">
        <v>8614</v>
      </c>
      <c r="G3997">
        <v>26929</v>
      </c>
      <c r="H3997">
        <v>955</v>
      </c>
      <c r="I3997">
        <v>130521</v>
      </c>
      <c r="J3997">
        <v>0</v>
      </c>
      <c r="K3997">
        <v>0</v>
      </c>
      <c r="L3997">
        <v>1763</v>
      </c>
      <c r="M3997">
        <v>10085</v>
      </c>
      <c r="N3997">
        <v>98602</v>
      </c>
      <c r="O3997">
        <v>51.110779999999998</v>
      </c>
      <c r="P3997" s="27">
        <v>81665</v>
      </c>
      <c r="Q3997" s="27">
        <v>278641</v>
      </c>
    </row>
    <row r="3998" spans="1:17" x14ac:dyDescent="0.3">
      <c r="A3998">
        <v>9</v>
      </c>
      <c r="B3998">
        <v>12</v>
      </c>
      <c r="C3998">
        <v>21</v>
      </c>
      <c r="D3998" s="27">
        <v>5000</v>
      </c>
      <c r="E3998">
        <v>15946</v>
      </c>
      <c r="F3998">
        <v>49362</v>
      </c>
      <c r="G3998">
        <v>4065</v>
      </c>
      <c r="H3998">
        <v>0</v>
      </c>
      <c r="I3998">
        <v>11553</v>
      </c>
      <c r="J3998">
        <v>0</v>
      </c>
      <c r="K3998">
        <v>0</v>
      </c>
      <c r="L3998">
        <v>0</v>
      </c>
      <c r="M3998">
        <v>0</v>
      </c>
      <c r="N3998">
        <v>84140</v>
      </c>
      <c r="O3998">
        <v>503.86329999999998</v>
      </c>
      <c r="P3998" s="27">
        <v>48378</v>
      </c>
      <c r="Q3998" s="27">
        <v>165066</v>
      </c>
    </row>
    <row r="3999" spans="1:17" x14ac:dyDescent="0.3">
      <c r="A3999">
        <v>5</v>
      </c>
      <c r="B3999">
        <v>2</v>
      </c>
      <c r="C3999">
        <v>7</v>
      </c>
      <c r="D3999" s="27">
        <v>9000</v>
      </c>
      <c r="E3999">
        <v>0</v>
      </c>
      <c r="F3999">
        <v>8074</v>
      </c>
      <c r="G3999">
        <v>29707</v>
      </c>
      <c r="H3999">
        <v>0</v>
      </c>
      <c r="I3999">
        <v>26532</v>
      </c>
      <c r="J3999">
        <v>0</v>
      </c>
      <c r="K3999">
        <v>0</v>
      </c>
      <c r="L3999">
        <v>5316</v>
      </c>
      <c r="M3999">
        <v>4663</v>
      </c>
      <c r="N3999">
        <v>24427</v>
      </c>
      <c r="O3999">
        <v>1807.463</v>
      </c>
      <c r="P3999" s="27">
        <v>28933</v>
      </c>
      <c r="Q3999" s="27">
        <v>98719</v>
      </c>
    </row>
    <row r="4000" spans="1:17" x14ac:dyDescent="0.3">
      <c r="A4000">
        <v>8</v>
      </c>
      <c r="B4000">
        <v>13</v>
      </c>
      <c r="C4000">
        <v>25</v>
      </c>
      <c r="D4000" s="27">
        <v>5200</v>
      </c>
      <c r="E4000">
        <v>21340</v>
      </c>
      <c r="F4000">
        <v>12543</v>
      </c>
      <c r="G4000">
        <v>16871</v>
      </c>
      <c r="H4000">
        <v>0</v>
      </c>
      <c r="I4000">
        <v>19382</v>
      </c>
      <c r="J4000">
        <v>0</v>
      </c>
      <c r="K4000">
        <v>1922</v>
      </c>
      <c r="L4000">
        <v>14300</v>
      </c>
      <c r="M4000">
        <v>29446</v>
      </c>
      <c r="N4000">
        <v>40428</v>
      </c>
      <c r="O4000">
        <v>1779.412</v>
      </c>
      <c r="P4000" s="27">
        <v>45789</v>
      </c>
      <c r="Q4000" s="27">
        <v>156232</v>
      </c>
    </row>
    <row r="4001" spans="1:17" x14ac:dyDescent="0.3">
      <c r="A4001">
        <v>3</v>
      </c>
      <c r="B4001">
        <v>14</v>
      </c>
      <c r="C4001">
        <v>31</v>
      </c>
      <c r="D4001" s="27">
        <v>58000</v>
      </c>
      <c r="E4001">
        <v>7985</v>
      </c>
      <c r="F4001">
        <v>12720</v>
      </c>
      <c r="G4001">
        <v>13635</v>
      </c>
      <c r="H4001">
        <v>0</v>
      </c>
      <c r="I4001">
        <v>10807</v>
      </c>
      <c r="J4001">
        <v>0</v>
      </c>
      <c r="K4001">
        <v>5382</v>
      </c>
      <c r="L4001">
        <v>2864</v>
      </c>
      <c r="M4001">
        <v>31322</v>
      </c>
      <c r="N4001">
        <v>15966</v>
      </c>
      <c r="O4001">
        <v>281.10930000000002</v>
      </c>
      <c r="P4001" s="27">
        <v>29508</v>
      </c>
      <c r="Q4001" s="27">
        <v>100681</v>
      </c>
    </row>
    <row r="4002" spans="1:17" x14ac:dyDescent="0.3">
      <c r="A4002">
        <v>7</v>
      </c>
      <c r="B4002">
        <v>6</v>
      </c>
      <c r="C4002">
        <v>12</v>
      </c>
      <c r="D4002" s="27">
        <v>5000</v>
      </c>
      <c r="E4002">
        <v>6125</v>
      </c>
      <c r="F4002">
        <v>49413</v>
      </c>
      <c r="G4002">
        <v>86969</v>
      </c>
      <c r="H4002">
        <v>720</v>
      </c>
      <c r="I4002">
        <v>107958</v>
      </c>
      <c r="J4002">
        <v>120013</v>
      </c>
      <c r="K4002">
        <v>927220</v>
      </c>
      <c r="L4002">
        <v>5093</v>
      </c>
      <c r="M4002">
        <v>31311</v>
      </c>
      <c r="N4002">
        <v>698290</v>
      </c>
      <c r="O4002">
        <v>576.52499999999998</v>
      </c>
      <c r="P4002" s="27">
        <v>595871</v>
      </c>
      <c r="Q4002" s="27">
        <v>2033112</v>
      </c>
    </row>
    <row r="4003" spans="1:17" x14ac:dyDescent="0.3">
      <c r="A4003">
        <v>3</v>
      </c>
      <c r="B4003">
        <v>26</v>
      </c>
      <c r="C4003">
        <v>44</v>
      </c>
      <c r="D4003" s="27">
        <v>40000</v>
      </c>
      <c r="E4003">
        <v>195014</v>
      </c>
      <c r="F4003">
        <v>288350</v>
      </c>
      <c r="G4003">
        <v>302683</v>
      </c>
      <c r="H4003">
        <v>0</v>
      </c>
      <c r="I4003">
        <v>465096</v>
      </c>
      <c r="J4003">
        <v>0</v>
      </c>
      <c r="K4003">
        <v>14724</v>
      </c>
      <c r="L4003">
        <v>20879</v>
      </c>
      <c r="M4003">
        <v>47294</v>
      </c>
      <c r="N4003">
        <v>410345</v>
      </c>
      <c r="O4003">
        <v>787.07920000000001</v>
      </c>
      <c r="P4003" s="27">
        <v>511250</v>
      </c>
      <c r="Q4003" s="27">
        <v>1744385</v>
      </c>
    </row>
    <row r="4004" spans="1:17" x14ac:dyDescent="0.3">
      <c r="A4004">
        <v>3</v>
      </c>
      <c r="B4004">
        <v>14</v>
      </c>
      <c r="C4004">
        <v>31</v>
      </c>
      <c r="D4004" s="27">
        <v>23000</v>
      </c>
      <c r="E4004">
        <v>0</v>
      </c>
      <c r="F4004">
        <v>0</v>
      </c>
      <c r="G4004">
        <v>3092</v>
      </c>
      <c r="H4004">
        <v>0</v>
      </c>
      <c r="I4004">
        <v>30073</v>
      </c>
      <c r="J4004">
        <v>0</v>
      </c>
      <c r="K4004">
        <v>339515</v>
      </c>
      <c r="L4004">
        <v>6999</v>
      </c>
      <c r="M4004">
        <v>10267</v>
      </c>
      <c r="N4004">
        <v>47588</v>
      </c>
      <c r="O4004">
        <v>139.16999999999999</v>
      </c>
      <c r="P4004" s="27">
        <v>128234</v>
      </c>
      <c r="Q4004" s="27">
        <v>437534</v>
      </c>
    </row>
    <row r="4005" spans="1:17" x14ac:dyDescent="0.3">
      <c r="A4005">
        <v>6</v>
      </c>
      <c r="B4005">
        <v>6</v>
      </c>
      <c r="C4005">
        <v>13</v>
      </c>
      <c r="D4005" s="27">
        <v>3000</v>
      </c>
      <c r="E4005">
        <v>0</v>
      </c>
      <c r="F4005">
        <v>97883</v>
      </c>
      <c r="G4005">
        <v>61732</v>
      </c>
      <c r="H4005">
        <v>0</v>
      </c>
      <c r="I4005">
        <v>105259</v>
      </c>
      <c r="J4005">
        <v>0</v>
      </c>
      <c r="K4005">
        <v>961465</v>
      </c>
      <c r="L4005">
        <v>28404</v>
      </c>
      <c r="M4005">
        <v>8882</v>
      </c>
      <c r="N4005">
        <v>64899</v>
      </c>
      <c r="O4005">
        <v>1791.31</v>
      </c>
      <c r="P4005" s="27">
        <v>389368</v>
      </c>
      <c r="Q4005" s="27">
        <v>1328524</v>
      </c>
    </row>
    <row r="4006" spans="1:17" x14ac:dyDescent="0.3">
      <c r="A4006">
        <v>3</v>
      </c>
      <c r="B4006">
        <v>1</v>
      </c>
      <c r="C4006">
        <v>1</v>
      </c>
      <c r="D4006" s="27">
        <v>200000</v>
      </c>
      <c r="E4006">
        <v>2077034</v>
      </c>
      <c r="F4006">
        <v>1044415</v>
      </c>
      <c r="G4006">
        <v>45614</v>
      </c>
      <c r="H4006">
        <v>18</v>
      </c>
      <c r="I4006">
        <v>709646</v>
      </c>
      <c r="J4006">
        <v>0</v>
      </c>
      <c r="K4006">
        <v>0</v>
      </c>
      <c r="L4006">
        <v>0</v>
      </c>
      <c r="M4006">
        <v>0</v>
      </c>
      <c r="N4006">
        <v>5553488</v>
      </c>
      <c r="O4006">
        <v>62.703020000000002</v>
      </c>
      <c r="P4006" s="27">
        <v>2763838</v>
      </c>
      <c r="Q4006" s="27">
        <v>9430215</v>
      </c>
    </row>
    <row r="4007" spans="1:17" x14ac:dyDescent="0.3">
      <c r="A4007">
        <v>5</v>
      </c>
      <c r="B4007">
        <v>2</v>
      </c>
      <c r="C4007">
        <v>2</v>
      </c>
      <c r="D4007" s="27">
        <v>4200</v>
      </c>
      <c r="E4007">
        <v>5743</v>
      </c>
      <c r="F4007">
        <v>16821</v>
      </c>
      <c r="G4007">
        <v>32148</v>
      </c>
      <c r="H4007">
        <v>208</v>
      </c>
      <c r="I4007">
        <v>36205</v>
      </c>
      <c r="J4007">
        <v>0</v>
      </c>
      <c r="K4007">
        <v>2030</v>
      </c>
      <c r="L4007">
        <v>10325</v>
      </c>
      <c r="M4007">
        <v>31177</v>
      </c>
      <c r="N4007">
        <v>17249</v>
      </c>
      <c r="O4007">
        <v>23.717549999999999</v>
      </c>
      <c r="P4007" s="27">
        <v>44521</v>
      </c>
      <c r="Q4007" s="27">
        <v>151906</v>
      </c>
    </row>
    <row r="4008" spans="1:17" x14ac:dyDescent="0.3">
      <c r="A4008">
        <v>4</v>
      </c>
      <c r="B4008">
        <v>5</v>
      </c>
      <c r="C4008">
        <v>10</v>
      </c>
      <c r="D4008" s="27">
        <v>1200</v>
      </c>
      <c r="O4008">
        <v>3231.29</v>
      </c>
    </row>
    <row r="4009" spans="1:17" x14ac:dyDescent="0.3">
      <c r="A4009">
        <v>3</v>
      </c>
      <c r="B4009">
        <v>4</v>
      </c>
      <c r="C4009">
        <v>8</v>
      </c>
      <c r="D4009" s="27">
        <v>395000</v>
      </c>
      <c r="E4009">
        <v>0</v>
      </c>
      <c r="F4009">
        <v>12490152</v>
      </c>
      <c r="G4009">
        <v>2546636</v>
      </c>
      <c r="H4009">
        <v>0</v>
      </c>
      <c r="I4009">
        <v>8423740</v>
      </c>
      <c r="J4009">
        <v>975953</v>
      </c>
      <c r="K4009">
        <v>2971796</v>
      </c>
      <c r="L4009">
        <v>3423925</v>
      </c>
      <c r="M4009">
        <v>8170248</v>
      </c>
      <c r="N4009">
        <v>9083733</v>
      </c>
      <c r="O4009">
        <v>4.5464599999999997</v>
      </c>
      <c r="P4009" s="27">
        <v>14093254</v>
      </c>
      <c r="Q4009" s="27">
        <v>48086183</v>
      </c>
    </row>
    <row r="4010" spans="1:17" x14ac:dyDescent="0.3">
      <c r="A4010">
        <v>5</v>
      </c>
      <c r="B4010">
        <v>15</v>
      </c>
      <c r="C4010">
        <v>32</v>
      </c>
      <c r="D4010" s="27">
        <v>3000</v>
      </c>
      <c r="E4010">
        <v>89874</v>
      </c>
      <c r="F4010">
        <v>149804</v>
      </c>
      <c r="G4010">
        <v>182633</v>
      </c>
      <c r="H4010">
        <v>62917</v>
      </c>
      <c r="I4010">
        <v>89514</v>
      </c>
      <c r="J4010">
        <v>283850</v>
      </c>
      <c r="K4010">
        <v>438237</v>
      </c>
      <c r="L4010">
        <v>27019</v>
      </c>
      <c r="M4010">
        <v>9272</v>
      </c>
      <c r="N4010">
        <v>78206</v>
      </c>
      <c r="O4010">
        <v>961.78279999999995</v>
      </c>
      <c r="P4010" s="27">
        <v>413636</v>
      </c>
      <c r="Q4010" s="27">
        <v>1411326</v>
      </c>
    </row>
    <row r="4011" spans="1:17" x14ac:dyDescent="0.3">
      <c r="A4011">
        <v>3</v>
      </c>
      <c r="B4011">
        <v>2</v>
      </c>
      <c r="C4011">
        <v>4</v>
      </c>
      <c r="D4011" s="27">
        <v>1400000</v>
      </c>
      <c r="E4011">
        <v>62937</v>
      </c>
      <c r="F4011">
        <v>18561136</v>
      </c>
      <c r="G4011">
        <v>11489969</v>
      </c>
      <c r="H4011">
        <v>0</v>
      </c>
      <c r="I4011">
        <v>5886766</v>
      </c>
      <c r="J4011">
        <v>514452</v>
      </c>
      <c r="K4011">
        <v>681300</v>
      </c>
      <c r="L4011">
        <v>2399655</v>
      </c>
      <c r="M4011">
        <v>17346257</v>
      </c>
      <c r="N4011">
        <v>6547560</v>
      </c>
      <c r="O4011">
        <v>15.94562</v>
      </c>
      <c r="P4011" s="27">
        <v>18607864</v>
      </c>
      <c r="Q4011" s="27">
        <v>63490032</v>
      </c>
    </row>
    <row r="4012" spans="1:17" x14ac:dyDescent="0.3">
      <c r="A4012">
        <v>5</v>
      </c>
      <c r="B4012">
        <v>5</v>
      </c>
      <c r="C4012">
        <v>9</v>
      </c>
      <c r="D4012" s="27">
        <v>800000</v>
      </c>
      <c r="E4012">
        <v>0</v>
      </c>
      <c r="F4012">
        <v>975782</v>
      </c>
      <c r="G4012">
        <v>2073719</v>
      </c>
      <c r="H4012">
        <v>25634</v>
      </c>
      <c r="I4012">
        <v>10072836</v>
      </c>
      <c r="J4012">
        <v>0</v>
      </c>
      <c r="K4012">
        <v>107047</v>
      </c>
      <c r="L4012">
        <v>39421</v>
      </c>
      <c r="M4012">
        <v>286315</v>
      </c>
      <c r="N4012">
        <v>7092704</v>
      </c>
      <c r="O4012">
        <v>90.370909999999995</v>
      </c>
      <c r="P4012" s="27">
        <v>6059044</v>
      </c>
      <c r="Q4012" s="27">
        <v>20673458</v>
      </c>
    </row>
    <row r="4013" spans="1:17" x14ac:dyDescent="0.3">
      <c r="A4013">
        <v>9</v>
      </c>
      <c r="B4013">
        <v>14</v>
      </c>
      <c r="C4013">
        <v>31</v>
      </c>
      <c r="D4013" s="27">
        <v>6600</v>
      </c>
      <c r="E4013">
        <v>0</v>
      </c>
      <c r="F4013">
        <v>44525</v>
      </c>
      <c r="G4013">
        <v>46191</v>
      </c>
      <c r="H4013">
        <v>0</v>
      </c>
      <c r="I4013">
        <v>51760</v>
      </c>
      <c r="J4013">
        <v>0</v>
      </c>
      <c r="K4013">
        <v>24623</v>
      </c>
      <c r="L4013">
        <v>282</v>
      </c>
      <c r="M4013">
        <v>126121</v>
      </c>
      <c r="N4013">
        <v>40253</v>
      </c>
      <c r="O4013">
        <v>511.87860000000001</v>
      </c>
      <c r="P4013" s="27">
        <v>97818</v>
      </c>
      <c r="Q4013" s="27">
        <v>333755</v>
      </c>
    </row>
    <row r="4014" spans="1:17" x14ac:dyDescent="0.3">
      <c r="A4014">
        <v>5</v>
      </c>
      <c r="B4014">
        <v>5</v>
      </c>
      <c r="C4014">
        <v>9</v>
      </c>
      <c r="D4014" s="27">
        <v>1000000</v>
      </c>
      <c r="E4014">
        <v>0</v>
      </c>
      <c r="F4014">
        <v>179338</v>
      </c>
      <c r="G4014">
        <v>1362427</v>
      </c>
      <c r="H4014">
        <v>19313</v>
      </c>
      <c r="I4014">
        <v>3238115</v>
      </c>
      <c r="J4014">
        <v>0</v>
      </c>
      <c r="K4014">
        <v>104697</v>
      </c>
      <c r="L4014">
        <v>35485</v>
      </c>
      <c r="M4014">
        <v>52393</v>
      </c>
      <c r="N4014">
        <v>5064078</v>
      </c>
      <c r="O4014">
        <v>23.717549999999999</v>
      </c>
      <c r="P4014" s="27">
        <v>2947200</v>
      </c>
      <c r="Q4014" s="27">
        <v>10055846</v>
      </c>
    </row>
    <row r="4015" spans="1:17" x14ac:dyDescent="0.3">
      <c r="A4015">
        <v>7</v>
      </c>
      <c r="B4015">
        <v>1</v>
      </c>
      <c r="C4015">
        <v>1</v>
      </c>
      <c r="D4015" s="27">
        <v>162000</v>
      </c>
      <c r="O4015">
        <v>179.85890000000001</v>
      </c>
    </row>
    <row r="4016" spans="1:17" x14ac:dyDescent="0.3">
      <c r="A4016">
        <v>9</v>
      </c>
      <c r="B4016">
        <v>7</v>
      </c>
      <c r="C4016">
        <v>52</v>
      </c>
      <c r="D4016" s="27">
        <v>300000</v>
      </c>
      <c r="E4016">
        <v>190304</v>
      </c>
      <c r="F4016">
        <v>657175</v>
      </c>
      <c r="G4016">
        <v>569585</v>
      </c>
      <c r="H4016">
        <v>321006</v>
      </c>
      <c r="I4016">
        <v>1332525</v>
      </c>
      <c r="J4016">
        <v>0</v>
      </c>
      <c r="K4016">
        <v>102513</v>
      </c>
      <c r="L4016">
        <v>415162</v>
      </c>
      <c r="M4016">
        <v>1269427</v>
      </c>
      <c r="N4016">
        <v>2439571</v>
      </c>
      <c r="O4016">
        <v>23.251169999999998</v>
      </c>
      <c r="P4016" s="27">
        <v>2138707</v>
      </c>
      <c r="Q4016" s="27">
        <v>7297268</v>
      </c>
    </row>
    <row r="4017" spans="1:17" x14ac:dyDescent="0.3">
      <c r="A4017">
        <v>5</v>
      </c>
      <c r="B4017">
        <v>14</v>
      </c>
      <c r="C4017">
        <v>27</v>
      </c>
      <c r="D4017" s="27">
        <v>120000</v>
      </c>
      <c r="E4017">
        <v>0</v>
      </c>
      <c r="F4017">
        <v>475593</v>
      </c>
      <c r="G4017">
        <v>1493692</v>
      </c>
      <c r="H4017">
        <v>0</v>
      </c>
      <c r="I4017">
        <v>406629</v>
      </c>
      <c r="J4017">
        <v>185251</v>
      </c>
      <c r="K4017">
        <v>157631</v>
      </c>
      <c r="L4017">
        <v>55504</v>
      </c>
      <c r="M4017">
        <v>274799</v>
      </c>
      <c r="N4017">
        <v>769400</v>
      </c>
      <c r="O4017">
        <v>15.94562</v>
      </c>
      <c r="P4017" s="27">
        <v>1119138</v>
      </c>
      <c r="Q4017" s="27">
        <v>3818499</v>
      </c>
    </row>
    <row r="4018" spans="1:17" x14ac:dyDescent="0.3">
      <c r="A4018">
        <v>9</v>
      </c>
      <c r="B4018">
        <v>26</v>
      </c>
      <c r="C4018">
        <v>46</v>
      </c>
      <c r="D4018" s="27">
        <v>2400</v>
      </c>
      <c r="E4018">
        <v>196</v>
      </c>
      <c r="F4018">
        <v>3735</v>
      </c>
      <c r="G4018">
        <v>9135</v>
      </c>
      <c r="H4018">
        <v>687</v>
      </c>
      <c r="I4018">
        <v>16829</v>
      </c>
      <c r="J4018">
        <v>0</v>
      </c>
      <c r="K4018">
        <v>11953</v>
      </c>
      <c r="L4018">
        <v>20858</v>
      </c>
      <c r="M4018">
        <v>18585</v>
      </c>
      <c r="N4018">
        <v>25121</v>
      </c>
      <c r="O4018">
        <v>1522.982</v>
      </c>
      <c r="P4018" s="27">
        <v>31389</v>
      </c>
      <c r="Q4018" s="27">
        <v>107099</v>
      </c>
    </row>
    <row r="4019" spans="1:17" x14ac:dyDescent="0.3">
      <c r="A4019">
        <v>5</v>
      </c>
      <c r="B4019">
        <v>26</v>
      </c>
      <c r="C4019">
        <v>48</v>
      </c>
      <c r="D4019" s="27">
        <v>3000</v>
      </c>
      <c r="E4019">
        <v>0</v>
      </c>
      <c r="F4019">
        <v>139502</v>
      </c>
      <c r="G4019">
        <v>46530</v>
      </c>
      <c r="H4019">
        <v>0</v>
      </c>
      <c r="I4019">
        <v>267550</v>
      </c>
      <c r="J4019">
        <v>0</v>
      </c>
      <c r="K4019">
        <v>372092</v>
      </c>
      <c r="L4019">
        <v>43151</v>
      </c>
      <c r="M4019">
        <v>1101</v>
      </c>
      <c r="N4019">
        <v>162842</v>
      </c>
      <c r="O4019">
        <v>961.78279999999995</v>
      </c>
      <c r="P4019" s="27">
        <v>302687</v>
      </c>
      <c r="Q4019" s="27">
        <v>1032768</v>
      </c>
    </row>
    <row r="4020" spans="1:17" x14ac:dyDescent="0.3">
      <c r="A4020">
        <v>8</v>
      </c>
      <c r="B4020">
        <v>16</v>
      </c>
      <c r="C4020">
        <v>35</v>
      </c>
      <c r="D4020" s="27">
        <v>265000</v>
      </c>
      <c r="E4020">
        <v>52489</v>
      </c>
      <c r="F4020">
        <v>11036548</v>
      </c>
      <c r="G4020">
        <v>3853451</v>
      </c>
      <c r="H4020">
        <v>1050688</v>
      </c>
      <c r="I4020">
        <v>8782193</v>
      </c>
      <c r="J4020">
        <v>1833753</v>
      </c>
      <c r="K4020">
        <v>2134860</v>
      </c>
      <c r="L4020">
        <v>1737956</v>
      </c>
      <c r="M4020">
        <v>347543</v>
      </c>
      <c r="N4020">
        <v>9206074</v>
      </c>
      <c r="O4020">
        <v>9.2846069999999994</v>
      </c>
      <c r="P4020" s="27">
        <v>11733750</v>
      </c>
      <c r="Q4020" s="27">
        <v>40035555</v>
      </c>
    </row>
    <row r="4021" spans="1:17" x14ac:dyDescent="0.3">
      <c r="A4021">
        <v>2</v>
      </c>
      <c r="B4021">
        <v>25</v>
      </c>
      <c r="C4021">
        <v>42</v>
      </c>
      <c r="D4021" s="27">
        <v>96000</v>
      </c>
      <c r="E4021">
        <v>106566</v>
      </c>
      <c r="F4021">
        <v>374409</v>
      </c>
      <c r="G4021">
        <v>1087322</v>
      </c>
      <c r="H4021">
        <v>0</v>
      </c>
      <c r="I4021">
        <v>1434549</v>
      </c>
      <c r="J4021">
        <v>104412</v>
      </c>
      <c r="K4021">
        <v>400162</v>
      </c>
      <c r="L4021">
        <v>166251</v>
      </c>
      <c r="M4021">
        <v>78670</v>
      </c>
      <c r="N4021">
        <v>883806</v>
      </c>
      <c r="O4021">
        <v>647.98720000000003</v>
      </c>
      <c r="P4021" s="27">
        <v>1358777</v>
      </c>
      <c r="Q4021" s="27">
        <v>4636147</v>
      </c>
    </row>
    <row r="4022" spans="1:17" x14ac:dyDescent="0.3">
      <c r="A4022">
        <v>6</v>
      </c>
      <c r="B4022">
        <v>26</v>
      </c>
      <c r="C4022">
        <v>46</v>
      </c>
      <c r="D4022" s="27">
        <v>2700</v>
      </c>
      <c r="E4022">
        <v>1841</v>
      </c>
      <c r="F4022">
        <v>9664</v>
      </c>
      <c r="G4022">
        <v>16151</v>
      </c>
      <c r="H4022">
        <v>141</v>
      </c>
      <c r="I4022">
        <v>33445</v>
      </c>
      <c r="J4022">
        <v>0</v>
      </c>
      <c r="K4022">
        <v>5614</v>
      </c>
      <c r="L4022">
        <v>7098</v>
      </c>
      <c r="M4022">
        <v>0</v>
      </c>
      <c r="N4022">
        <v>20917</v>
      </c>
      <c r="O4022">
        <v>1791.31</v>
      </c>
      <c r="P4022" s="27">
        <v>27805</v>
      </c>
      <c r="Q4022" s="27">
        <v>94871</v>
      </c>
    </row>
    <row r="4023" spans="1:17" x14ac:dyDescent="0.3">
      <c r="A4023">
        <v>7</v>
      </c>
      <c r="B4023">
        <v>2</v>
      </c>
      <c r="C4023">
        <v>3</v>
      </c>
      <c r="D4023" s="27">
        <v>24000</v>
      </c>
      <c r="E4023">
        <v>0</v>
      </c>
      <c r="F4023">
        <v>355349</v>
      </c>
      <c r="G4023">
        <v>176215</v>
      </c>
      <c r="H4023">
        <v>1004</v>
      </c>
      <c r="I4023">
        <v>205211</v>
      </c>
      <c r="J4023">
        <v>0</v>
      </c>
      <c r="K4023">
        <v>11980</v>
      </c>
      <c r="L4023">
        <v>28137</v>
      </c>
      <c r="M4023">
        <v>121770</v>
      </c>
      <c r="N4023">
        <v>145692</v>
      </c>
      <c r="O4023">
        <v>281.10930000000002</v>
      </c>
      <c r="P4023" s="27">
        <v>306377</v>
      </c>
      <c r="Q4023" s="27">
        <v>1045358</v>
      </c>
    </row>
    <row r="4024" spans="1:17" x14ac:dyDescent="0.3">
      <c r="A4024">
        <v>7</v>
      </c>
      <c r="B4024">
        <v>14</v>
      </c>
      <c r="C4024">
        <v>28</v>
      </c>
      <c r="D4024" s="27">
        <v>1150</v>
      </c>
      <c r="E4024">
        <v>4072</v>
      </c>
      <c r="F4024">
        <v>14149</v>
      </c>
      <c r="G4024">
        <v>5424</v>
      </c>
      <c r="H4024">
        <v>0</v>
      </c>
      <c r="I4024">
        <v>5403</v>
      </c>
      <c r="J4024">
        <v>0</v>
      </c>
      <c r="K4024">
        <v>2297</v>
      </c>
      <c r="L4024">
        <v>5032</v>
      </c>
      <c r="M4024">
        <v>5686</v>
      </c>
      <c r="N4024">
        <v>4361</v>
      </c>
      <c r="O4024">
        <v>1849.1849999999999</v>
      </c>
      <c r="P4024" s="27">
        <v>13606</v>
      </c>
      <c r="Q4024" s="27">
        <v>46424</v>
      </c>
    </row>
    <row r="4025" spans="1:17" x14ac:dyDescent="0.3">
      <c r="A4025">
        <v>2</v>
      </c>
      <c r="B4025">
        <v>2</v>
      </c>
      <c r="C4025">
        <v>2</v>
      </c>
      <c r="D4025" s="27">
        <v>310000</v>
      </c>
      <c r="E4025">
        <v>145759</v>
      </c>
      <c r="F4025">
        <v>2085236</v>
      </c>
      <c r="G4025">
        <v>6225030</v>
      </c>
      <c r="H4025">
        <v>66060</v>
      </c>
      <c r="I4025">
        <v>4289165</v>
      </c>
      <c r="J4025">
        <v>0</v>
      </c>
      <c r="K4025">
        <v>0</v>
      </c>
      <c r="L4025">
        <v>228228</v>
      </c>
      <c r="M4025">
        <v>3161211</v>
      </c>
      <c r="N4025">
        <v>3450210</v>
      </c>
      <c r="O4025">
        <v>25.322579999999999</v>
      </c>
      <c r="P4025" s="27">
        <v>5759349</v>
      </c>
      <c r="Q4025" s="27">
        <v>19650899</v>
      </c>
    </row>
    <row r="4026" spans="1:17" x14ac:dyDescent="0.3">
      <c r="A4026">
        <v>7</v>
      </c>
      <c r="B4026">
        <v>14</v>
      </c>
      <c r="C4026">
        <v>29</v>
      </c>
      <c r="D4026" s="27">
        <v>59000</v>
      </c>
      <c r="E4026">
        <v>5278</v>
      </c>
      <c r="F4026">
        <v>1250792</v>
      </c>
      <c r="G4026">
        <v>409893</v>
      </c>
      <c r="H4026">
        <v>42489</v>
      </c>
      <c r="I4026">
        <v>284810</v>
      </c>
      <c r="J4026">
        <v>0</v>
      </c>
      <c r="K4026">
        <v>20657</v>
      </c>
      <c r="L4026">
        <v>13493</v>
      </c>
      <c r="M4026">
        <v>72097</v>
      </c>
      <c r="N4026">
        <v>270108</v>
      </c>
      <c r="O4026">
        <v>311.1345</v>
      </c>
      <c r="P4026" s="27">
        <v>694495</v>
      </c>
      <c r="Q4026" s="27">
        <v>2369617</v>
      </c>
    </row>
    <row r="4027" spans="1:17" x14ac:dyDescent="0.3">
      <c r="A4027">
        <v>4</v>
      </c>
      <c r="B4027">
        <v>25</v>
      </c>
      <c r="C4027">
        <v>42</v>
      </c>
      <c r="D4027" s="27">
        <v>12000</v>
      </c>
      <c r="E4027">
        <v>0</v>
      </c>
      <c r="F4027">
        <v>3199</v>
      </c>
      <c r="G4027">
        <v>21446</v>
      </c>
      <c r="H4027">
        <v>126</v>
      </c>
      <c r="I4027">
        <v>23456</v>
      </c>
      <c r="J4027">
        <v>0</v>
      </c>
      <c r="K4027">
        <v>59834</v>
      </c>
      <c r="L4027">
        <v>291</v>
      </c>
      <c r="M4027">
        <v>1089</v>
      </c>
      <c r="N4027">
        <v>24470</v>
      </c>
      <c r="O4027">
        <v>1559.829</v>
      </c>
      <c r="P4027" s="27">
        <v>39247</v>
      </c>
      <c r="Q4027" s="27">
        <v>133911</v>
      </c>
    </row>
    <row r="4028" spans="1:17" x14ac:dyDescent="0.3">
      <c r="A4028">
        <v>2</v>
      </c>
      <c r="B4028">
        <v>25</v>
      </c>
      <c r="C4028">
        <v>42</v>
      </c>
      <c r="D4028" s="27">
        <v>11000</v>
      </c>
      <c r="E4028">
        <v>49463</v>
      </c>
      <c r="F4028">
        <v>39213</v>
      </c>
      <c r="G4028">
        <v>60673</v>
      </c>
      <c r="H4028">
        <v>3152</v>
      </c>
      <c r="I4028">
        <v>138075</v>
      </c>
      <c r="J4028">
        <v>0</v>
      </c>
      <c r="K4028">
        <v>354086</v>
      </c>
      <c r="L4028">
        <v>4615</v>
      </c>
      <c r="M4028">
        <v>25907</v>
      </c>
      <c r="N4028">
        <v>85422</v>
      </c>
      <c r="O4028">
        <v>1794.739</v>
      </c>
      <c r="P4028" s="27">
        <v>222921</v>
      </c>
      <c r="Q4028" s="27">
        <v>760606</v>
      </c>
    </row>
    <row r="4029" spans="1:17" x14ac:dyDescent="0.3">
      <c r="A4029">
        <v>5</v>
      </c>
      <c r="B4029">
        <v>2</v>
      </c>
      <c r="C4029">
        <v>2</v>
      </c>
      <c r="D4029" s="27">
        <v>8000</v>
      </c>
      <c r="E4029">
        <v>720</v>
      </c>
      <c r="F4029">
        <v>110998</v>
      </c>
      <c r="G4029">
        <v>79991</v>
      </c>
      <c r="H4029">
        <v>0</v>
      </c>
      <c r="I4029">
        <v>294462</v>
      </c>
      <c r="J4029">
        <v>0</v>
      </c>
      <c r="K4029">
        <v>22358</v>
      </c>
      <c r="L4029">
        <v>42354</v>
      </c>
      <c r="M4029">
        <v>31443</v>
      </c>
      <c r="N4029">
        <v>85785</v>
      </c>
      <c r="O4029">
        <v>23.717549999999999</v>
      </c>
      <c r="P4029" s="27">
        <v>195812</v>
      </c>
      <c r="Q4029" s="27">
        <v>668111</v>
      </c>
    </row>
    <row r="4030" spans="1:17" x14ac:dyDescent="0.3">
      <c r="A4030">
        <v>5</v>
      </c>
      <c r="B4030">
        <v>13</v>
      </c>
      <c r="C4030">
        <v>22</v>
      </c>
      <c r="D4030" s="27">
        <v>38500</v>
      </c>
      <c r="E4030">
        <v>190527</v>
      </c>
      <c r="F4030">
        <v>1552582</v>
      </c>
      <c r="G4030">
        <v>283355</v>
      </c>
      <c r="H4030">
        <v>0</v>
      </c>
      <c r="I4030">
        <v>165285</v>
      </c>
      <c r="J4030">
        <v>0</v>
      </c>
      <c r="K4030">
        <v>3136</v>
      </c>
      <c r="L4030">
        <v>33926</v>
      </c>
      <c r="M4030">
        <v>28137</v>
      </c>
      <c r="N4030">
        <v>719056</v>
      </c>
      <c r="O4030">
        <v>632.51710000000003</v>
      </c>
      <c r="P4030" s="27">
        <v>872217</v>
      </c>
      <c r="Q4030" s="27">
        <v>2976004</v>
      </c>
    </row>
    <row r="4031" spans="1:17" x14ac:dyDescent="0.3">
      <c r="A4031">
        <v>5</v>
      </c>
      <c r="B4031">
        <v>15</v>
      </c>
      <c r="C4031">
        <v>34</v>
      </c>
      <c r="D4031" s="27">
        <v>1250</v>
      </c>
      <c r="E4031">
        <v>8262</v>
      </c>
      <c r="F4031">
        <v>62260</v>
      </c>
      <c r="G4031">
        <v>12943</v>
      </c>
      <c r="H4031">
        <v>13886</v>
      </c>
      <c r="I4031">
        <v>23825</v>
      </c>
      <c r="J4031">
        <v>98815</v>
      </c>
      <c r="K4031">
        <v>152562</v>
      </c>
      <c r="L4031">
        <v>16523</v>
      </c>
      <c r="M4031">
        <v>27058</v>
      </c>
      <c r="N4031">
        <v>22752</v>
      </c>
      <c r="O4031">
        <v>19.382850000000001</v>
      </c>
      <c r="P4031" s="27">
        <v>128630</v>
      </c>
      <c r="Q4031" s="27">
        <v>438886</v>
      </c>
    </row>
    <row r="4032" spans="1:17" x14ac:dyDescent="0.3">
      <c r="A4032">
        <v>5</v>
      </c>
      <c r="B4032">
        <v>5</v>
      </c>
      <c r="C4032">
        <v>11</v>
      </c>
      <c r="D4032" s="27">
        <v>4000</v>
      </c>
      <c r="O4032">
        <v>4637.8509999999997</v>
      </c>
    </row>
    <row r="4033" spans="1:17" x14ac:dyDescent="0.3">
      <c r="A4033">
        <v>9</v>
      </c>
      <c r="B4033">
        <v>1</v>
      </c>
      <c r="C4033">
        <v>1</v>
      </c>
      <c r="D4033" s="27">
        <v>39000</v>
      </c>
      <c r="E4033">
        <v>15</v>
      </c>
      <c r="F4033">
        <v>836</v>
      </c>
      <c r="G4033">
        <v>9126</v>
      </c>
      <c r="H4033">
        <v>30</v>
      </c>
      <c r="I4033">
        <v>9739</v>
      </c>
      <c r="J4033">
        <v>0</v>
      </c>
      <c r="K4033">
        <v>225</v>
      </c>
      <c r="L4033">
        <v>402</v>
      </c>
      <c r="M4033">
        <v>668</v>
      </c>
      <c r="N4033">
        <v>10759</v>
      </c>
      <c r="O4033">
        <v>213.4828</v>
      </c>
      <c r="P4033" s="27">
        <v>9320</v>
      </c>
      <c r="Q4033" s="27">
        <v>31800</v>
      </c>
    </row>
    <row r="4034" spans="1:17" x14ac:dyDescent="0.3">
      <c r="A4034">
        <v>2</v>
      </c>
      <c r="B4034">
        <v>2</v>
      </c>
      <c r="C4034">
        <v>2</v>
      </c>
      <c r="D4034" s="27">
        <v>1500</v>
      </c>
      <c r="E4034">
        <v>2079</v>
      </c>
      <c r="F4034">
        <v>4102</v>
      </c>
      <c r="G4034">
        <v>7061</v>
      </c>
      <c r="H4034">
        <v>0</v>
      </c>
      <c r="I4034">
        <v>5642</v>
      </c>
      <c r="J4034">
        <v>510</v>
      </c>
      <c r="K4034">
        <v>995</v>
      </c>
      <c r="L4034">
        <v>6981</v>
      </c>
      <c r="M4034">
        <v>3161</v>
      </c>
      <c r="N4034">
        <v>7008</v>
      </c>
      <c r="O4034">
        <v>1155.4280000000001</v>
      </c>
      <c r="P4034" s="27">
        <v>11002</v>
      </c>
      <c r="Q4034" s="27">
        <v>37539</v>
      </c>
    </row>
    <row r="4035" spans="1:17" x14ac:dyDescent="0.3">
      <c r="A4035">
        <v>3</v>
      </c>
      <c r="B4035">
        <v>23</v>
      </c>
      <c r="C4035">
        <v>50</v>
      </c>
      <c r="D4035" s="27">
        <v>95000</v>
      </c>
      <c r="E4035">
        <v>189139</v>
      </c>
      <c r="F4035">
        <v>307543</v>
      </c>
      <c r="G4035">
        <v>1399581</v>
      </c>
      <c r="H4035">
        <v>138439</v>
      </c>
      <c r="I4035">
        <v>748488</v>
      </c>
      <c r="J4035">
        <v>0</v>
      </c>
      <c r="K4035">
        <v>1842002</v>
      </c>
      <c r="L4035">
        <v>186852</v>
      </c>
      <c r="M4035">
        <v>262189</v>
      </c>
      <c r="N4035">
        <v>934674</v>
      </c>
      <c r="O4035">
        <v>52.146230000000003</v>
      </c>
      <c r="P4035" s="27">
        <v>1761110</v>
      </c>
      <c r="Q4035" s="27">
        <v>6008907</v>
      </c>
    </row>
    <row r="4036" spans="1:17" x14ac:dyDescent="0.3">
      <c r="A4036">
        <v>5</v>
      </c>
      <c r="B4036">
        <v>2</v>
      </c>
      <c r="C4036">
        <v>3</v>
      </c>
      <c r="D4036" s="27">
        <v>2750</v>
      </c>
      <c r="E4036">
        <v>14418</v>
      </c>
      <c r="F4036">
        <v>31490</v>
      </c>
      <c r="G4036">
        <v>52376</v>
      </c>
      <c r="H4036">
        <v>1310</v>
      </c>
      <c r="I4036">
        <v>42795</v>
      </c>
      <c r="J4036">
        <v>0</v>
      </c>
      <c r="K4036">
        <v>4896</v>
      </c>
      <c r="L4036">
        <v>34996</v>
      </c>
      <c r="M4036">
        <v>112490</v>
      </c>
      <c r="N4036">
        <v>27677</v>
      </c>
      <c r="O4036">
        <v>1522.982</v>
      </c>
      <c r="P4036" s="27">
        <v>94504</v>
      </c>
      <c r="Q4036" s="27">
        <v>322448</v>
      </c>
    </row>
    <row r="4037" spans="1:17" x14ac:dyDescent="0.3">
      <c r="A4037">
        <v>3</v>
      </c>
      <c r="B4037">
        <v>25</v>
      </c>
      <c r="C4037">
        <v>42</v>
      </c>
      <c r="D4037" s="27">
        <v>1200</v>
      </c>
      <c r="E4037">
        <v>0</v>
      </c>
      <c r="F4037">
        <v>5943</v>
      </c>
      <c r="G4037">
        <v>6588</v>
      </c>
      <c r="H4037">
        <v>0</v>
      </c>
      <c r="I4037">
        <v>13076</v>
      </c>
      <c r="J4037">
        <v>0</v>
      </c>
      <c r="K4037">
        <v>0</v>
      </c>
      <c r="L4037">
        <v>2956</v>
      </c>
      <c r="M4037">
        <v>7819</v>
      </c>
      <c r="N4037">
        <v>8046</v>
      </c>
      <c r="O4037">
        <v>1868.403</v>
      </c>
      <c r="P4037" s="27">
        <v>13021</v>
      </c>
      <c r="Q4037" s="27">
        <v>44428</v>
      </c>
    </row>
    <row r="4038" spans="1:17" x14ac:dyDescent="0.3">
      <c r="A4038">
        <v>5</v>
      </c>
      <c r="B4038">
        <v>6</v>
      </c>
      <c r="C4038">
        <v>14</v>
      </c>
      <c r="D4038" s="27">
        <v>34500</v>
      </c>
      <c r="E4038">
        <v>20115</v>
      </c>
      <c r="F4038">
        <v>277271</v>
      </c>
      <c r="G4038">
        <v>362754</v>
      </c>
      <c r="H4038">
        <v>7451</v>
      </c>
      <c r="I4038">
        <v>566509</v>
      </c>
      <c r="J4038">
        <v>710158</v>
      </c>
      <c r="K4038">
        <v>5486708</v>
      </c>
      <c r="L4038">
        <v>19108</v>
      </c>
      <c r="M4038">
        <v>11600</v>
      </c>
      <c r="N4038">
        <v>350680</v>
      </c>
      <c r="O4038">
        <v>226.8278</v>
      </c>
      <c r="P4038" s="27">
        <v>2289670</v>
      </c>
      <c r="Q4038" s="27">
        <v>7812354</v>
      </c>
    </row>
    <row r="4039" spans="1:17" x14ac:dyDescent="0.3">
      <c r="A4039">
        <v>2</v>
      </c>
      <c r="B4039">
        <v>2</v>
      </c>
      <c r="C4039">
        <v>2</v>
      </c>
      <c r="D4039" s="27">
        <v>20500</v>
      </c>
      <c r="E4039">
        <v>0</v>
      </c>
      <c r="F4039">
        <v>51258</v>
      </c>
      <c r="G4039">
        <v>271428</v>
      </c>
      <c r="H4039">
        <v>8887</v>
      </c>
      <c r="I4039">
        <v>170602</v>
      </c>
      <c r="J4039">
        <v>0</v>
      </c>
      <c r="K4039">
        <v>16014</v>
      </c>
      <c r="L4039">
        <v>45289</v>
      </c>
      <c r="M4039">
        <v>406033</v>
      </c>
      <c r="N4039">
        <v>127536</v>
      </c>
      <c r="O4039">
        <v>84.055760000000006</v>
      </c>
      <c r="P4039" s="27">
        <v>321526</v>
      </c>
      <c r="Q4039" s="27">
        <v>1097047</v>
      </c>
    </row>
    <row r="4040" spans="1:17" x14ac:dyDescent="0.3">
      <c r="A4040">
        <v>5</v>
      </c>
      <c r="B4040">
        <v>23</v>
      </c>
      <c r="C4040">
        <v>50</v>
      </c>
      <c r="D4040" s="27">
        <v>11500</v>
      </c>
      <c r="E4040">
        <v>376</v>
      </c>
      <c r="F4040">
        <v>183422</v>
      </c>
      <c r="G4040">
        <v>75484</v>
      </c>
      <c r="H4040">
        <v>17274</v>
      </c>
      <c r="I4040">
        <v>61982</v>
      </c>
      <c r="J4040">
        <v>12246</v>
      </c>
      <c r="K4040">
        <v>413191</v>
      </c>
      <c r="L4040">
        <v>59485</v>
      </c>
      <c r="M4040">
        <v>12140</v>
      </c>
      <c r="N4040">
        <v>87581</v>
      </c>
      <c r="O4040">
        <v>1170.3019999999999</v>
      </c>
      <c r="P4040" s="27">
        <v>270569</v>
      </c>
      <c r="Q4040" s="27">
        <v>923181</v>
      </c>
    </row>
    <row r="4041" spans="1:17" x14ac:dyDescent="0.3">
      <c r="A4041">
        <v>5</v>
      </c>
      <c r="B4041">
        <v>15</v>
      </c>
      <c r="C4041">
        <v>33</v>
      </c>
      <c r="D4041" s="27">
        <v>79000</v>
      </c>
      <c r="E4041">
        <v>0</v>
      </c>
      <c r="F4041">
        <v>877112</v>
      </c>
      <c r="G4041">
        <v>1554100</v>
      </c>
      <c r="H4041">
        <v>0</v>
      </c>
      <c r="I4041">
        <v>213697</v>
      </c>
      <c r="J4041">
        <v>2179296</v>
      </c>
      <c r="K4041">
        <v>3364630</v>
      </c>
      <c r="L4041">
        <v>80311</v>
      </c>
      <c r="M4041">
        <v>22983</v>
      </c>
      <c r="N4041">
        <v>609902</v>
      </c>
      <c r="O4041">
        <v>9.0929190000000002</v>
      </c>
      <c r="P4041" s="27">
        <v>2609036</v>
      </c>
      <c r="Q4041" s="27">
        <v>8902031</v>
      </c>
    </row>
    <row r="4042" spans="1:17" x14ac:dyDescent="0.3">
      <c r="A4042">
        <v>2</v>
      </c>
      <c r="B4042">
        <v>2</v>
      </c>
      <c r="C4042">
        <v>2</v>
      </c>
      <c r="D4042" s="27">
        <v>300000</v>
      </c>
      <c r="E4042">
        <v>373566</v>
      </c>
      <c r="F4042">
        <v>2551488</v>
      </c>
      <c r="G4042">
        <v>2896501</v>
      </c>
      <c r="H4042">
        <v>27210</v>
      </c>
      <c r="I4042">
        <v>3004053</v>
      </c>
      <c r="J4042">
        <v>0</v>
      </c>
      <c r="K4042">
        <v>1072197</v>
      </c>
      <c r="L4042">
        <v>158173</v>
      </c>
      <c r="M4042">
        <v>3213262</v>
      </c>
      <c r="N4042">
        <v>1843437</v>
      </c>
      <c r="O4042">
        <v>25.322579999999999</v>
      </c>
      <c r="P4042" s="27">
        <v>4437247</v>
      </c>
      <c r="Q4042" s="27">
        <v>15139887</v>
      </c>
    </row>
    <row r="4043" spans="1:17" x14ac:dyDescent="0.3">
      <c r="A4043">
        <v>2</v>
      </c>
      <c r="B4043">
        <v>5</v>
      </c>
      <c r="C4043">
        <v>10</v>
      </c>
      <c r="D4043" s="27">
        <v>300000</v>
      </c>
      <c r="E4043">
        <v>121352</v>
      </c>
      <c r="F4043">
        <v>406522</v>
      </c>
      <c r="G4043">
        <v>302472</v>
      </c>
      <c r="H4043">
        <v>6753</v>
      </c>
      <c r="I4043">
        <v>819837</v>
      </c>
      <c r="J4043">
        <v>0</v>
      </c>
      <c r="K4043">
        <v>142018</v>
      </c>
      <c r="L4043">
        <v>39921</v>
      </c>
      <c r="M4043">
        <v>71089</v>
      </c>
      <c r="N4043">
        <v>1133052</v>
      </c>
      <c r="O4043">
        <v>86.870509999999996</v>
      </c>
      <c r="P4043" s="27">
        <v>891857</v>
      </c>
      <c r="Q4043" s="27">
        <v>3043016</v>
      </c>
    </row>
    <row r="4044" spans="1:17" x14ac:dyDescent="0.3">
      <c r="A4044">
        <v>8</v>
      </c>
      <c r="B4044">
        <v>15</v>
      </c>
      <c r="C4044">
        <v>33</v>
      </c>
      <c r="D4044" s="27">
        <v>3000</v>
      </c>
      <c r="E4044">
        <v>4492</v>
      </c>
      <c r="F4044">
        <v>27274</v>
      </c>
      <c r="G4044">
        <v>18260</v>
      </c>
      <c r="H4044">
        <v>0</v>
      </c>
      <c r="I4044">
        <v>32417</v>
      </c>
      <c r="J4044">
        <v>104554</v>
      </c>
      <c r="K4044">
        <v>161421</v>
      </c>
      <c r="L4044">
        <v>4024</v>
      </c>
      <c r="M4044">
        <v>8819</v>
      </c>
      <c r="N4044">
        <v>32450</v>
      </c>
      <c r="O4044">
        <v>789.9366</v>
      </c>
      <c r="P4044" s="27">
        <v>115390</v>
      </c>
      <c r="Q4044" s="27">
        <v>393711</v>
      </c>
    </row>
    <row r="4045" spans="1:17" x14ac:dyDescent="0.3">
      <c r="A4045">
        <v>2</v>
      </c>
      <c r="B4045">
        <v>26</v>
      </c>
      <c r="C4045">
        <v>47</v>
      </c>
      <c r="D4045" s="27">
        <v>22500</v>
      </c>
      <c r="E4045">
        <v>18816</v>
      </c>
      <c r="F4045">
        <v>0</v>
      </c>
      <c r="G4045">
        <v>25043</v>
      </c>
      <c r="H4045">
        <v>0</v>
      </c>
      <c r="I4045">
        <v>222877</v>
      </c>
      <c r="J4045">
        <v>0</v>
      </c>
      <c r="K4045">
        <v>0</v>
      </c>
      <c r="L4045">
        <v>0</v>
      </c>
      <c r="M4045">
        <v>0</v>
      </c>
      <c r="N4045">
        <v>183648</v>
      </c>
      <c r="O4045">
        <v>175.75630000000001</v>
      </c>
      <c r="P4045" s="27">
        <v>132000</v>
      </c>
      <c r="Q4045" s="27">
        <v>450384</v>
      </c>
    </row>
    <row r="4046" spans="1:17" x14ac:dyDescent="0.3">
      <c r="A4046">
        <v>3</v>
      </c>
      <c r="B4046">
        <v>5</v>
      </c>
      <c r="C4046">
        <v>9</v>
      </c>
      <c r="D4046" s="27">
        <v>100000</v>
      </c>
      <c r="E4046">
        <v>150891</v>
      </c>
      <c r="F4046">
        <v>34849</v>
      </c>
      <c r="G4046">
        <v>190501</v>
      </c>
      <c r="H4046">
        <v>0</v>
      </c>
      <c r="I4046">
        <v>597110</v>
      </c>
      <c r="J4046">
        <v>0</v>
      </c>
      <c r="K4046">
        <v>24432</v>
      </c>
      <c r="L4046">
        <v>5942</v>
      </c>
      <c r="M4046">
        <v>92892</v>
      </c>
      <c r="N4046">
        <v>591658</v>
      </c>
      <c r="O4046">
        <v>86.870509999999996</v>
      </c>
      <c r="P4046" s="27">
        <v>494805</v>
      </c>
      <c r="Q4046" s="27">
        <v>1688275</v>
      </c>
    </row>
    <row r="4047" spans="1:17" x14ac:dyDescent="0.3">
      <c r="A4047">
        <v>7</v>
      </c>
      <c r="B4047">
        <v>2</v>
      </c>
      <c r="C4047">
        <v>2</v>
      </c>
      <c r="D4047" s="27">
        <v>2000</v>
      </c>
      <c r="E4047">
        <v>16499</v>
      </c>
      <c r="F4047">
        <v>126237</v>
      </c>
      <c r="G4047">
        <v>36879</v>
      </c>
      <c r="H4047">
        <v>1043</v>
      </c>
      <c r="I4047">
        <v>25548</v>
      </c>
      <c r="J4047">
        <v>0</v>
      </c>
      <c r="K4047">
        <v>6120</v>
      </c>
      <c r="L4047">
        <v>12917</v>
      </c>
      <c r="M4047">
        <v>70178</v>
      </c>
      <c r="N4047">
        <v>29695</v>
      </c>
      <c r="O4047">
        <v>23.717549999999999</v>
      </c>
      <c r="P4047" s="27">
        <v>95286</v>
      </c>
      <c r="Q4047" s="27">
        <v>325116</v>
      </c>
    </row>
    <row r="4048" spans="1:17" x14ac:dyDescent="0.3">
      <c r="A4048">
        <v>8</v>
      </c>
      <c r="B4048">
        <v>1</v>
      </c>
      <c r="C4048">
        <v>1</v>
      </c>
      <c r="D4048" s="27">
        <v>1500</v>
      </c>
      <c r="O4048">
        <v>777.87990000000002</v>
      </c>
    </row>
    <row r="4049" spans="1:17" x14ac:dyDescent="0.3">
      <c r="A4049">
        <v>9</v>
      </c>
      <c r="B4049">
        <v>2</v>
      </c>
      <c r="C4049">
        <v>7</v>
      </c>
      <c r="D4049" s="27">
        <v>5900</v>
      </c>
      <c r="E4049">
        <v>13</v>
      </c>
      <c r="F4049">
        <v>7546</v>
      </c>
      <c r="G4049">
        <v>21903</v>
      </c>
      <c r="H4049">
        <v>0</v>
      </c>
      <c r="I4049">
        <v>16954</v>
      </c>
      <c r="J4049">
        <v>0</v>
      </c>
      <c r="K4049">
        <v>41397</v>
      </c>
      <c r="L4049">
        <v>523</v>
      </c>
      <c r="M4049">
        <v>6588</v>
      </c>
      <c r="N4049">
        <v>15464</v>
      </c>
      <c r="O4049">
        <v>1828.0519999999999</v>
      </c>
      <c r="P4049" s="27">
        <v>32353</v>
      </c>
      <c r="Q4049" s="27">
        <v>110388</v>
      </c>
    </row>
    <row r="4050" spans="1:17" x14ac:dyDescent="0.3">
      <c r="A4050">
        <v>3</v>
      </c>
      <c r="B4050">
        <v>5</v>
      </c>
      <c r="C4050">
        <v>9</v>
      </c>
      <c r="D4050" s="27">
        <v>1400000</v>
      </c>
      <c r="E4050">
        <v>0</v>
      </c>
      <c r="F4050">
        <v>3774009</v>
      </c>
      <c r="G4050">
        <v>2308122</v>
      </c>
      <c r="H4050">
        <v>19569</v>
      </c>
      <c r="I4050">
        <v>9984143</v>
      </c>
      <c r="J4050">
        <v>0</v>
      </c>
      <c r="K4050">
        <v>29957</v>
      </c>
      <c r="L4050">
        <v>15440</v>
      </c>
      <c r="M4050">
        <v>295174</v>
      </c>
      <c r="N4050">
        <v>8880619</v>
      </c>
      <c r="O4050">
        <v>33.266399999999997</v>
      </c>
      <c r="P4050" s="27">
        <v>7417067</v>
      </c>
      <c r="Q4050" s="27">
        <v>25307033</v>
      </c>
    </row>
    <row r="4051" spans="1:17" x14ac:dyDescent="0.3">
      <c r="A4051">
        <v>9</v>
      </c>
      <c r="B4051">
        <v>23</v>
      </c>
      <c r="C4051">
        <v>50</v>
      </c>
      <c r="D4051" s="27">
        <v>15000</v>
      </c>
      <c r="E4051">
        <v>5319</v>
      </c>
      <c r="F4051">
        <v>108868</v>
      </c>
      <c r="G4051">
        <v>181344</v>
      </c>
      <c r="H4051">
        <v>22032</v>
      </c>
      <c r="I4051">
        <v>113360</v>
      </c>
      <c r="J4051">
        <v>0</v>
      </c>
      <c r="K4051">
        <v>183695</v>
      </c>
      <c r="L4051">
        <v>43273</v>
      </c>
      <c r="M4051">
        <v>94565</v>
      </c>
      <c r="N4051">
        <v>94187</v>
      </c>
      <c r="O4051">
        <v>446.2414</v>
      </c>
      <c r="P4051" s="27">
        <v>248137</v>
      </c>
      <c r="Q4051" s="27">
        <v>846643</v>
      </c>
    </row>
    <row r="4052" spans="1:17" x14ac:dyDescent="0.3">
      <c r="A4052">
        <v>7</v>
      </c>
      <c r="B4052">
        <v>25</v>
      </c>
      <c r="C4052">
        <v>42</v>
      </c>
      <c r="D4052" s="27">
        <v>6000</v>
      </c>
      <c r="E4052">
        <v>27577</v>
      </c>
      <c r="F4052">
        <v>38491</v>
      </c>
      <c r="G4052">
        <v>17057</v>
      </c>
      <c r="H4052">
        <v>0</v>
      </c>
      <c r="I4052">
        <v>60190</v>
      </c>
      <c r="J4052">
        <v>0</v>
      </c>
      <c r="K4052">
        <v>37073</v>
      </c>
      <c r="L4052">
        <v>12905</v>
      </c>
      <c r="M4052">
        <v>35866</v>
      </c>
      <c r="N4052">
        <v>29648</v>
      </c>
      <c r="O4052">
        <v>1729.173</v>
      </c>
      <c r="P4052" s="27">
        <v>75852</v>
      </c>
      <c r="Q4052" s="27">
        <v>258807</v>
      </c>
    </row>
    <row r="4053" spans="1:17" x14ac:dyDescent="0.3">
      <c r="A4053">
        <v>8</v>
      </c>
      <c r="B4053">
        <v>8</v>
      </c>
      <c r="C4053">
        <v>18</v>
      </c>
      <c r="D4053" s="27">
        <v>31000</v>
      </c>
      <c r="E4053">
        <v>0</v>
      </c>
      <c r="F4053">
        <v>43556</v>
      </c>
      <c r="G4053">
        <v>549119</v>
      </c>
      <c r="H4053">
        <v>0</v>
      </c>
      <c r="I4053">
        <v>222677</v>
      </c>
      <c r="J4053">
        <v>0</v>
      </c>
      <c r="K4053">
        <v>28848</v>
      </c>
      <c r="L4053">
        <v>27284</v>
      </c>
      <c r="M4053">
        <v>99274</v>
      </c>
      <c r="N4053">
        <v>345162</v>
      </c>
      <c r="O4053">
        <v>145.50389999999999</v>
      </c>
      <c r="P4053" s="27">
        <v>385674</v>
      </c>
      <c r="Q4053" s="27">
        <v>1315920</v>
      </c>
    </row>
    <row r="4054" spans="1:17" x14ac:dyDescent="0.3">
      <c r="A4054">
        <v>9</v>
      </c>
      <c r="B4054">
        <v>2</v>
      </c>
      <c r="C4054">
        <v>2</v>
      </c>
      <c r="D4054" s="27">
        <v>33500</v>
      </c>
      <c r="E4054">
        <v>556</v>
      </c>
      <c r="F4054">
        <v>237293</v>
      </c>
      <c r="G4054">
        <v>283263</v>
      </c>
      <c r="H4054">
        <v>10335</v>
      </c>
      <c r="I4054">
        <v>110569</v>
      </c>
      <c r="J4054">
        <v>0</v>
      </c>
      <c r="K4054">
        <v>0</v>
      </c>
      <c r="L4054">
        <v>177574</v>
      </c>
      <c r="M4054">
        <v>390246</v>
      </c>
      <c r="N4054">
        <v>154387</v>
      </c>
      <c r="O4054">
        <v>583.62670000000003</v>
      </c>
      <c r="P4054" s="27">
        <v>399831</v>
      </c>
      <c r="Q4054" s="27">
        <v>1364223</v>
      </c>
    </row>
    <row r="4055" spans="1:17" x14ac:dyDescent="0.3">
      <c r="A4055">
        <v>5</v>
      </c>
      <c r="B4055">
        <v>2</v>
      </c>
      <c r="C4055">
        <v>2</v>
      </c>
      <c r="D4055" s="27">
        <v>44000</v>
      </c>
      <c r="E4055">
        <v>0</v>
      </c>
      <c r="F4055">
        <v>185695</v>
      </c>
      <c r="G4055">
        <v>613184</v>
      </c>
      <c r="H4055">
        <v>19633</v>
      </c>
      <c r="I4055">
        <v>711641</v>
      </c>
      <c r="J4055">
        <v>0</v>
      </c>
      <c r="K4055">
        <v>0</v>
      </c>
      <c r="L4055">
        <v>59320</v>
      </c>
      <c r="M4055">
        <v>341307</v>
      </c>
      <c r="N4055">
        <v>432252</v>
      </c>
      <c r="O4055">
        <v>48.84104</v>
      </c>
      <c r="P4055" s="27">
        <v>692565</v>
      </c>
      <c r="Q4055" s="27">
        <v>2363032</v>
      </c>
    </row>
    <row r="4056" spans="1:17" x14ac:dyDescent="0.3">
      <c r="A4056">
        <v>5</v>
      </c>
      <c r="B4056">
        <v>18</v>
      </c>
      <c r="C4056">
        <v>39</v>
      </c>
      <c r="D4056" s="27">
        <v>3950</v>
      </c>
      <c r="E4056">
        <v>1965</v>
      </c>
      <c r="F4056">
        <v>15812</v>
      </c>
      <c r="G4056">
        <v>15251</v>
      </c>
      <c r="H4056">
        <v>0</v>
      </c>
      <c r="I4056">
        <v>26315</v>
      </c>
      <c r="J4056">
        <v>26658</v>
      </c>
      <c r="K4056">
        <v>10809</v>
      </c>
      <c r="L4056">
        <v>9458</v>
      </c>
      <c r="M4056">
        <v>15460</v>
      </c>
      <c r="N4056">
        <v>51288</v>
      </c>
      <c r="O4056">
        <v>751.72649999999999</v>
      </c>
      <c r="P4056" s="27">
        <v>50708</v>
      </c>
      <c r="Q4056" s="27">
        <v>173016</v>
      </c>
    </row>
    <row r="4057" spans="1:17" x14ac:dyDescent="0.3">
      <c r="A4057">
        <v>3</v>
      </c>
      <c r="B4057">
        <v>26</v>
      </c>
      <c r="C4057">
        <v>48</v>
      </c>
      <c r="D4057" s="27">
        <v>2400</v>
      </c>
      <c r="E4057">
        <v>0</v>
      </c>
      <c r="F4057">
        <v>937</v>
      </c>
      <c r="G4057">
        <v>1999</v>
      </c>
      <c r="H4057">
        <v>0</v>
      </c>
      <c r="I4057">
        <v>4044</v>
      </c>
      <c r="J4057">
        <v>655</v>
      </c>
      <c r="K4057">
        <v>944</v>
      </c>
      <c r="L4057">
        <v>58</v>
      </c>
      <c r="M4057">
        <v>56</v>
      </c>
      <c r="N4057">
        <v>5347</v>
      </c>
      <c r="O4057">
        <v>1868.403</v>
      </c>
      <c r="P4057" s="27">
        <v>4115</v>
      </c>
      <c r="Q4057" s="27">
        <v>14040</v>
      </c>
    </row>
    <row r="4058" spans="1:17" x14ac:dyDescent="0.3">
      <c r="A4058">
        <v>5</v>
      </c>
      <c r="B4058">
        <v>16</v>
      </c>
      <c r="C4058">
        <v>35</v>
      </c>
      <c r="D4058" s="27">
        <v>1400000</v>
      </c>
      <c r="E4058">
        <v>1635092</v>
      </c>
      <c r="F4058">
        <v>82849206</v>
      </c>
      <c r="G4058">
        <v>50988124</v>
      </c>
      <c r="H4058">
        <v>0</v>
      </c>
      <c r="I4058">
        <v>35497532</v>
      </c>
      <c r="J4058">
        <v>12438890</v>
      </c>
      <c r="K4058">
        <v>12593363</v>
      </c>
      <c r="L4058">
        <v>11436513</v>
      </c>
      <c r="M4058">
        <v>46055969</v>
      </c>
      <c r="N4058">
        <v>58361824</v>
      </c>
      <c r="O4058">
        <v>3.979117</v>
      </c>
      <c r="P4058" s="27">
        <v>91399916</v>
      </c>
      <c r="Q4058" s="8">
        <v>312000000</v>
      </c>
    </row>
    <row r="4059" spans="1:17" x14ac:dyDescent="0.3">
      <c r="A4059">
        <v>7</v>
      </c>
      <c r="B4059">
        <v>2</v>
      </c>
      <c r="C4059">
        <v>3</v>
      </c>
      <c r="D4059" s="27">
        <v>20000</v>
      </c>
      <c r="E4059">
        <v>126992</v>
      </c>
      <c r="F4059">
        <v>439898</v>
      </c>
      <c r="G4059">
        <v>381392</v>
      </c>
      <c r="H4059">
        <v>7249</v>
      </c>
      <c r="I4059">
        <v>270591</v>
      </c>
      <c r="J4059">
        <v>0</v>
      </c>
      <c r="K4059">
        <v>0</v>
      </c>
      <c r="L4059">
        <v>53620</v>
      </c>
      <c r="M4059">
        <v>341040</v>
      </c>
      <c r="N4059">
        <v>200260</v>
      </c>
      <c r="O4059">
        <v>281.10930000000002</v>
      </c>
      <c r="P4059" s="27">
        <v>533717</v>
      </c>
      <c r="Q4059" s="27">
        <v>1821042</v>
      </c>
    </row>
    <row r="4060" spans="1:17" x14ac:dyDescent="0.3">
      <c r="A4060">
        <v>9</v>
      </c>
      <c r="B4060">
        <v>5</v>
      </c>
      <c r="C4060">
        <v>9</v>
      </c>
      <c r="D4060" s="27">
        <v>136000</v>
      </c>
      <c r="E4060">
        <v>0</v>
      </c>
      <c r="F4060">
        <v>0</v>
      </c>
      <c r="G4060">
        <v>0</v>
      </c>
      <c r="H4060">
        <v>86</v>
      </c>
      <c r="I4060">
        <v>145575</v>
      </c>
      <c r="J4060">
        <v>0</v>
      </c>
      <c r="K4060">
        <v>0</v>
      </c>
      <c r="L4060">
        <v>0</v>
      </c>
      <c r="M4060">
        <v>0</v>
      </c>
      <c r="N4060">
        <v>178015</v>
      </c>
      <c r="O4060">
        <v>324.95339999999999</v>
      </c>
      <c r="P4060" s="27">
        <v>94864</v>
      </c>
      <c r="Q4060" s="27">
        <v>323676</v>
      </c>
    </row>
    <row r="4061" spans="1:17" x14ac:dyDescent="0.3">
      <c r="A4061">
        <v>3</v>
      </c>
      <c r="B4061">
        <v>1</v>
      </c>
      <c r="C4061">
        <v>1</v>
      </c>
      <c r="D4061" s="27">
        <v>1600</v>
      </c>
      <c r="O4061">
        <v>1197.386</v>
      </c>
    </row>
    <row r="4062" spans="1:17" x14ac:dyDescent="0.3">
      <c r="A4062">
        <v>3</v>
      </c>
      <c r="B4062">
        <v>24</v>
      </c>
      <c r="C4062">
        <v>51</v>
      </c>
      <c r="D4062" s="27">
        <v>1400000</v>
      </c>
      <c r="E4062">
        <v>2737349</v>
      </c>
      <c r="F4062">
        <v>4557806</v>
      </c>
      <c r="G4062">
        <v>11193880</v>
      </c>
      <c r="H4062">
        <v>3207217</v>
      </c>
      <c r="I4062">
        <v>13773169</v>
      </c>
      <c r="J4062">
        <v>1660518</v>
      </c>
      <c r="K4062">
        <v>2968734</v>
      </c>
      <c r="L4062">
        <v>393920</v>
      </c>
      <c r="M4062">
        <v>1065703</v>
      </c>
      <c r="N4062">
        <v>11827333</v>
      </c>
      <c r="O4062">
        <v>25.322579999999999</v>
      </c>
      <c r="P4062" s="27">
        <v>15646433</v>
      </c>
      <c r="Q4062" s="27">
        <v>53385629</v>
      </c>
    </row>
    <row r="4063" spans="1:17" x14ac:dyDescent="0.3">
      <c r="A4063">
        <v>2</v>
      </c>
      <c r="B4063">
        <v>14</v>
      </c>
      <c r="C4063">
        <v>27</v>
      </c>
      <c r="D4063" s="27">
        <v>32000</v>
      </c>
      <c r="E4063">
        <v>58281</v>
      </c>
      <c r="F4063">
        <v>196297</v>
      </c>
      <c r="G4063">
        <v>109836</v>
      </c>
      <c r="H4063">
        <v>0</v>
      </c>
      <c r="I4063">
        <v>168951</v>
      </c>
      <c r="J4063">
        <v>0</v>
      </c>
      <c r="K4063">
        <v>39380</v>
      </c>
      <c r="L4063">
        <v>188626</v>
      </c>
      <c r="M4063">
        <v>260358</v>
      </c>
      <c r="N4063">
        <v>200511</v>
      </c>
      <c r="O4063">
        <v>316.08390000000003</v>
      </c>
      <c r="P4063" s="27">
        <v>358218</v>
      </c>
      <c r="Q4063" s="27">
        <v>1222240</v>
      </c>
    </row>
    <row r="4064" spans="1:17" x14ac:dyDescent="0.3">
      <c r="A4064">
        <v>1</v>
      </c>
      <c r="B4064">
        <v>2</v>
      </c>
      <c r="C4064">
        <v>2</v>
      </c>
      <c r="D4064" s="27">
        <v>1200</v>
      </c>
      <c r="E4064">
        <v>0</v>
      </c>
      <c r="F4064">
        <v>3340</v>
      </c>
      <c r="G4064">
        <v>9068</v>
      </c>
      <c r="H4064">
        <v>332</v>
      </c>
      <c r="I4064">
        <v>5788</v>
      </c>
      <c r="J4064">
        <v>0</v>
      </c>
      <c r="K4064">
        <v>2300</v>
      </c>
      <c r="L4064">
        <v>4417</v>
      </c>
      <c r="M4064">
        <v>8542</v>
      </c>
      <c r="N4064">
        <v>5966</v>
      </c>
      <c r="O4064">
        <v>1451.617</v>
      </c>
      <c r="P4064" s="27">
        <v>11651</v>
      </c>
      <c r="Q4064" s="27">
        <v>39753</v>
      </c>
    </row>
    <row r="4065" spans="1:17" x14ac:dyDescent="0.3">
      <c r="A4065">
        <v>6</v>
      </c>
      <c r="B4065">
        <v>2</v>
      </c>
      <c r="C4065">
        <v>2</v>
      </c>
      <c r="D4065" s="27">
        <v>4000</v>
      </c>
      <c r="E4065">
        <v>3296</v>
      </c>
      <c r="F4065">
        <v>33937</v>
      </c>
      <c r="G4065">
        <v>12835</v>
      </c>
      <c r="H4065">
        <v>0</v>
      </c>
      <c r="I4065">
        <v>9949</v>
      </c>
      <c r="J4065">
        <v>0</v>
      </c>
      <c r="K4065">
        <v>1279</v>
      </c>
      <c r="L4065">
        <v>4586</v>
      </c>
      <c r="M4065">
        <v>13910</v>
      </c>
      <c r="N4065">
        <v>9865</v>
      </c>
      <c r="O4065">
        <v>1879.4559999999999</v>
      </c>
      <c r="P4065" s="27">
        <v>26277</v>
      </c>
      <c r="Q4065" s="27">
        <v>89657</v>
      </c>
    </row>
    <row r="4066" spans="1:17" x14ac:dyDescent="0.3">
      <c r="A4066">
        <v>7</v>
      </c>
      <c r="B4066">
        <v>5</v>
      </c>
      <c r="C4066">
        <v>10</v>
      </c>
      <c r="D4066" s="27">
        <v>21000</v>
      </c>
      <c r="E4066">
        <v>0</v>
      </c>
      <c r="F4066">
        <v>4780</v>
      </c>
      <c r="G4066">
        <v>4371</v>
      </c>
      <c r="H4066">
        <v>0</v>
      </c>
      <c r="I4066">
        <v>5636</v>
      </c>
      <c r="J4066">
        <v>0</v>
      </c>
      <c r="K4066">
        <v>272</v>
      </c>
      <c r="L4066">
        <v>56</v>
      </c>
      <c r="M4066">
        <v>769</v>
      </c>
      <c r="N4066">
        <v>18219</v>
      </c>
      <c r="O4066">
        <v>1868.403</v>
      </c>
      <c r="P4066" s="27">
        <v>9995</v>
      </c>
      <c r="Q4066" s="27">
        <v>34103</v>
      </c>
    </row>
    <row r="4067" spans="1:17" x14ac:dyDescent="0.3">
      <c r="A4067">
        <v>8</v>
      </c>
      <c r="B4067">
        <v>16</v>
      </c>
      <c r="C4067">
        <v>35</v>
      </c>
      <c r="D4067" s="27">
        <v>1500000</v>
      </c>
      <c r="E4067">
        <v>191495</v>
      </c>
      <c r="F4067">
        <v>22061462</v>
      </c>
      <c r="G4067">
        <v>17650197</v>
      </c>
      <c r="H4067">
        <v>0</v>
      </c>
      <c r="I4067">
        <v>20723460</v>
      </c>
      <c r="J4067">
        <v>0</v>
      </c>
      <c r="K4067">
        <v>6508348</v>
      </c>
      <c r="L4067">
        <v>5829511</v>
      </c>
      <c r="M4067">
        <v>9828074</v>
      </c>
      <c r="N4067">
        <v>26353771</v>
      </c>
      <c r="O4067">
        <v>3.9670169999999998</v>
      </c>
      <c r="P4067" s="27">
        <v>31988956</v>
      </c>
      <c r="Q4067" s="8">
        <v>109000000</v>
      </c>
    </row>
    <row r="4068" spans="1:17" x14ac:dyDescent="0.3">
      <c r="A4068">
        <v>2</v>
      </c>
      <c r="B4068">
        <v>23</v>
      </c>
      <c r="C4068">
        <v>50</v>
      </c>
      <c r="D4068" s="27">
        <v>134000</v>
      </c>
      <c r="E4068">
        <v>141877</v>
      </c>
      <c r="F4068">
        <v>494538</v>
      </c>
      <c r="G4068">
        <v>2095503</v>
      </c>
      <c r="H4068">
        <v>103115</v>
      </c>
      <c r="I4068">
        <v>785477</v>
      </c>
      <c r="J4068">
        <v>0</v>
      </c>
      <c r="K4068">
        <v>150050</v>
      </c>
      <c r="L4068">
        <v>133353</v>
      </c>
      <c r="M4068">
        <v>220099</v>
      </c>
      <c r="N4068">
        <v>893764</v>
      </c>
      <c r="O4068">
        <v>52.146230000000003</v>
      </c>
      <c r="P4068" s="27">
        <v>1470626</v>
      </c>
      <c r="Q4068" s="27">
        <v>5017776</v>
      </c>
    </row>
    <row r="4069" spans="1:17" x14ac:dyDescent="0.3">
      <c r="A4069">
        <v>6</v>
      </c>
      <c r="B4069">
        <v>16</v>
      </c>
      <c r="C4069">
        <v>35</v>
      </c>
      <c r="D4069" s="27">
        <v>900000</v>
      </c>
      <c r="E4069">
        <v>0</v>
      </c>
      <c r="F4069">
        <v>19562264</v>
      </c>
      <c r="G4069">
        <v>22234553</v>
      </c>
      <c r="H4069">
        <v>0</v>
      </c>
      <c r="I4069">
        <v>20700192</v>
      </c>
      <c r="J4069">
        <v>4661648</v>
      </c>
      <c r="K4069">
        <v>3972120</v>
      </c>
      <c r="L4069">
        <v>4728211</v>
      </c>
      <c r="M4069">
        <v>12176488</v>
      </c>
      <c r="N4069">
        <v>22871175</v>
      </c>
      <c r="O4069">
        <v>12.857760000000001</v>
      </c>
      <c r="P4069" s="27">
        <v>32504880</v>
      </c>
      <c r="Q4069" s="8">
        <v>111000000</v>
      </c>
    </row>
    <row r="4070" spans="1:17" x14ac:dyDescent="0.3">
      <c r="A4070">
        <v>2</v>
      </c>
      <c r="B4070">
        <v>4</v>
      </c>
      <c r="C4070">
        <v>8</v>
      </c>
      <c r="D4070" s="27">
        <v>250000</v>
      </c>
      <c r="E4070">
        <v>0</v>
      </c>
      <c r="F4070">
        <v>0</v>
      </c>
      <c r="G4070">
        <v>3676066</v>
      </c>
      <c r="H4070">
        <v>0</v>
      </c>
      <c r="I4070">
        <v>10470111</v>
      </c>
      <c r="J4070">
        <v>0</v>
      </c>
      <c r="K4070">
        <v>158885</v>
      </c>
      <c r="L4070">
        <v>257845</v>
      </c>
      <c r="M4070">
        <v>1483337</v>
      </c>
      <c r="N4070">
        <v>8410778</v>
      </c>
      <c r="O4070">
        <v>9.0929190000000002</v>
      </c>
      <c r="P4070" s="27">
        <v>7167943</v>
      </c>
      <c r="Q4070" s="27">
        <v>24457022</v>
      </c>
    </row>
    <row r="4071" spans="1:17" x14ac:dyDescent="0.3">
      <c r="A4071">
        <v>5</v>
      </c>
      <c r="B4071">
        <v>2</v>
      </c>
      <c r="C4071">
        <v>4</v>
      </c>
      <c r="D4071" s="27">
        <v>1400000</v>
      </c>
      <c r="E4071">
        <v>1392410</v>
      </c>
      <c r="F4071">
        <v>14539609</v>
      </c>
      <c r="G4071">
        <v>29260736</v>
      </c>
      <c r="H4071">
        <v>0</v>
      </c>
      <c r="I4071">
        <v>11008058</v>
      </c>
      <c r="J4071">
        <v>805692</v>
      </c>
      <c r="K4071">
        <v>1919740</v>
      </c>
      <c r="L4071">
        <v>1287538</v>
      </c>
      <c r="M4071">
        <v>18679861</v>
      </c>
      <c r="N4071">
        <v>17935354</v>
      </c>
      <c r="O4071">
        <v>6.2033310000000004</v>
      </c>
      <c r="P4071" s="27">
        <v>28378956</v>
      </c>
      <c r="Q4071" s="27">
        <v>96828998</v>
      </c>
    </row>
    <row r="4072" spans="1:17" x14ac:dyDescent="0.3">
      <c r="A4072">
        <v>2</v>
      </c>
      <c r="B4072">
        <v>2</v>
      </c>
      <c r="C4072">
        <v>2</v>
      </c>
      <c r="D4072" s="27">
        <v>330000</v>
      </c>
      <c r="E4072">
        <v>0</v>
      </c>
      <c r="F4072">
        <v>11327799</v>
      </c>
      <c r="G4072">
        <v>18877440</v>
      </c>
      <c r="H4072">
        <v>0</v>
      </c>
      <c r="I4072">
        <v>4202801</v>
      </c>
      <c r="J4072">
        <v>0</v>
      </c>
      <c r="K4072">
        <v>958361</v>
      </c>
      <c r="L4072">
        <v>950557</v>
      </c>
      <c r="M4072">
        <v>3697351</v>
      </c>
      <c r="N4072">
        <v>11361154</v>
      </c>
      <c r="O4072">
        <v>25.322579999999999</v>
      </c>
      <c r="P4072" s="27">
        <v>15057287</v>
      </c>
      <c r="Q4072" s="27">
        <v>51375463</v>
      </c>
    </row>
    <row r="4073" spans="1:17" x14ac:dyDescent="0.3">
      <c r="A4073">
        <v>6</v>
      </c>
      <c r="B4073">
        <v>12</v>
      </c>
      <c r="C4073">
        <v>21</v>
      </c>
      <c r="D4073" s="27">
        <v>28000</v>
      </c>
      <c r="E4073">
        <v>13575</v>
      </c>
      <c r="F4073">
        <v>77277</v>
      </c>
      <c r="G4073">
        <v>19642</v>
      </c>
      <c r="H4073">
        <v>1122</v>
      </c>
      <c r="I4073">
        <v>30033</v>
      </c>
      <c r="J4073">
        <v>0</v>
      </c>
      <c r="K4073">
        <v>42523</v>
      </c>
      <c r="L4073">
        <v>1990</v>
      </c>
      <c r="M4073">
        <v>11487</v>
      </c>
      <c r="N4073">
        <v>107633</v>
      </c>
      <c r="O4073">
        <v>1107.7529999999999</v>
      </c>
      <c r="P4073" s="27">
        <v>89473</v>
      </c>
      <c r="Q4073" s="27">
        <v>305282</v>
      </c>
    </row>
    <row r="4074" spans="1:17" x14ac:dyDescent="0.3">
      <c r="A4074">
        <v>4</v>
      </c>
      <c r="B4074">
        <v>2</v>
      </c>
      <c r="C4074">
        <v>4</v>
      </c>
      <c r="D4074" s="27">
        <v>132000</v>
      </c>
      <c r="E4074">
        <v>329884</v>
      </c>
      <c r="F4074">
        <v>494291</v>
      </c>
      <c r="G4074">
        <v>1106129</v>
      </c>
      <c r="H4074">
        <v>22832</v>
      </c>
      <c r="I4074">
        <v>439322</v>
      </c>
      <c r="J4074">
        <v>0</v>
      </c>
      <c r="K4074">
        <v>27114</v>
      </c>
      <c r="L4074">
        <v>97905</v>
      </c>
      <c r="M4074">
        <v>754364</v>
      </c>
      <c r="N4074">
        <v>470563</v>
      </c>
      <c r="O4074">
        <v>148.30269999999999</v>
      </c>
      <c r="P4074" s="27">
        <v>1096836</v>
      </c>
      <c r="Q4074" s="27">
        <v>3742404</v>
      </c>
    </row>
    <row r="4075" spans="1:17" x14ac:dyDescent="0.3">
      <c r="A4075">
        <v>7</v>
      </c>
      <c r="B4075">
        <v>12</v>
      </c>
      <c r="C4075">
        <v>21</v>
      </c>
      <c r="D4075" s="27">
        <v>11500</v>
      </c>
      <c r="E4075">
        <v>5244</v>
      </c>
      <c r="F4075">
        <v>103305</v>
      </c>
      <c r="G4075">
        <v>57136</v>
      </c>
      <c r="H4075">
        <v>2934</v>
      </c>
      <c r="I4075">
        <v>54036</v>
      </c>
      <c r="J4075">
        <v>0</v>
      </c>
      <c r="K4075">
        <v>1476</v>
      </c>
      <c r="L4075">
        <v>7927</v>
      </c>
      <c r="M4075">
        <v>3901</v>
      </c>
      <c r="N4075">
        <v>97206</v>
      </c>
      <c r="O4075">
        <v>177.34460000000001</v>
      </c>
      <c r="P4075" s="27">
        <v>97645</v>
      </c>
      <c r="Q4075" s="27">
        <v>333165</v>
      </c>
    </row>
    <row r="4076" spans="1:17" x14ac:dyDescent="0.3">
      <c r="A4076">
        <v>1</v>
      </c>
      <c r="B4076">
        <v>26</v>
      </c>
      <c r="C4076">
        <v>46</v>
      </c>
      <c r="D4076" s="27">
        <v>2800</v>
      </c>
      <c r="E4076">
        <v>0</v>
      </c>
      <c r="F4076">
        <v>0</v>
      </c>
      <c r="G4076">
        <v>1299</v>
      </c>
      <c r="H4076">
        <v>0</v>
      </c>
      <c r="I4076">
        <v>10126</v>
      </c>
      <c r="J4076">
        <v>0</v>
      </c>
      <c r="K4076">
        <v>1392</v>
      </c>
      <c r="L4076">
        <v>0</v>
      </c>
      <c r="M4076">
        <v>0</v>
      </c>
      <c r="N4076">
        <v>12804</v>
      </c>
      <c r="O4076">
        <v>1387.077</v>
      </c>
      <c r="P4076" s="27">
        <v>7509</v>
      </c>
      <c r="Q4076" s="27">
        <v>25621</v>
      </c>
    </row>
    <row r="4077" spans="1:17" x14ac:dyDescent="0.3">
      <c r="A4077">
        <v>7</v>
      </c>
      <c r="B4077">
        <v>16</v>
      </c>
      <c r="C4077">
        <v>35</v>
      </c>
      <c r="D4077" s="27">
        <v>220000</v>
      </c>
      <c r="E4077">
        <v>27850</v>
      </c>
      <c r="F4077">
        <v>12156231</v>
      </c>
      <c r="G4077">
        <v>1017563</v>
      </c>
      <c r="H4077">
        <v>0</v>
      </c>
      <c r="I4077">
        <v>1937211</v>
      </c>
      <c r="J4077">
        <v>471590</v>
      </c>
      <c r="K4077">
        <v>345515</v>
      </c>
      <c r="L4077">
        <v>573629</v>
      </c>
      <c r="M4077">
        <v>669742</v>
      </c>
      <c r="N4077">
        <v>2744253</v>
      </c>
      <c r="O4077">
        <v>19.690259999999999</v>
      </c>
      <c r="P4077" s="27">
        <v>5845130</v>
      </c>
      <c r="Q4077" s="27">
        <v>19943584</v>
      </c>
    </row>
    <row r="4078" spans="1:17" x14ac:dyDescent="0.3">
      <c r="A4078">
        <v>9</v>
      </c>
      <c r="B4078">
        <v>5</v>
      </c>
      <c r="C4078">
        <v>9</v>
      </c>
      <c r="D4078" s="27">
        <v>184000</v>
      </c>
      <c r="E4078">
        <v>28672</v>
      </c>
      <c r="F4078">
        <v>199757</v>
      </c>
      <c r="G4078">
        <v>215617</v>
      </c>
      <c r="H4078">
        <v>2676</v>
      </c>
      <c r="I4078">
        <v>1479768</v>
      </c>
      <c r="J4078">
        <v>0</v>
      </c>
      <c r="K4078">
        <v>1698216</v>
      </c>
      <c r="L4078">
        <v>6038</v>
      </c>
      <c r="M4078">
        <v>41072</v>
      </c>
      <c r="N4078">
        <v>842127</v>
      </c>
      <c r="O4078">
        <v>55.969329999999999</v>
      </c>
      <c r="P4078" s="27">
        <v>1322961</v>
      </c>
      <c r="Q4078" s="27">
        <v>4513943</v>
      </c>
    </row>
    <row r="4079" spans="1:17" x14ac:dyDescent="0.3">
      <c r="A4079">
        <v>7</v>
      </c>
      <c r="B4079">
        <v>15</v>
      </c>
      <c r="C4079">
        <v>53</v>
      </c>
      <c r="D4079" s="27">
        <v>2850</v>
      </c>
      <c r="E4079">
        <v>0</v>
      </c>
      <c r="F4079">
        <v>56313</v>
      </c>
      <c r="G4079">
        <v>69135</v>
      </c>
      <c r="H4079">
        <v>0</v>
      </c>
      <c r="I4079">
        <v>49564</v>
      </c>
      <c r="J4079">
        <v>0</v>
      </c>
      <c r="K4079">
        <v>189591</v>
      </c>
      <c r="L4079">
        <v>43054</v>
      </c>
      <c r="M4079">
        <v>7136</v>
      </c>
      <c r="N4079">
        <v>31981</v>
      </c>
      <c r="O4079">
        <v>1276.539</v>
      </c>
      <c r="P4079" s="27">
        <v>130942</v>
      </c>
      <c r="Q4079" s="27">
        <v>446774</v>
      </c>
    </row>
    <row r="4080" spans="1:17" x14ac:dyDescent="0.3">
      <c r="A4080">
        <v>2</v>
      </c>
      <c r="B4080">
        <v>15</v>
      </c>
      <c r="C4080">
        <v>33</v>
      </c>
      <c r="D4080" s="27">
        <v>5000</v>
      </c>
      <c r="E4080">
        <v>0</v>
      </c>
      <c r="F4080">
        <v>23553</v>
      </c>
      <c r="G4080">
        <v>152798</v>
      </c>
      <c r="H4080">
        <v>0</v>
      </c>
      <c r="I4080">
        <v>130203</v>
      </c>
      <c r="J4080">
        <v>0</v>
      </c>
      <c r="K4080">
        <v>460682</v>
      </c>
      <c r="L4080">
        <v>13058</v>
      </c>
      <c r="M4080">
        <v>0</v>
      </c>
      <c r="N4080">
        <v>75630</v>
      </c>
      <c r="O4080">
        <v>1276.539</v>
      </c>
      <c r="P4080" s="27">
        <v>250857</v>
      </c>
      <c r="Q4080" s="27">
        <v>855924</v>
      </c>
    </row>
    <row r="4081" spans="1:17" x14ac:dyDescent="0.3">
      <c r="A4081">
        <v>9</v>
      </c>
      <c r="B4081">
        <v>91</v>
      </c>
      <c r="C4081">
        <v>49</v>
      </c>
      <c r="D4081" s="27">
        <v>49000</v>
      </c>
      <c r="E4081">
        <v>5280</v>
      </c>
      <c r="F4081">
        <v>5553</v>
      </c>
      <c r="G4081">
        <v>62593</v>
      </c>
      <c r="H4081">
        <v>92</v>
      </c>
      <c r="I4081">
        <v>432694</v>
      </c>
      <c r="J4081">
        <v>0</v>
      </c>
      <c r="K4081">
        <v>706</v>
      </c>
      <c r="L4081">
        <v>5561</v>
      </c>
      <c r="M4081">
        <v>5435</v>
      </c>
      <c r="N4081">
        <v>151933</v>
      </c>
      <c r="O4081">
        <v>55.549390000000002</v>
      </c>
      <c r="P4081" s="27">
        <v>196321</v>
      </c>
      <c r="Q4081" s="27">
        <v>669847</v>
      </c>
    </row>
    <row r="4082" spans="1:17" x14ac:dyDescent="0.3">
      <c r="A4082">
        <v>3</v>
      </c>
      <c r="B4082">
        <v>2</v>
      </c>
      <c r="C4082">
        <v>2</v>
      </c>
      <c r="D4082" s="27">
        <v>52000</v>
      </c>
      <c r="E4082">
        <v>26686</v>
      </c>
      <c r="F4082">
        <v>414598</v>
      </c>
      <c r="G4082">
        <v>797362</v>
      </c>
      <c r="H4082">
        <v>0</v>
      </c>
      <c r="I4082">
        <v>352269</v>
      </c>
      <c r="J4082">
        <v>0</v>
      </c>
      <c r="K4082">
        <v>77679</v>
      </c>
      <c r="L4082">
        <v>70348</v>
      </c>
      <c r="M4082">
        <v>1081329</v>
      </c>
      <c r="N4082">
        <v>352401</v>
      </c>
      <c r="O4082">
        <v>545.85810000000004</v>
      </c>
      <c r="P4082" s="27">
        <v>929857</v>
      </c>
      <c r="Q4082" s="27">
        <v>3172672</v>
      </c>
    </row>
    <row r="4083" spans="1:17" x14ac:dyDescent="0.3">
      <c r="A4083">
        <v>8</v>
      </c>
      <c r="B4083">
        <v>12</v>
      </c>
      <c r="C4083">
        <v>21</v>
      </c>
      <c r="D4083" s="27">
        <v>16000</v>
      </c>
      <c r="E4083">
        <v>0</v>
      </c>
      <c r="F4083">
        <v>24417</v>
      </c>
      <c r="G4083">
        <v>20601</v>
      </c>
      <c r="H4083">
        <v>0</v>
      </c>
      <c r="I4083">
        <v>46564</v>
      </c>
      <c r="J4083">
        <v>11513</v>
      </c>
      <c r="K4083">
        <v>1645</v>
      </c>
      <c r="L4083">
        <v>12890</v>
      </c>
      <c r="M4083">
        <v>9587</v>
      </c>
      <c r="N4083">
        <v>76285</v>
      </c>
      <c r="O4083">
        <v>918.0299</v>
      </c>
      <c r="P4083" s="27">
        <v>59643</v>
      </c>
      <c r="Q4083" s="27">
        <v>203502</v>
      </c>
    </row>
    <row r="4084" spans="1:17" x14ac:dyDescent="0.3">
      <c r="A4084">
        <v>7</v>
      </c>
      <c r="B4084">
        <v>25</v>
      </c>
      <c r="C4084">
        <v>42</v>
      </c>
      <c r="D4084" s="27">
        <v>6600</v>
      </c>
      <c r="E4084">
        <v>8380</v>
      </c>
      <c r="F4084">
        <v>42139</v>
      </c>
      <c r="G4084">
        <v>79131</v>
      </c>
      <c r="H4084">
        <v>0</v>
      </c>
      <c r="I4084">
        <v>198625</v>
      </c>
      <c r="J4084">
        <v>0</v>
      </c>
      <c r="K4084">
        <v>12999</v>
      </c>
      <c r="L4084">
        <v>26780</v>
      </c>
      <c r="M4084">
        <v>82772</v>
      </c>
      <c r="N4084">
        <v>106507</v>
      </c>
      <c r="O4084">
        <v>1451.617</v>
      </c>
      <c r="P4084" s="27">
        <v>163345</v>
      </c>
      <c r="Q4084" s="27">
        <v>557333</v>
      </c>
    </row>
    <row r="4085" spans="1:17" x14ac:dyDescent="0.3">
      <c r="A4085">
        <v>5</v>
      </c>
      <c r="B4085">
        <v>18</v>
      </c>
      <c r="C4085">
        <v>38</v>
      </c>
      <c r="D4085" s="27">
        <v>88000</v>
      </c>
      <c r="E4085">
        <v>0</v>
      </c>
      <c r="F4085">
        <v>326579</v>
      </c>
      <c r="G4085">
        <v>271773</v>
      </c>
      <c r="H4085">
        <v>0</v>
      </c>
      <c r="I4085">
        <v>369491</v>
      </c>
      <c r="J4085">
        <v>339318</v>
      </c>
      <c r="K4085">
        <v>495918</v>
      </c>
      <c r="L4085">
        <v>507600</v>
      </c>
      <c r="M4085">
        <v>33345</v>
      </c>
      <c r="N4085">
        <v>652783</v>
      </c>
      <c r="O4085">
        <v>139.16999999999999</v>
      </c>
      <c r="P4085" s="27">
        <v>878314</v>
      </c>
      <c r="Q4085" s="27">
        <v>2996807</v>
      </c>
    </row>
    <row r="4086" spans="1:17" x14ac:dyDescent="0.3">
      <c r="A4086">
        <v>3</v>
      </c>
      <c r="B4086">
        <v>14</v>
      </c>
      <c r="C4086">
        <v>28</v>
      </c>
      <c r="D4086" s="27">
        <v>134000</v>
      </c>
      <c r="E4086">
        <v>0</v>
      </c>
      <c r="F4086">
        <v>811754</v>
      </c>
      <c r="G4086">
        <v>658585</v>
      </c>
      <c r="H4086">
        <v>0</v>
      </c>
      <c r="I4086">
        <v>523005</v>
      </c>
      <c r="J4086">
        <v>117002</v>
      </c>
      <c r="K4086">
        <v>751424</v>
      </c>
      <c r="L4086">
        <v>317721</v>
      </c>
      <c r="M4086">
        <v>369995</v>
      </c>
      <c r="N4086">
        <v>633909</v>
      </c>
      <c r="O4086">
        <v>356.19830000000002</v>
      </c>
      <c r="P4086" s="27">
        <v>1226083</v>
      </c>
      <c r="Q4086" s="27">
        <v>4183395</v>
      </c>
    </row>
    <row r="4087" spans="1:17" x14ac:dyDescent="0.3">
      <c r="A4087">
        <v>4</v>
      </c>
      <c r="B4087">
        <v>2</v>
      </c>
      <c r="C4087">
        <v>2</v>
      </c>
      <c r="D4087" s="27">
        <v>3000</v>
      </c>
      <c r="E4087">
        <v>0</v>
      </c>
      <c r="F4087">
        <v>3075</v>
      </c>
      <c r="G4087">
        <v>6815</v>
      </c>
      <c r="H4087">
        <v>0</v>
      </c>
      <c r="I4087">
        <v>4079</v>
      </c>
      <c r="J4087">
        <v>0</v>
      </c>
      <c r="K4087">
        <v>1223</v>
      </c>
      <c r="L4087">
        <v>316</v>
      </c>
      <c r="M4087">
        <v>3077</v>
      </c>
      <c r="N4087">
        <v>5105</v>
      </c>
      <c r="O4087">
        <v>1387.077</v>
      </c>
      <c r="P4087" s="27">
        <v>6943</v>
      </c>
      <c r="Q4087" s="27">
        <v>23690</v>
      </c>
    </row>
    <row r="4088" spans="1:17" x14ac:dyDescent="0.3">
      <c r="A4088">
        <v>2</v>
      </c>
      <c r="B4088">
        <v>25</v>
      </c>
      <c r="C4088">
        <v>42</v>
      </c>
      <c r="D4088" s="27">
        <v>8000</v>
      </c>
      <c r="E4088">
        <v>0</v>
      </c>
      <c r="F4088">
        <v>68868</v>
      </c>
      <c r="G4088">
        <v>111940</v>
      </c>
      <c r="H4088">
        <v>4044</v>
      </c>
      <c r="I4088">
        <v>125547</v>
      </c>
      <c r="J4088">
        <v>0</v>
      </c>
      <c r="K4088">
        <v>5779</v>
      </c>
      <c r="L4088">
        <v>12382</v>
      </c>
      <c r="M4088">
        <v>58660</v>
      </c>
      <c r="N4088">
        <v>101511</v>
      </c>
      <c r="O4088">
        <v>1155.4280000000001</v>
      </c>
      <c r="P4088" s="27">
        <v>143239</v>
      </c>
      <c r="Q4088" s="27">
        <v>488731</v>
      </c>
    </row>
    <row r="4089" spans="1:17" x14ac:dyDescent="0.3">
      <c r="A4089">
        <v>4</v>
      </c>
      <c r="B4089">
        <v>13</v>
      </c>
      <c r="C4089">
        <v>25</v>
      </c>
      <c r="D4089" s="27">
        <v>3200</v>
      </c>
      <c r="E4089">
        <v>41884</v>
      </c>
      <c r="F4089">
        <v>32842</v>
      </c>
      <c r="G4089">
        <v>10088</v>
      </c>
      <c r="H4089">
        <v>0</v>
      </c>
      <c r="I4089">
        <v>11717</v>
      </c>
      <c r="J4089">
        <v>0</v>
      </c>
      <c r="K4089">
        <v>2944</v>
      </c>
      <c r="L4089">
        <v>4219</v>
      </c>
      <c r="M4089">
        <v>7999</v>
      </c>
      <c r="N4089">
        <v>30925</v>
      </c>
      <c r="O4089">
        <v>1341.309</v>
      </c>
      <c r="P4089" s="27">
        <v>41799</v>
      </c>
      <c r="Q4089" s="27">
        <v>142618</v>
      </c>
    </row>
    <row r="4090" spans="1:17" x14ac:dyDescent="0.3">
      <c r="A4090">
        <v>3</v>
      </c>
      <c r="B4090">
        <v>2</v>
      </c>
      <c r="C4090">
        <v>2</v>
      </c>
      <c r="D4090" s="27">
        <v>2000</v>
      </c>
      <c r="E4090">
        <v>4850</v>
      </c>
      <c r="F4090">
        <v>8087</v>
      </c>
      <c r="G4090">
        <v>25100</v>
      </c>
      <c r="H4090">
        <v>0</v>
      </c>
      <c r="I4090">
        <v>41492</v>
      </c>
      <c r="J4090">
        <v>0</v>
      </c>
      <c r="K4090">
        <v>2305</v>
      </c>
      <c r="L4090">
        <v>21391</v>
      </c>
      <c r="M4090">
        <v>18825</v>
      </c>
      <c r="N4090">
        <v>11690</v>
      </c>
      <c r="O4090">
        <v>1879.4559999999999</v>
      </c>
      <c r="P4090" s="27">
        <v>39197</v>
      </c>
      <c r="Q4090" s="27">
        <v>133740</v>
      </c>
    </row>
    <row r="4091" spans="1:17" x14ac:dyDescent="0.3">
      <c r="A4091">
        <v>5</v>
      </c>
      <c r="B4091">
        <v>14</v>
      </c>
      <c r="C4091">
        <v>28</v>
      </c>
      <c r="D4091" s="27">
        <v>128000</v>
      </c>
      <c r="E4091">
        <v>0</v>
      </c>
      <c r="F4091">
        <v>814139</v>
      </c>
      <c r="G4091">
        <v>738564</v>
      </c>
      <c r="H4091">
        <v>0</v>
      </c>
      <c r="I4091">
        <v>524574</v>
      </c>
      <c r="J4091">
        <v>0</v>
      </c>
      <c r="K4091">
        <v>775977</v>
      </c>
      <c r="L4091">
        <v>229934</v>
      </c>
      <c r="M4091">
        <v>663711</v>
      </c>
      <c r="N4091">
        <v>602719</v>
      </c>
      <c r="O4091">
        <v>356.19830000000002</v>
      </c>
      <c r="P4091" s="27">
        <v>1274800</v>
      </c>
      <c r="Q4091" s="27">
        <v>4349618</v>
      </c>
    </row>
    <row r="4092" spans="1:17" x14ac:dyDescent="0.3">
      <c r="A4092">
        <v>2</v>
      </c>
      <c r="B4092">
        <v>14</v>
      </c>
      <c r="C4092">
        <v>27</v>
      </c>
      <c r="D4092" s="27">
        <v>440000</v>
      </c>
      <c r="E4092">
        <v>0</v>
      </c>
      <c r="F4092">
        <v>0</v>
      </c>
      <c r="G4092">
        <v>3971060</v>
      </c>
      <c r="H4092">
        <v>0</v>
      </c>
      <c r="I4092">
        <v>4825294</v>
      </c>
      <c r="J4092">
        <v>0</v>
      </c>
      <c r="K4092">
        <v>142856</v>
      </c>
      <c r="L4092">
        <v>1194923</v>
      </c>
      <c r="M4092">
        <v>17012054</v>
      </c>
      <c r="N4092">
        <v>5786427</v>
      </c>
      <c r="O4092">
        <v>24.824629999999999</v>
      </c>
      <c r="P4092" s="27">
        <v>9651997</v>
      </c>
      <c r="Q4092" s="27">
        <v>32932614</v>
      </c>
    </row>
    <row r="4093" spans="1:17" x14ac:dyDescent="0.3">
      <c r="A4093">
        <v>4</v>
      </c>
      <c r="B4093">
        <v>26</v>
      </c>
      <c r="C4093">
        <v>47</v>
      </c>
      <c r="D4093" s="27">
        <v>2250</v>
      </c>
      <c r="E4093">
        <v>0</v>
      </c>
      <c r="F4093">
        <v>0</v>
      </c>
      <c r="G4093">
        <v>14</v>
      </c>
      <c r="H4093">
        <v>0</v>
      </c>
      <c r="I4093">
        <v>501</v>
      </c>
      <c r="J4093">
        <v>0</v>
      </c>
      <c r="K4093">
        <v>168</v>
      </c>
      <c r="L4093">
        <v>579</v>
      </c>
      <c r="M4093">
        <v>0</v>
      </c>
      <c r="N4093">
        <v>1880</v>
      </c>
      <c r="O4093">
        <v>3231.29</v>
      </c>
      <c r="P4093" s="27">
        <v>921</v>
      </c>
      <c r="Q4093" s="27">
        <v>3142</v>
      </c>
    </row>
    <row r="4094" spans="1:17" x14ac:dyDescent="0.3">
      <c r="A4094">
        <v>5</v>
      </c>
      <c r="B4094">
        <v>14</v>
      </c>
      <c r="C4094">
        <v>28</v>
      </c>
      <c r="D4094" s="27">
        <v>16000</v>
      </c>
      <c r="E4094">
        <v>0</v>
      </c>
      <c r="F4094">
        <v>690479</v>
      </c>
      <c r="G4094">
        <v>111173</v>
      </c>
      <c r="H4094">
        <v>39109</v>
      </c>
      <c r="I4094">
        <v>292262</v>
      </c>
      <c r="J4094">
        <v>0</v>
      </c>
      <c r="K4094">
        <v>0</v>
      </c>
      <c r="L4094">
        <v>160041</v>
      </c>
      <c r="M4094">
        <v>271099</v>
      </c>
      <c r="N4094">
        <v>211316</v>
      </c>
      <c r="O4094">
        <v>583.35119999999995</v>
      </c>
      <c r="P4094" s="27">
        <v>520363</v>
      </c>
      <c r="Q4094" s="27">
        <v>1775479</v>
      </c>
    </row>
    <row r="4095" spans="1:17" x14ac:dyDescent="0.3">
      <c r="A4095">
        <v>4</v>
      </c>
      <c r="B4095">
        <v>1</v>
      </c>
      <c r="C4095">
        <v>1</v>
      </c>
      <c r="D4095" s="27">
        <v>3200</v>
      </c>
      <c r="O4095">
        <v>1807.463</v>
      </c>
    </row>
    <row r="4096" spans="1:17" x14ac:dyDescent="0.3">
      <c r="A4096">
        <v>9</v>
      </c>
      <c r="B4096">
        <v>26</v>
      </c>
      <c r="C4096">
        <v>46</v>
      </c>
      <c r="D4096" s="27">
        <v>2300</v>
      </c>
      <c r="E4096">
        <v>0</v>
      </c>
      <c r="F4096">
        <v>3290</v>
      </c>
      <c r="G4096">
        <v>10210</v>
      </c>
      <c r="H4096">
        <v>238</v>
      </c>
      <c r="I4096">
        <v>23099</v>
      </c>
      <c r="J4096">
        <v>0</v>
      </c>
      <c r="K4096">
        <v>3039</v>
      </c>
      <c r="L4096">
        <v>12705</v>
      </c>
      <c r="M4096">
        <v>19088</v>
      </c>
      <c r="N4096">
        <v>24331</v>
      </c>
      <c r="O4096">
        <v>2249.1350000000002</v>
      </c>
      <c r="P4096" s="27">
        <v>28136</v>
      </c>
      <c r="Q4096" s="27">
        <v>96000</v>
      </c>
    </row>
    <row r="4097" spans="1:17" x14ac:dyDescent="0.3">
      <c r="A4097">
        <v>5</v>
      </c>
      <c r="B4097">
        <v>26</v>
      </c>
      <c r="C4097">
        <v>48</v>
      </c>
      <c r="D4097" s="27">
        <v>7200</v>
      </c>
      <c r="E4097">
        <v>9114</v>
      </c>
      <c r="F4097">
        <v>130656</v>
      </c>
      <c r="G4097">
        <v>49001</v>
      </c>
      <c r="H4097">
        <v>0</v>
      </c>
      <c r="I4097">
        <v>272847</v>
      </c>
      <c r="J4097">
        <v>0</v>
      </c>
      <c r="K4097">
        <v>121444</v>
      </c>
      <c r="L4097">
        <v>35580</v>
      </c>
      <c r="M4097">
        <v>34092</v>
      </c>
      <c r="N4097">
        <v>236413</v>
      </c>
      <c r="O4097">
        <v>1807.463</v>
      </c>
      <c r="P4097" s="27">
        <v>260594</v>
      </c>
      <c r="Q4097" s="27">
        <v>889147</v>
      </c>
    </row>
    <row r="4098" spans="1:17" x14ac:dyDescent="0.3">
      <c r="A4098">
        <v>7</v>
      </c>
      <c r="B4098">
        <v>25</v>
      </c>
      <c r="C4098">
        <v>42</v>
      </c>
      <c r="D4098" s="27">
        <v>2800</v>
      </c>
      <c r="E4098">
        <v>0</v>
      </c>
      <c r="F4098">
        <v>2724</v>
      </c>
      <c r="G4098">
        <v>1646</v>
      </c>
      <c r="H4098">
        <v>0</v>
      </c>
      <c r="I4098">
        <v>4363</v>
      </c>
      <c r="J4098">
        <v>0</v>
      </c>
      <c r="K4098">
        <v>420</v>
      </c>
      <c r="L4098">
        <v>934</v>
      </c>
      <c r="M4098">
        <v>0</v>
      </c>
      <c r="N4098">
        <v>5659</v>
      </c>
      <c r="O4098">
        <v>1807.463</v>
      </c>
      <c r="P4098" s="27">
        <v>4615</v>
      </c>
      <c r="Q4098" s="27">
        <v>15746</v>
      </c>
    </row>
    <row r="4099" spans="1:17" x14ac:dyDescent="0.3">
      <c r="A4099">
        <v>5</v>
      </c>
      <c r="B4099">
        <v>12</v>
      </c>
      <c r="C4099">
        <v>21</v>
      </c>
      <c r="D4099" s="27">
        <v>7200</v>
      </c>
      <c r="E4099">
        <v>9036</v>
      </c>
      <c r="F4099">
        <v>44049</v>
      </c>
      <c r="G4099">
        <v>3676</v>
      </c>
      <c r="H4099">
        <v>1994</v>
      </c>
      <c r="I4099">
        <v>5984</v>
      </c>
      <c r="J4099">
        <v>9784</v>
      </c>
      <c r="K4099">
        <v>3105</v>
      </c>
      <c r="L4099">
        <v>0</v>
      </c>
      <c r="M4099">
        <v>0</v>
      </c>
      <c r="N4099">
        <v>59265</v>
      </c>
      <c r="O4099">
        <v>1807.463</v>
      </c>
      <c r="P4099" s="27">
        <v>40121</v>
      </c>
      <c r="Q4099" s="27">
        <v>136893</v>
      </c>
    </row>
    <row r="4100" spans="1:17" x14ac:dyDescent="0.3">
      <c r="A4100">
        <v>2</v>
      </c>
      <c r="B4100">
        <v>2</v>
      </c>
      <c r="C4100">
        <v>4</v>
      </c>
      <c r="D4100" s="27">
        <v>430000</v>
      </c>
      <c r="E4100">
        <v>0</v>
      </c>
      <c r="F4100">
        <v>1300234</v>
      </c>
      <c r="G4100">
        <v>2051986</v>
      </c>
      <c r="H4100">
        <v>0</v>
      </c>
      <c r="I4100">
        <v>4446110</v>
      </c>
      <c r="J4100">
        <v>207054</v>
      </c>
      <c r="K4100">
        <v>8261</v>
      </c>
      <c r="L4100">
        <v>703627</v>
      </c>
      <c r="M4100">
        <v>2579146</v>
      </c>
      <c r="N4100">
        <v>2536741</v>
      </c>
      <c r="O4100">
        <v>62.141440000000003</v>
      </c>
      <c r="P4100" s="27">
        <v>4054267</v>
      </c>
      <c r="Q4100" s="27">
        <v>13833159</v>
      </c>
    </row>
    <row r="4101" spans="1:17" x14ac:dyDescent="0.3">
      <c r="A4101">
        <v>8</v>
      </c>
      <c r="B4101">
        <v>26</v>
      </c>
      <c r="C4101">
        <v>46</v>
      </c>
      <c r="D4101" s="27">
        <v>9000</v>
      </c>
      <c r="E4101">
        <v>0</v>
      </c>
      <c r="F4101">
        <v>7477</v>
      </c>
      <c r="G4101">
        <v>7651</v>
      </c>
      <c r="H4101">
        <v>0</v>
      </c>
      <c r="I4101">
        <v>12988</v>
      </c>
      <c r="J4101">
        <v>0</v>
      </c>
      <c r="K4101">
        <v>2812</v>
      </c>
      <c r="L4101">
        <v>97</v>
      </c>
      <c r="M4101">
        <v>4960</v>
      </c>
      <c r="N4101">
        <v>23930</v>
      </c>
      <c r="O4101">
        <v>1484.5150000000001</v>
      </c>
      <c r="P4101" s="27">
        <v>17560</v>
      </c>
      <c r="Q4101" s="27">
        <v>59915</v>
      </c>
    </row>
    <row r="4102" spans="1:17" x14ac:dyDescent="0.3">
      <c r="A4102">
        <v>8</v>
      </c>
      <c r="B4102">
        <v>18</v>
      </c>
      <c r="C4102">
        <v>38</v>
      </c>
      <c r="D4102" s="27">
        <v>600000</v>
      </c>
      <c r="E4102">
        <v>1096117</v>
      </c>
      <c r="F4102">
        <v>1020323</v>
      </c>
      <c r="G4102">
        <v>3260861</v>
      </c>
      <c r="H4102">
        <v>0</v>
      </c>
      <c r="I4102">
        <v>3459843</v>
      </c>
      <c r="J4102">
        <v>3575120</v>
      </c>
      <c r="K4102">
        <v>1706783</v>
      </c>
      <c r="L4102">
        <v>2092126</v>
      </c>
      <c r="M4102">
        <v>178092</v>
      </c>
      <c r="N4102">
        <v>6998019</v>
      </c>
      <c r="O4102">
        <v>15.94562</v>
      </c>
      <c r="P4102" s="27">
        <v>6854421</v>
      </c>
      <c r="Q4102" s="27">
        <v>23387284</v>
      </c>
    </row>
    <row r="4103" spans="1:17" x14ac:dyDescent="0.3">
      <c r="A4103">
        <v>4</v>
      </c>
      <c r="B4103">
        <v>13</v>
      </c>
      <c r="C4103">
        <v>24</v>
      </c>
      <c r="D4103" s="27">
        <v>1200</v>
      </c>
      <c r="E4103">
        <v>0</v>
      </c>
      <c r="F4103">
        <v>2332</v>
      </c>
      <c r="G4103">
        <v>37</v>
      </c>
      <c r="H4103">
        <v>0</v>
      </c>
      <c r="I4103">
        <v>2290</v>
      </c>
      <c r="J4103">
        <v>0</v>
      </c>
      <c r="K4103">
        <v>0</v>
      </c>
      <c r="L4103">
        <v>0</v>
      </c>
      <c r="M4103">
        <v>0</v>
      </c>
      <c r="N4103">
        <v>2639</v>
      </c>
      <c r="O4103">
        <v>1341.309</v>
      </c>
      <c r="P4103" s="27">
        <v>2139</v>
      </c>
      <c r="Q4103" s="27">
        <v>7298</v>
      </c>
    </row>
    <row r="4104" spans="1:17" x14ac:dyDescent="0.3">
      <c r="A4104">
        <v>9</v>
      </c>
      <c r="B4104">
        <v>5</v>
      </c>
      <c r="C4104">
        <v>10</v>
      </c>
      <c r="D4104" s="27">
        <v>2000</v>
      </c>
      <c r="E4104">
        <v>1158</v>
      </c>
      <c r="F4104">
        <v>0</v>
      </c>
      <c r="G4104">
        <v>728</v>
      </c>
      <c r="H4104">
        <v>1297</v>
      </c>
      <c r="I4104">
        <v>17807</v>
      </c>
      <c r="J4104">
        <v>0</v>
      </c>
      <c r="K4104">
        <v>4978</v>
      </c>
      <c r="L4104">
        <v>3865</v>
      </c>
      <c r="M4104">
        <v>6316</v>
      </c>
      <c r="N4104">
        <v>20999</v>
      </c>
      <c r="O4104">
        <v>751.72649999999999</v>
      </c>
      <c r="P4104" s="27">
        <v>16749</v>
      </c>
      <c r="Q4104" s="27">
        <v>57148</v>
      </c>
    </row>
    <row r="4105" spans="1:17" x14ac:dyDescent="0.3">
      <c r="A4105">
        <v>9</v>
      </c>
      <c r="B4105">
        <v>25</v>
      </c>
      <c r="C4105">
        <v>42</v>
      </c>
      <c r="D4105" s="27">
        <v>43000</v>
      </c>
      <c r="E4105">
        <v>0</v>
      </c>
      <c r="F4105">
        <v>70415</v>
      </c>
      <c r="G4105">
        <v>318405</v>
      </c>
      <c r="H4105">
        <v>7351</v>
      </c>
      <c r="I4105">
        <v>945243</v>
      </c>
      <c r="J4105">
        <v>0</v>
      </c>
      <c r="K4105">
        <v>9014</v>
      </c>
      <c r="L4105">
        <v>47655</v>
      </c>
      <c r="M4105">
        <v>62482</v>
      </c>
      <c r="N4105">
        <v>289481</v>
      </c>
      <c r="O4105">
        <v>583.62670000000003</v>
      </c>
      <c r="P4105" s="27">
        <v>512909</v>
      </c>
      <c r="Q4105" s="27">
        <v>1750046</v>
      </c>
    </row>
    <row r="4106" spans="1:17" x14ac:dyDescent="0.3">
      <c r="A4106">
        <v>6</v>
      </c>
      <c r="B4106">
        <v>5</v>
      </c>
      <c r="C4106">
        <v>10</v>
      </c>
      <c r="D4106" s="27">
        <v>134000</v>
      </c>
      <c r="E4106">
        <v>0</v>
      </c>
      <c r="F4106">
        <v>44148</v>
      </c>
      <c r="G4106">
        <v>53961</v>
      </c>
      <c r="H4106">
        <v>379</v>
      </c>
      <c r="I4106">
        <v>310282</v>
      </c>
      <c r="J4106">
        <v>0</v>
      </c>
      <c r="K4106">
        <v>5343</v>
      </c>
      <c r="L4106">
        <v>4020</v>
      </c>
      <c r="M4106">
        <v>9998</v>
      </c>
      <c r="N4106">
        <v>234739</v>
      </c>
      <c r="O4106">
        <v>151.9051</v>
      </c>
      <c r="P4106" s="27">
        <v>194276</v>
      </c>
      <c r="Q4106" s="27">
        <v>662870</v>
      </c>
    </row>
    <row r="4107" spans="1:17" x14ac:dyDescent="0.3">
      <c r="A4107">
        <v>5</v>
      </c>
      <c r="B4107">
        <v>13</v>
      </c>
      <c r="C4107">
        <v>24</v>
      </c>
      <c r="D4107" s="27">
        <v>150000</v>
      </c>
      <c r="E4107">
        <v>258970</v>
      </c>
      <c r="F4107">
        <v>4296889</v>
      </c>
      <c r="G4107">
        <v>425007</v>
      </c>
      <c r="H4107">
        <v>0</v>
      </c>
      <c r="I4107">
        <v>691007</v>
      </c>
      <c r="J4107">
        <v>276063</v>
      </c>
      <c r="K4107">
        <v>206625</v>
      </c>
      <c r="L4107">
        <v>112570</v>
      </c>
      <c r="M4107">
        <v>57724</v>
      </c>
      <c r="N4107">
        <v>1307789</v>
      </c>
      <c r="O4107">
        <v>365.05869999999999</v>
      </c>
      <c r="P4107" s="27">
        <v>2237000</v>
      </c>
      <c r="Q4107" s="27">
        <v>7632644</v>
      </c>
    </row>
    <row r="4108" spans="1:17" x14ac:dyDescent="0.3">
      <c r="A4108">
        <v>8</v>
      </c>
      <c r="B4108">
        <v>13</v>
      </c>
      <c r="C4108">
        <v>26</v>
      </c>
      <c r="D4108" s="27">
        <v>900000</v>
      </c>
      <c r="E4108">
        <v>515707</v>
      </c>
      <c r="F4108">
        <v>1100048</v>
      </c>
      <c r="G4108">
        <v>11745937</v>
      </c>
      <c r="H4108">
        <v>4206</v>
      </c>
      <c r="I4108">
        <v>12749289</v>
      </c>
      <c r="J4108">
        <v>3367475</v>
      </c>
      <c r="K4108">
        <v>3001635</v>
      </c>
      <c r="L4108">
        <v>2626778</v>
      </c>
      <c r="M4108">
        <v>3456553</v>
      </c>
      <c r="N4108">
        <v>20801687</v>
      </c>
      <c r="O4108">
        <v>25.069959999999998</v>
      </c>
      <c r="P4108" s="27">
        <v>17400151</v>
      </c>
      <c r="Q4108" s="27">
        <v>59369315</v>
      </c>
    </row>
    <row r="4109" spans="1:17" x14ac:dyDescent="0.3">
      <c r="A4109">
        <v>5</v>
      </c>
      <c r="B4109">
        <v>14</v>
      </c>
      <c r="C4109">
        <v>29</v>
      </c>
      <c r="D4109" s="27">
        <v>260000</v>
      </c>
      <c r="E4109">
        <v>227710</v>
      </c>
      <c r="F4109">
        <v>4756294</v>
      </c>
      <c r="G4109">
        <v>1366675</v>
      </c>
      <c r="H4109">
        <v>176196</v>
      </c>
      <c r="I4109">
        <v>2905080</v>
      </c>
      <c r="J4109">
        <v>173609</v>
      </c>
      <c r="K4109">
        <v>667751</v>
      </c>
      <c r="L4109">
        <v>328532</v>
      </c>
      <c r="M4109">
        <v>1564675</v>
      </c>
      <c r="N4109">
        <v>1319951</v>
      </c>
      <c r="O4109">
        <v>84.055760000000006</v>
      </c>
      <c r="P4109" s="27">
        <v>3952659</v>
      </c>
      <c r="Q4109" s="27">
        <v>13486473</v>
      </c>
    </row>
    <row r="4110" spans="1:17" x14ac:dyDescent="0.3">
      <c r="A4110">
        <v>6</v>
      </c>
      <c r="B4110">
        <v>18</v>
      </c>
      <c r="C4110">
        <v>40</v>
      </c>
      <c r="D4110" s="27">
        <v>8000</v>
      </c>
      <c r="E4110">
        <v>9006</v>
      </c>
      <c r="F4110">
        <v>69621</v>
      </c>
      <c r="G4110">
        <v>81205</v>
      </c>
      <c r="H4110">
        <v>18352</v>
      </c>
      <c r="I4110">
        <v>43296</v>
      </c>
      <c r="J4110">
        <v>0</v>
      </c>
      <c r="K4110">
        <v>261400</v>
      </c>
      <c r="L4110">
        <v>14168</v>
      </c>
      <c r="M4110">
        <v>15934</v>
      </c>
      <c r="N4110">
        <v>107316</v>
      </c>
      <c r="O4110">
        <v>1162.2629999999999</v>
      </c>
      <c r="P4110" s="27">
        <v>181799</v>
      </c>
      <c r="Q4110" s="27">
        <v>620298</v>
      </c>
    </row>
    <row r="4111" spans="1:17" x14ac:dyDescent="0.3">
      <c r="A4111">
        <v>9</v>
      </c>
      <c r="B4111">
        <v>2</v>
      </c>
      <c r="C4111">
        <v>2</v>
      </c>
      <c r="D4111" s="27">
        <v>8900</v>
      </c>
      <c r="E4111">
        <v>0</v>
      </c>
      <c r="F4111">
        <v>41555</v>
      </c>
      <c r="G4111">
        <v>66018</v>
      </c>
      <c r="H4111">
        <v>0</v>
      </c>
      <c r="I4111">
        <v>45951</v>
      </c>
      <c r="J4111">
        <v>0</v>
      </c>
      <c r="K4111">
        <v>9561</v>
      </c>
      <c r="L4111">
        <v>77550</v>
      </c>
      <c r="M4111">
        <v>113117</v>
      </c>
      <c r="N4111">
        <v>43975</v>
      </c>
      <c r="O4111">
        <v>1098.788</v>
      </c>
      <c r="P4111" s="27">
        <v>116567</v>
      </c>
      <c r="Q4111" s="27">
        <v>397727</v>
      </c>
    </row>
    <row r="4112" spans="1:17" x14ac:dyDescent="0.3">
      <c r="A4112">
        <v>9</v>
      </c>
      <c r="B4112">
        <v>2</v>
      </c>
      <c r="C4112">
        <v>2</v>
      </c>
      <c r="D4112" s="27">
        <v>10000</v>
      </c>
      <c r="E4112">
        <v>719</v>
      </c>
      <c r="F4112">
        <v>184523</v>
      </c>
      <c r="G4112">
        <v>556443</v>
      </c>
      <c r="H4112">
        <v>4823</v>
      </c>
      <c r="I4112">
        <v>318049</v>
      </c>
      <c r="J4112">
        <v>0</v>
      </c>
      <c r="K4112">
        <v>96629</v>
      </c>
      <c r="L4112">
        <v>65634</v>
      </c>
      <c r="M4112">
        <v>281169</v>
      </c>
      <c r="N4112">
        <v>309577</v>
      </c>
      <c r="O4112">
        <v>1130.4749999999999</v>
      </c>
      <c r="P4112" s="27">
        <v>532698</v>
      </c>
      <c r="Q4112" s="27">
        <v>1817566</v>
      </c>
    </row>
    <row r="4113" spans="1:17" x14ac:dyDescent="0.3">
      <c r="A4113">
        <v>9</v>
      </c>
      <c r="B4113">
        <v>18</v>
      </c>
      <c r="C4113">
        <v>38</v>
      </c>
      <c r="D4113" s="27">
        <v>600000</v>
      </c>
      <c r="E4113">
        <v>0</v>
      </c>
      <c r="F4113">
        <v>2679143</v>
      </c>
      <c r="G4113">
        <v>3794565</v>
      </c>
      <c r="H4113">
        <v>0</v>
      </c>
      <c r="I4113">
        <v>3626645</v>
      </c>
      <c r="J4113">
        <v>3406236</v>
      </c>
      <c r="K4113">
        <v>4623795</v>
      </c>
      <c r="L4113">
        <v>2703580</v>
      </c>
      <c r="M4113">
        <v>390703</v>
      </c>
      <c r="N4113">
        <v>6873521</v>
      </c>
      <c r="O4113">
        <v>90.622</v>
      </c>
      <c r="P4113" s="27">
        <v>8235108</v>
      </c>
      <c r="Q4113" s="27">
        <v>28098188</v>
      </c>
    </row>
    <row r="4114" spans="1:17" x14ac:dyDescent="0.3">
      <c r="A4114">
        <v>3</v>
      </c>
      <c r="B4114">
        <v>13</v>
      </c>
      <c r="C4114">
        <v>26</v>
      </c>
      <c r="D4114" s="27">
        <v>16500</v>
      </c>
      <c r="E4114">
        <v>0</v>
      </c>
      <c r="F4114">
        <v>61957</v>
      </c>
      <c r="G4114">
        <v>9589</v>
      </c>
      <c r="H4114">
        <v>0</v>
      </c>
      <c r="I4114">
        <v>22481</v>
      </c>
      <c r="J4114">
        <v>0</v>
      </c>
      <c r="K4114">
        <v>2460</v>
      </c>
      <c r="L4114">
        <v>14295</v>
      </c>
      <c r="M4114">
        <v>4791</v>
      </c>
      <c r="N4114">
        <v>74929</v>
      </c>
      <c r="O4114">
        <v>626.8646</v>
      </c>
      <c r="P4114" s="27">
        <v>55833</v>
      </c>
      <c r="Q4114" s="27">
        <v>190502</v>
      </c>
    </row>
    <row r="4115" spans="1:17" x14ac:dyDescent="0.3">
      <c r="A4115">
        <v>6</v>
      </c>
      <c r="B4115">
        <v>15</v>
      </c>
      <c r="C4115">
        <v>32</v>
      </c>
      <c r="D4115" s="27">
        <v>2100</v>
      </c>
      <c r="E4115">
        <v>0</v>
      </c>
      <c r="F4115">
        <v>158909</v>
      </c>
      <c r="G4115">
        <v>186442</v>
      </c>
      <c r="H4115">
        <v>0</v>
      </c>
      <c r="I4115">
        <v>103335</v>
      </c>
      <c r="J4115">
        <v>517542</v>
      </c>
      <c r="K4115">
        <v>365883</v>
      </c>
      <c r="L4115">
        <v>72475</v>
      </c>
      <c r="M4115">
        <v>19697</v>
      </c>
      <c r="N4115">
        <v>86752</v>
      </c>
      <c r="O4115">
        <v>961.78279999999995</v>
      </c>
      <c r="P4115" s="27">
        <v>442859</v>
      </c>
      <c r="Q4115" s="27">
        <v>1511035</v>
      </c>
    </row>
    <row r="4116" spans="1:17" x14ac:dyDescent="0.3">
      <c r="A4116">
        <v>1</v>
      </c>
      <c r="B4116">
        <v>5</v>
      </c>
      <c r="C4116">
        <v>10</v>
      </c>
      <c r="D4116" s="27">
        <v>95000</v>
      </c>
      <c r="E4116">
        <v>5864</v>
      </c>
      <c r="F4116">
        <v>137973</v>
      </c>
      <c r="G4116">
        <v>42270</v>
      </c>
      <c r="H4116">
        <v>0</v>
      </c>
      <c r="I4116">
        <v>282185</v>
      </c>
      <c r="J4116">
        <v>0</v>
      </c>
      <c r="K4116">
        <v>23506</v>
      </c>
      <c r="L4116">
        <v>56194</v>
      </c>
      <c r="M4116">
        <v>187646</v>
      </c>
      <c r="N4116">
        <v>294431</v>
      </c>
      <c r="O4116">
        <v>73.697720000000004</v>
      </c>
      <c r="P4116" s="27">
        <v>301896</v>
      </c>
      <c r="Q4116" s="27">
        <v>1030069</v>
      </c>
    </row>
    <row r="4117" spans="1:17" x14ac:dyDescent="0.3">
      <c r="A4117">
        <v>7</v>
      </c>
      <c r="B4117">
        <v>5</v>
      </c>
      <c r="C4117">
        <v>9</v>
      </c>
      <c r="D4117" s="27">
        <v>130000</v>
      </c>
      <c r="E4117">
        <v>0</v>
      </c>
      <c r="F4117">
        <v>0</v>
      </c>
      <c r="G4117">
        <v>0</v>
      </c>
      <c r="H4117">
        <v>0</v>
      </c>
      <c r="I4117">
        <v>162268</v>
      </c>
      <c r="J4117">
        <v>0</v>
      </c>
      <c r="K4117">
        <v>0</v>
      </c>
      <c r="L4117">
        <v>0</v>
      </c>
      <c r="M4117">
        <v>0</v>
      </c>
      <c r="N4117">
        <v>34703</v>
      </c>
      <c r="O4117">
        <v>270.64150000000001</v>
      </c>
      <c r="P4117" s="27">
        <v>57729</v>
      </c>
      <c r="Q4117" s="27">
        <v>196971</v>
      </c>
    </row>
    <row r="4118" spans="1:17" x14ac:dyDescent="0.3">
      <c r="A4118">
        <v>5</v>
      </c>
      <c r="B4118">
        <v>16</v>
      </c>
      <c r="C4118">
        <v>35</v>
      </c>
      <c r="D4118" s="27">
        <v>800000</v>
      </c>
      <c r="E4118">
        <v>94944</v>
      </c>
      <c r="F4118">
        <v>52150794</v>
      </c>
      <c r="G4118">
        <v>11609210</v>
      </c>
      <c r="H4118">
        <v>402199</v>
      </c>
      <c r="I4118">
        <v>9509757</v>
      </c>
      <c r="J4118">
        <v>2517628</v>
      </c>
      <c r="K4118">
        <v>3179297</v>
      </c>
      <c r="L4118">
        <v>2837401</v>
      </c>
      <c r="M4118">
        <v>1931230</v>
      </c>
      <c r="N4118">
        <v>12901195</v>
      </c>
      <c r="O4118">
        <v>10.86712</v>
      </c>
      <c r="P4118" s="27">
        <v>28468246</v>
      </c>
      <c r="Q4118" s="27">
        <v>97133655</v>
      </c>
    </row>
    <row r="4119" spans="1:17" x14ac:dyDescent="0.3">
      <c r="A4119">
        <v>5</v>
      </c>
      <c r="B4119">
        <v>5</v>
      </c>
      <c r="C4119">
        <v>10</v>
      </c>
      <c r="D4119" s="27">
        <v>2650</v>
      </c>
      <c r="E4119">
        <v>1397</v>
      </c>
      <c r="F4119">
        <v>3411</v>
      </c>
      <c r="G4119">
        <v>1831</v>
      </c>
      <c r="H4119">
        <v>170</v>
      </c>
      <c r="I4119">
        <v>6281</v>
      </c>
      <c r="J4119">
        <v>0</v>
      </c>
      <c r="K4119">
        <v>3176</v>
      </c>
      <c r="L4119">
        <v>6614</v>
      </c>
      <c r="M4119">
        <v>4029</v>
      </c>
      <c r="N4119">
        <v>14963</v>
      </c>
      <c r="O4119">
        <v>1522.982</v>
      </c>
      <c r="P4119" s="27">
        <v>12272</v>
      </c>
      <c r="Q4119" s="27">
        <v>41872</v>
      </c>
    </row>
    <row r="4120" spans="1:17" x14ac:dyDescent="0.3">
      <c r="A4120">
        <v>2</v>
      </c>
      <c r="B4120">
        <v>25</v>
      </c>
      <c r="C4120">
        <v>43</v>
      </c>
      <c r="D4120" s="27">
        <v>1550</v>
      </c>
      <c r="E4120">
        <v>0</v>
      </c>
      <c r="F4120">
        <v>6595</v>
      </c>
      <c r="G4120">
        <v>10203</v>
      </c>
      <c r="H4120">
        <v>0</v>
      </c>
      <c r="I4120">
        <v>20361</v>
      </c>
      <c r="J4120">
        <v>0</v>
      </c>
      <c r="K4120">
        <v>34222</v>
      </c>
      <c r="L4120">
        <v>7731</v>
      </c>
      <c r="M4120">
        <v>2858</v>
      </c>
      <c r="N4120">
        <v>11464</v>
      </c>
      <c r="O4120">
        <v>1851.67</v>
      </c>
      <c r="P4120" s="27">
        <v>27384</v>
      </c>
      <c r="Q4120" s="27">
        <v>93434</v>
      </c>
    </row>
    <row r="4121" spans="1:17" x14ac:dyDescent="0.3">
      <c r="A4121">
        <v>5</v>
      </c>
      <c r="B4121">
        <v>16</v>
      </c>
      <c r="C4121">
        <v>35</v>
      </c>
      <c r="D4121" s="27">
        <v>260000</v>
      </c>
      <c r="E4121">
        <v>856081</v>
      </c>
      <c r="F4121">
        <v>12164097</v>
      </c>
      <c r="G4121">
        <v>6593512</v>
      </c>
      <c r="H4121">
        <v>0</v>
      </c>
      <c r="I4121">
        <v>3238757</v>
      </c>
      <c r="J4121">
        <v>943590</v>
      </c>
      <c r="K4121">
        <v>1482795</v>
      </c>
      <c r="L4121">
        <v>949187</v>
      </c>
      <c r="M4121">
        <v>4905898</v>
      </c>
      <c r="N4121">
        <v>4364589</v>
      </c>
      <c r="O4121">
        <v>9.2846069999999994</v>
      </c>
      <c r="P4121" s="27">
        <v>10404017</v>
      </c>
      <c r="Q4121" s="27">
        <v>35498506</v>
      </c>
    </row>
    <row r="4122" spans="1:17" x14ac:dyDescent="0.3">
      <c r="A4122">
        <v>7</v>
      </c>
      <c r="B4122">
        <v>2</v>
      </c>
      <c r="C4122">
        <v>2</v>
      </c>
      <c r="D4122" s="27">
        <v>31500</v>
      </c>
      <c r="E4122">
        <v>41896</v>
      </c>
      <c r="F4122">
        <v>939221</v>
      </c>
      <c r="G4122">
        <v>932430</v>
      </c>
      <c r="H4122">
        <v>2572</v>
      </c>
      <c r="I4122">
        <v>433350</v>
      </c>
      <c r="J4122">
        <v>0</v>
      </c>
      <c r="K4122">
        <v>43685</v>
      </c>
      <c r="L4122">
        <v>66450</v>
      </c>
      <c r="M4122">
        <v>326914</v>
      </c>
      <c r="N4122">
        <v>433032</v>
      </c>
      <c r="O4122">
        <v>217.11770000000001</v>
      </c>
      <c r="P4122" s="27">
        <v>943596</v>
      </c>
      <c r="Q4122" s="27">
        <v>3219550</v>
      </c>
    </row>
    <row r="4123" spans="1:17" x14ac:dyDescent="0.3">
      <c r="A4123">
        <v>9</v>
      </c>
      <c r="B4123">
        <v>23</v>
      </c>
      <c r="C4123">
        <v>50</v>
      </c>
      <c r="D4123" s="27">
        <v>15500</v>
      </c>
      <c r="E4123">
        <v>2320</v>
      </c>
      <c r="F4123">
        <v>46691</v>
      </c>
      <c r="G4123">
        <v>106698</v>
      </c>
      <c r="H4123">
        <v>17298</v>
      </c>
      <c r="I4123">
        <v>58063</v>
      </c>
      <c r="J4123">
        <v>0</v>
      </c>
      <c r="K4123">
        <v>0</v>
      </c>
      <c r="L4123">
        <v>5033</v>
      </c>
      <c r="M4123">
        <v>15798</v>
      </c>
      <c r="N4123">
        <v>69182</v>
      </c>
      <c r="O4123">
        <v>440.04610000000002</v>
      </c>
      <c r="P4123" s="27">
        <v>94104</v>
      </c>
      <c r="Q4123" s="27">
        <v>321083</v>
      </c>
    </row>
    <row r="4124" spans="1:17" x14ac:dyDescent="0.3">
      <c r="A4124">
        <v>5</v>
      </c>
      <c r="B4124">
        <v>2</v>
      </c>
      <c r="C4124">
        <v>4</v>
      </c>
      <c r="D4124" s="27">
        <v>800000</v>
      </c>
      <c r="E4124">
        <v>380615</v>
      </c>
      <c r="F4124">
        <v>10326020</v>
      </c>
      <c r="G4124">
        <v>9565628</v>
      </c>
      <c r="H4124">
        <v>224428</v>
      </c>
      <c r="I4124">
        <v>7948216</v>
      </c>
      <c r="J4124">
        <v>376024</v>
      </c>
      <c r="K4124">
        <v>2952615</v>
      </c>
      <c r="L4124">
        <v>1913201</v>
      </c>
      <c r="M4124">
        <v>15704911</v>
      </c>
      <c r="N4124">
        <v>5501553</v>
      </c>
      <c r="O4124">
        <v>16.670349999999999</v>
      </c>
      <c r="P4124" s="27">
        <v>16088280</v>
      </c>
      <c r="Q4124" s="27">
        <v>54893211</v>
      </c>
    </row>
    <row r="4125" spans="1:17" x14ac:dyDescent="0.3">
      <c r="A4125">
        <v>1</v>
      </c>
      <c r="B4125">
        <v>5</v>
      </c>
      <c r="C4125">
        <v>9</v>
      </c>
      <c r="D4125" s="27">
        <v>25000</v>
      </c>
      <c r="E4125">
        <v>0</v>
      </c>
      <c r="F4125">
        <v>11148</v>
      </c>
      <c r="G4125">
        <v>15041</v>
      </c>
      <c r="H4125">
        <v>1402</v>
      </c>
      <c r="I4125">
        <v>77076</v>
      </c>
      <c r="J4125">
        <v>0</v>
      </c>
      <c r="K4125">
        <v>7921</v>
      </c>
      <c r="L4125">
        <v>10196</v>
      </c>
      <c r="M4125">
        <v>24777</v>
      </c>
      <c r="N4125">
        <v>80081</v>
      </c>
      <c r="O4125">
        <v>1145.08</v>
      </c>
      <c r="P4125" s="27">
        <v>66718</v>
      </c>
      <c r="Q4125" s="27">
        <v>227642</v>
      </c>
    </row>
    <row r="4126" spans="1:17" x14ac:dyDescent="0.3">
      <c r="A4126">
        <v>7</v>
      </c>
      <c r="B4126">
        <v>1</v>
      </c>
      <c r="C4126">
        <v>1</v>
      </c>
      <c r="D4126" s="27">
        <v>7500</v>
      </c>
      <c r="O4126">
        <v>3782.18</v>
      </c>
    </row>
    <row r="4127" spans="1:17" x14ac:dyDescent="0.3">
      <c r="A4127">
        <v>3</v>
      </c>
      <c r="B4127">
        <v>2</v>
      </c>
      <c r="C4127">
        <v>2</v>
      </c>
      <c r="D4127" s="27">
        <v>2200</v>
      </c>
      <c r="E4127">
        <v>0</v>
      </c>
      <c r="F4127">
        <v>4043</v>
      </c>
      <c r="G4127">
        <v>9056</v>
      </c>
      <c r="H4127">
        <v>32</v>
      </c>
      <c r="I4127">
        <v>4601</v>
      </c>
      <c r="J4127">
        <v>0</v>
      </c>
      <c r="K4127">
        <v>0</v>
      </c>
      <c r="L4127">
        <v>101</v>
      </c>
      <c r="M4127">
        <v>6735</v>
      </c>
      <c r="N4127">
        <v>5393</v>
      </c>
      <c r="O4127">
        <v>1868.403</v>
      </c>
      <c r="P4127" s="27">
        <v>8781</v>
      </c>
      <c r="Q4127" s="27">
        <v>29961</v>
      </c>
    </row>
    <row r="4128" spans="1:17" x14ac:dyDescent="0.3">
      <c r="A4128">
        <v>9</v>
      </c>
      <c r="B4128">
        <v>1</v>
      </c>
      <c r="C4128">
        <v>1</v>
      </c>
      <c r="D4128" s="27">
        <v>16750</v>
      </c>
      <c r="E4128">
        <v>108927</v>
      </c>
      <c r="F4128">
        <v>0</v>
      </c>
      <c r="G4128">
        <v>751</v>
      </c>
      <c r="H4128">
        <v>0</v>
      </c>
      <c r="I4128">
        <v>0</v>
      </c>
      <c r="J4128">
        <v>0</v>
      </c>
      <c r="K4128">
        <v>0</v>
      </c>
      <c r="L4128">
        <v>0</v>
      </c>
      <c r="M4128">
        <v>0</v>
      </c>
      <c r="N4128">
        <v>432499</v>
      </c>
      <c r="O4128">
        <v>503.86329999999998</v>
      </c>
      <c r="P4128" s="27">
        <v>158903</v>
      </c>
      <c r="Q4128" s="27">
        <v>542177</v>
      </c>
    </row>
    <row r="4129" spans="1:17" x14ac:dyDescent="0.3">
      <c r="A4129">
        <v>3</v>
      </c>
      <c r="B4129">
        <v>25</v>
      </c>
      <c r="C4129">
        <v>42</v>
      </c>
      <c r="D4129" s="27">
        <v>11500</v>
      </c>
      <c r="E4129">
        <v>0</v>
      </c>
      <c r="F4129">
        <v>33396</v>
      </c>
      <c r="G4129">
        <v>100054</v>
      </c>
      <c r="H4129">
        <v>0</v>
      </c>
      <c r="I4129">
        <v>194777</v>
      </c>
      <c r="J4129">
        <v>0</v>
      </c>
      <c r="K4129">
        <v>498672</v>
      </c>
      <c r="L4129">
        <v>3964</v>
      </c>
      <c r="M4129">
        <v>14276</v>
      </c>
      <c r="N4129">
        <v>80165</v>
      </c>
      <c r="O4129">
        <v>787.07920000000001</v>
      </c>
      <c r="P4129" s="27">
        <v>271191</v>
      </c>
      <c r="Q4129" s="27">
        <v>925304</v>
      </c>
    </row>
    <row r="4130" spans="1:17" x14ac:dyDescent="0.3">
      <c r="A4130">
        <v>3</v>
      </c>
      <c r="B4130">
        <v>15</v>
      </c>
      <c r="C4130">
        <v>33</v>
      </c>
      <c r="D4130" s="27">
        <v>2500</v>
      </c>
      <c r="E4130">
        <v>0</v>
      </c>
      <c r="F4130">
        <v>27167</v>
      </c>
      <c r="G4130">
        <v>8719</v>
      </c>
      <c r="H4130">
        <v>0</v>
      </c>
      <c r="I4130">
        <v>18713</v>
      </c>
      <c r="J4130">
        <v>106981</v>
      </c>
      <c r="K4130">
        <v>165169</v>
      </c>
      <c r="L4130">
        <v>657</v>
      </c>
      <c r="M4130">
        <v>0</v>
      </c>
      <c r="N4130">
        <v>19789</v>
      </c>
      <c r="O4130">
        <v>961.78279999999995</v>
      </c>
      <c r="P4130" s="27">
        <v>101757</v>
      </c>
      <c r="Q4130" s="27">
        <v>347195</v>
      </c>
    </row>
    <row r="4131" spans="1:17" x14ac:dyDescent="0.3">
      <c r="A4131">
        <v>7</v>
      </c>
      <c r="B4131">
        <v>91</v>
      </c>
      <c r="C4131">
        <v>49</v>
      </c>
      <c r="D4131" s="27">
        <v>4450</v>
      </c>
      <c r="E4131">
        <v>0</v>
      </c>
      <c r="F4131">
        <v>56604</v>
      </c>
      <c r="G4131">
        <v>22049</v>
      </c>
      <c r="H4131">
        <v>0</v>
      </c>
      <c r="I4131">
        <v>58253</v>
      </c>
      <c r="J4131">
        <v>0</v>
      </c>
      <c r="K4131">
        <v>2895</v>
      </c>
      <c r="L4131">
        <v>23914</v>
      </c>
      <c r="M4131">
        <v>11281</v>
      </c>
      <c r="N4131">
        <v>78621</v>
      </c>
      <c r="O4131">
        <v>1555.002</v>
      </c>
      <c r="P4131" s="27">
        <v>74331</v>
      </c>
      <c r="Q4131" s="27">
        <v>253617</v>
      </c>
    </row>
    <row r="4132" spans="1:17" x14ac:dyDescent="0.3">
      <c r="A4132">
        <v>9</v>
      </c>
      <c r="B4132">
        <v>91</v>
      </c>
      <c r="C4132">
        <v>49</v>
      </c>
      <c r="D4132" s="27">
        <v>6000</v>
      </c>
      <c r="E4132">
        <v>73</v>
      </c>
      <c r="F4132">
        <v>34134</v>
      </c>
      <c r="G4132">
        <v>22270</v>
      </c>
      <c r="H4132">
        <v>563</v>
      </c>
      <c r="I4132">
        <v>28392</v>
      </c>
      <c r="J4132">
        <v>0</v>
      </c>
      <c r="K4132">
        <v>11310</v>
      </c>
      <c r="L4132">
        <v>5986</v>
      </c>
      <c r="M4132">
        <v>10527</v>
      </c>
      <c r="N4132">
        <v>91775</v>
      </c>
      <c r="O4132">
        <v>1828.0519999999999</v>
      </c>
      <c r="P4132" s="27">
        <v>60091</v>
      </c>
      <c r="Q4132" s="27">
        <v>205030</v>
      </c>
    </row>
    <row r="4133" spans="1:17" x14ac:dyDescent="0.3">
      <c r="A4133">
        <v>3</v>
      </c>
      <c r="B4133">
        <v>14</v>
      </c>
      <c r="C4133">
        <v>30</v>
      </c>
      <c r="D4133" s="27">
        <v>4400</v>
      </c>
      <c r="E4133">
        <v>26129</v>
      </c>
      <c r="F4133">
        <v>12484</v>
      </c>
      <c r="G4133">
        <v>10974</v>
      </c>
      <c r="H4133">
        <v>0</v>
      </c>
      <c r="I4133">
        <v>16726</v>
      </c>
      <c r="J4133">
        <v>0</v>
      </c>
      <c r="K4133">
        <v>46195</v>
      </c>
      <c r="L4133">
        <v>4858</v>
      </c>
      <c r="M4133">
        <v>2032</v>
      </c>
      <c r="N4133">
        <v>10145</v>
      </c>
      <c r="O4133">
        <v>1807.463</v>
      </c>
      <c r="P4133" s="27">
        <v>37967</v>
      </c>
      <c r="Q4133" s="27">
        <v>129543</v>
      </c>
    </row>
    <row r="4134" spans="1:17" x14ac:dyDescent="0.3">
      <c r="A4134">
        <v>9</v>
      </c>
      <c r="B4134">
        <v>7</v>
      </c>
      <c r="C4134">
        <v>17</v>
      </c>
      <c r="D4134" s="27">
        <v>1000000</v>
      </c>
      <c r="E4134">
        <v>1630964</v>
      </c>
      <c r="F4134">
        <v>7911628</v>
      </c>
      <c r="G4134">
        <v>8105765</v>
      </c>
      <c r="H4134">
        <v>0</v>
      </c>
      <c r="I4134">
        <v>10482101</v>
      </c>
      <c r="J4134">
        <v>0</v>
      </c>
      <c r="K4134">
        <v>1942467</v>
      </c>
      <c r="L4134">
        <v>13701484</v>
      </c>
      <c r="M4134">
        <v>5457431</v>
      </c>
      <c r="N4134">
        <v>17440377</v>
      </c>
      <c r="O4134">
        <v>10.54607</v>
      </c>
      <c r="P4134" s="27">
        <v>19540509</v>
      </c>
      <c r="Q4134" s="27">
        <v>66672217</v>
      </c>
    </row>
    <row r="4135" spans="1:17" x14ac:dyDescent="0.3">
      <c r="A4135">
        <v>4</v>
      </c>
      <c r="B4135">
        <v>7</v>
      </c>
      <c r="C4135">
        <v>16</v>
      </c>
      <c r="D4135" s="27">
        <v>35000</v>
      </c>
      <c r="E4135">
        <v>284695</v>
      </c>
      <c r="F4135">
        <v>716109</v>
      </c>
      <c r="G4135">
        <v>310400</v>
      </c>
      <c r="H4135">
        <v>0</v>
      </c>
      <c r="I4135">
        <v>750853</v>
      </c>
      <c r="J4135">
        <v>0</v>
      </c>
      <c r="K4135">
        <v>64420</v>
      </c>
      <c r="L4135">
        <v>63656</v>
      </c>
      <c r="M4135">
        <v>142282</v>
      </c>
      <c r="N4135">
        <v>782147</v>
      </c>
      <c r="O4135">
        <v>207.1317</v>
      </c>
      <c r="P4135" s="27">
        <v>912826</v>
      </c>
      <c r="Q4135" s="27">
        <v>3114562</v>
      </c>
    </row>
    <row r="4136" spans="1:17" x14ac:dyDescent="0.3">
      <c r="A4136">
        <v>7</v>
      </c>
      <c r="B4136">
        <v>14</v>
      </c>
      <c r="C4136">
        <v>28</v>
      </c>
      <c r="D4136" s="27">
        <v>104000</v>
      </c>
      <c r="E4136">
        <v>61882</v>
      </c>
      <c r="F4136">
        <v>867431</v>
      </c>
      <c r="G4136">
        <v>170012</v>
      </c>
      <c r="H4136">
        <v>17045</v>
      </c>
      <c r="I4136">
        <v>263644</v>
      </c>
      <c r="J4136">
        <v>39203</v>
      </c>
      <c r="K4136">
        <v>446113</v>
      </c>
      <c r="L4136">
        <v>224905</v>
      </c>
      <c r="M4136">
        <v>553736</v>
      </c>
      <c r="N4136">
        <v>214865</v>
      </c>
      <c r="O4136">
        <v>311.1345</v>
      </c>
      <c r="P4136" s="27">
        <v>837877</v>
      </c>
      <c r="Q4136" s="27">
        <v>2858836</v>
      </c>
    </row>
    <row r="4137" spans="1:17" x14ac:dyDescent="0.3">
      <c r="A4137">
        <v>5</v>
      </c>
      <c r="B4137">
        <v>1</v>
      </c>
      <c r="C4137">
        <v>1</v>
      </c>
      <c r="D4137" s="27">
        <v>6000</v>
      </c>
      <c r="O4137">
        <v>532.96370000000002</v>
      </c>
    </row>
    <row r="4138" spans="1:17" x14ac:dyDescent="0.3">
      <c r="A4138">
        <v>9</v>
      </c>
      <c r="B4138">
        <v>5</v>
      </c>
      <c r="C4138">
        <v>10</v>
      </c>
      <c r="D4138" s="27">
        <v>4000</v>
      </c>
      <c r="E4138">
        <v>74</v>
      </c>
      <c r="F4138">
        <v>1321</v>
      </c>
      <c r="G4138">
        <v>451</v>
      </c>
      <c r="H4138">
        <v>0</v>
      </c>
      <c r="I4138">
        <v>1360</v>
      </c>
      <c r="J4138">
        <v>0</v>
      </c>
      <c r="K4138">
        <v>0</v>
      </c>
      <c r="L4138">
        <v>401</v>
      </c>
      <c r="M4138">
        <v>1080</v>
      </c>
      <c r="N4138">
        <v>1762</v>
      </c>
      <c r="O4138">
        <v>1130.4749999999999</v>
      </c>
      <c r="P4138" s="27">
        <v>1890</v>
      </c>
      <c r="Q4138" s="27">
        <v>6449</v>
      </c>
    </row>
    <row r="4139" spans="1:17" x14ac:dyDescent="0.3">
      <c r="A4139">
        <v>9</v>
      </c>
      <c r="B4139">
        <v>14</v>
      </c>
      <c r="C4139">
        <v>28</v>
      </c>
      <c r="D4139" s="27">
        <v>1950</v>
      </c>
      <c r="E4139">
        <v>45</v>
      </c>
      <c r="F4139">
        <v>12481</v>
      </c>
      <c r="G4139">
        <v>3063</v>
      </c>
      <c r="H4139">
        <v>3102</v>
      </c>
      <c r="I4139">
        <v>7600</v>
      </c>
      <c r="J4139">
        <v>0</v>
      </c>
      <c r="K4139">
        <v>0</v>
      </c>
      <c r="L4139">
        <v>0</v>
      </c>
      <c r="M4139">
        <v>0</v>
      </c>
      <c r="N4139">
        <v>5267</v>
      </c>
      <c r="O4139">
        <v>1849.1849999999999</v>
      </c>
      <c r="P4139" s="27">
        <v>9249</v>
      </c>
      <c r="Q4139" s="27">
        <v>31558</v>
      </c>
    </row>
    <row r="4140" spans="1:17" x14ac:dyDescent="0.3">
      <c r="A4140">
        <v>2</v>
      </c>
      <c r="B4140">
        <v>16</v>
      </c>
      <c r="C4140">
        <v>35</v>
      </c>
      <c r="D4140" s="27">
        <v>1500000</v>
      </c>
      <c r="E4140">
        <v>346831</v>
      </c>
      <c r="F4140">
        <v>1690656</v>
      </c>
      <c r="G4140">
        <v>18969523</v>
      </c>
      <c r="H4140">
        <v>0</v>
      </c>
      <c r="I4140">
        <v>21778598</v>
      </c>
      <c r="J4140">
        <v>6176476</v>
      </c>
      <c r="K4140">
        <v>6255123</v>
      </c>
      <c r="L4140">
        <v>8230496</v>
      </c>
      <c r="M4140">
        <v>11358287</v>
      </c>
      <c r="N4140">
        <v>27034942</v>
      </c>
      <c r="O4140">
        <v>2.860252</v>
      </c>
      <c r="P4140" s="27">
        <v>29847870</v>
      </c>
      <c r="Q4140" s="8">
        <v>102000000</v>
      </c>
    </row>
    <row r="4141" spans="1:17" x14ac:dyDescent="0.3">
      <c r="A4141">
        <v>5</v>
      </c>
      <c r="B4141">
        <v>26</v>
      </c>
      <c r="C4141">
        <v>45</v>
      </c>
      <c r="D4141" s="27">
        <v>1750</v>
      </c>
      <c r="E4141">
        <v>0</v>
      </c>
      <c r="F4141">
        <v>9096</v>
      </c>
      <c r="G4141">
        <v>6887</v>
      </c>
      <c r="H4141">
        <v>110</v>
      </c>
      <c r="I4141">
        <v>9473</v>
      </c>
      <c r="J4141">
        <v>0</v>
      </c>
      <c r="K4141">
        <v>2053</v>
      </c>
      <c r="L4141">
        <v>7916</v>
      </c>
      <c r="M4141">
        <v>369</v>
      </c>
      <c r="N4141">
        <v>12308</v>
      </c>
      <c r="O4141">
        <v>1522.982</v>
      </c>
      <c r="P4141" s="27">
        <v>14130</v>
      </c>
      <c r="Q4141" s="27">
        <v>48212</v>
      </c>
    </row>
    <row r="4142" spans="1:17" x14ac:dyDescent="0.3">
      <c r="A4142">
        <v>6</v>
      </c>
      <c r="B4142">
        <v>17</v>
      </c>
      <c r="C4142">
        <v>36</v>
      </c>
      <c r="D4142" s="27">
        <v>55000</v>
      </c>
      <c r="E4142">
        <v>145628</v>
      </c>
      <c r="F4142">
        <v>1050061</v>
      </c>
      <c r="G4142">
        <v>242096</v>
      </c>
      <c r="H4142">
        <v>0</v>
      </c>
      <c r="I4142">
        <v>462922</v>
      </c>
      <c r="J4142">
        <v>95799</v>
      </c>
      <c r="K4142">
        <v>158769</v>
      </c>
      <c r="L4142">
        <v>157455</v>
      </c>
      <c r="M4142">
        <v>25447</v>
      </c>
      <c r="N4142">
        <v>410800</v>
      </c>
      <c r="O4142">
        <v>299.39479999999998</v>
      </c>
      <c r="P4142" s="27">
        <v>805679</v>
      </c>
      <c r="Q4142" s="27">
        <v>2748977</v>
      </c>
    </row>
    <row r="4143" spans="1:17" x14ac:dyDescent="0.3">
      <c r="A4143">
        <v>4</v>
      </c>
      <c r="B4143">
        <v>91</v>
      </c>
      <c r="C4143">
        <v>49</v>
      </c>
      <c r="D4143" s="27">
        <v>62000</v>
      </c>
      <c r="E4143">
        <v>22704</v>
      </c>
      <c r="F4143">
        <v>83480</v>
      </c>
      <c r="G4143">
        <v>103454</v>
      </c>
      <c r="H4143">
        <v>1881</v>
      </c>
      <c r="I4143">
        <v>260670</v>
      </c>
      <c r="J4143">
        <v>0</v>
      </c>
      <c r="K4143">
        <v>5932</v>
      </c>
      <c r="L4143">
        <v>20603</v>
      </c>
      <c r="M4143">
        <v>93397</v>
      </c>
      <c r="N4143">
        <v>504254</v>
      </c>
      <c r="O4143">
        <v>190.5898</v>
      </c>
      <c r="P4143" s="27">
        <v>321329</v>
      </c>
      <c r="Q4143" s="27">
        <v>1096375</v>
      </c>
    </row>
    <row r="4144" spans="1:17" x14ac:dyDescent="0.3">
      <c r="A4144">
        <v>9</v>
      </c>
      <c r="B4144">
        <v>14</v>
      </c>
      <c r="C4144">
        <v>29</v>
      </c>
      <c r="D4144" s="27">
        <v>5700</v>
      </c>
      <c r="E4144">
        <v>0</v>
      </c>
      <c r="F4144">
        <v>136874</v>
      </c>
      <c r="G4144">
        <v>130837</v>
      </c>
      <c r="H4144">
        <v>0</v>
      </c>
      <c r="I4144">
        <v>77572</v>
      </c>
      <c r="J4144">
        <v>0</v>
      </c>
      <c r="K4144">
        <v>0</v>
      </c>
      <c r="L4144">
        <v>27761</v>
      </c>
      <c r="M4144">
        <v>217985</v>
      </c>
      <c r="N4144">
        <v>80640</v>
      </c>
      <c r="O4144">
        <v>503.86329999999998</v>
      </c>
      <c r="P4144" s="27">
        <v>196855</v>
      </c>
      <c r="Q4144" s="27">
        <v>671669</v>
      </c>
    </row>
    <row r="4145" spans="1:17" x14ac:dyDescent="0.3">
      <c r="A4145">
        <v>9</v>
      </c>
      <c r="B4145">
        <v>4</v>
      </c>
      <c r="C4145">
        <v>8</v>
      </c>
      <c r="D4145" s="27">
        <v>78000</v>
      </c>
      <c r="E4145">
        <v>134656</v>
      </c>
      <c r="F4145">
        <v>4141208</v>
      </c>
      <c r="G4145">
        <v>241941</v>
      </c>
      <c r="H4145">
        <v>0</v>
      </c>
      <c r="I4145">
        <v>2213924</v>
      </c>
      <c r="J4145">
        <v>0</v>
      </c>
      <c r="K4145">
        <v>11168</v>
      </c>
      <c r="L4145">
        <v>137090</v>
      </c>
      <c r="M4145">
        <v>1037017</v>
      </c>
      <c r="N4145">
        <v>1429525</v>
      </c>
      <c r="O4145">
        <v>212.42619999999999</v>
      </c>
      <c r="P4145" s="27">
        <v>2739311</v>
      </c>
      <c r="Q4145" s="27">
        <v>9346529</v>
      </c>
    </row>
    <row r="4146" spans="1:17" x14ac:dyDescent="0.3">
      <c r="A4146">
        <v>9</v>
      </c>
      <c r="B4146">
        <v>6</v>
      </c>
      <c r="C4146">
        <v>12</v>
      </c>
      <c r="D4146" s="27">
        <v>3200</v>
      </c>
      <c r="E4146">
        <v>0</v>
      </c>
      <c r="F4146">
        <v>2245</v>
      </c>
      <c r="G4146">
        <v>13864</v>
      </c>
      <c r="H4146">
        <v>0</v>
      </c>
      <c r="I4146">
        <v>18689</v>
      </c>
      <c r="J4146">
        <v>0</v>
      </c>
      <c r="K4146">
        <v>143240</v>
      </c>
      <c r="L4146">
        <v>2682</v>
      </c>
      <c r="M4146">
        <v>1631</v>
      </c>
      <c r="N4146">
        <v>12392</v>
      </c>
      <c r="O4146">
        <v>1655.242</v>
      </c>
      <c r="P4146" s="27">
        <v>57076</v>
      </c>
      <c r="Q4146" s="27">
        <v>194743</v>
      </c>
    </row>
    <row r="4147" spans="1:17" x14ac:dyDescent="0.3">
      <c r="A4147">
        <v>5</v>
      </c>
      <c r="B4147">
        <v>5</v>
      </c>
      <c r="C4147">
        <v>10</v>
      </c>
      <c r="D4147" s="27">
        <v>32000</v>
      </c>
      <c r="E4147">
        <v>0</v>
      </c>
      <c r="F4147">
        <v>118473</v>
      </c>
      <c r="G4147">
        <v>96038</v>
      </c>
      <c r="H4147">
        <v>2439</v>
      </c>
      <c r="I4147">
        <v>474844</v>
      </c>
      <c r="J4147">
        <v>0</v>
      </c>
      <c r="K4147">
        <v>175817</v>
      </c>
      <c r="L4147">
        <v>22578</v>
      </c>
      <c r="M4147">
        <v>59056</v>
      </c>
      <c r="N4147">
        <v>274527</v>
      </c>
      <c r="O4147">
        <v>632.51710000000003</v>
      </c>
      <c r="P4147" s="27">
        <v>358667</v>
      </c>
      <c r="Q4147" s="27">
        <v>1223772</v>
      </c>
    </row>
    <row r="4148" spans="1:17" x14ac:dyDescent="0.3">
      <c r="A4148">
        <v>5</v>
      </c>
      <c r="B4148">
        <v>2</v>
      </c>
      <c r="C4148">
        <v>6</v>
      </c>
      <c r="D4148" s="27">
        <v>28000</v>
      </c>
      <c r="E4148">
        <v>0</v>
      </c>
      <c r="F4148">
        <v>178347</v>
      </c>
      <c r="G4148">
        <v>241150</v>
      </c>
      <c r="H4148">
        <v>0</v>
      </c>
      <c r="I4148">
        <v>453465</v>
      </c>
      <c r="J4148">
        <v>0</v>
      </c>
      <c r="K4148">
        <v>0</v>
      </c>
      <c r="L4148">
        <v>76607</v>
      </c>
      <c r="M4148">
        <v>138745</v>
      </c>
      <c r="N4148">
        <v>261999</v>
      </c>
      <c r="O4148">
        <v>1023.6079999999999</v>
      </c>
      <c r="P4148" s="27">
        <v>395754</v>
      </c>
      <c r="Q4148" s="27">
        <v>1350313</v>
      </c>
    </row>
    <row r="4149" spans="1:17" x14ac:dyDescent="0.3">
      <c r="A4149">
        <v>7</v>
      </c>
      <c r="B4149">
        <v>1</v>
      </c>
      <c r="C4149">
        <v>1</v>
      </c>
      <c r="D4149" s="27">
        <v>55000</v>
      </c>
      <c r="E4149">
        <v>0</v>
      </c>
      <c r="F4149">
        <v>0</v>
      </c>
      <c r="G4149">
        <v>0</v>
      </c>
      <c r="H4149">
        <v>0</v>
      </c>
      <c r="I4149">
        <v>29077</v>
      </c>
      <c r="J4149">
        <v>0</v>
      </c>
      <c r="K4149">
        <v>4262</v>
      </c>
      <c r="L4149">
        <v>0</v>
      </c>
      <c r="M4149">
        <v>0</v>
      </c>
      <c r="N4149">
        <v>155362</v>
      </c>
      <c r="O4149">
        <v>833.26959999999997</v>
      </c>
      <c r="P4149" s="27">
        <v>55305</v>
      </c>
      <c r="Q4149" s="27">
        <v>188701</v>
      </c>
    </row>
    <row r="4150" spans="1:17" x14ac:dyDescent="0.3">
      <c r="A4150">
        <v>4</v>
      </c>
      <c r="B4150">
        <v>26</v>
      </c>
      <c r="C4150">
        <v>46</v>
      </c>
      <c r="D4150" s="27">
        <v>2250</v>
      </c>
      <c r="E4150">
        <v>4933</v>
      </c>
      <c r="F4150">
        <v>10460</v>
      </c>
      <c r="G4150">
        <v>7542</v>
      </c>
      <c r="H4150">
        <v>0</v>
      </c>
      <c r="I4150">
        <v>20756</v>
      </c>
      <c r="J4150">
        <v>0</v>
      </c>
      <c r="K4150">
        <v>1403</v>
      </c>
      <c r="L4150">
        <v>4658</v>
      </c>
      <c r="M4150">
        <v>15232</v>
      </c>
      <c r="N4150">
        <v>21316</v>
      </c>
      <c r="O4150">
        <v>1274.2560000000001</v>
      </c>
      <c r="P4150" s="27">
        <v>25293</v>
      </c>
      <c r="Q4150" s="27">
        <v>86300</v>
      </c>
    </row>
    <row r="4151" spans="1:17" x14ac:dyDescent="0.3">
      <c r="A4151">
        <v>9</v>
      </c>
      <c r="B4151">
        <v>18</v>
      </c>
      <c r="C4151">
        <v>38</v>
      </c>
      <c r="D4151" s="27">
        <v>46000</v>
      </c>
      <c r="E4151">
        <v>31655</v>
      </c>
      <c r="F4151">
        <v>198350</v>
      </c>
      <c r="G4151">
        <v>171482</v>
      </c>
      <c r="H4151">
        <v>0</v>
      </c>
      <c r="I4151">
        <v>280935</v>
      </c>
      <c r="J4151">
        <v>0</v>
      </c>
      <c r="K4151">
        <v>452245</v>
      </c>
      <c r="L4151">
        <v>820027</v>
      </c>
      <c r="M4151">
        <v>54415</v>
      </c>
      <c r="N4151">
        <v>579221</v>
      </c>
      <c r="O4151">
        <v>356.19830000000002</v>
      </c>
      <c r="P4151" s="27">
        <v>758596</v>
      </c>
      <c r="Q4151" s="27">
        <v>2588330</v>
      </c>
    </row>
    <row r="4152" spans="1:17" x14ac:dyDescent="0.3">
      <c r="A4152">
        <v>4</v>
      </c>
      <c r="B4152">
        <v>5</v>
      </c>
      <c r="C4152">
        <v>10</v>
      </c>
      <c r="D4152" s="27">
        <v>8000</v>
      </c>
      <c r="E4152">
        <v>0</v>
      </c>
      <c r="F4152">
        <v>6626</v>
      </c>
      <c r="G4152">
        <v>7320</v>
      </c>
      <c r="H4152">
        <v>0</v>
      </c>
      <c r="I4152">
        <v>9722</v>
      </c>
      <c r="J4152">
        <v>0</v>
      </c>
      <c r="K4152">
        <v>1929</v>
      </c>
      <c r="L4152">
        <v>4180</v>
      </c>
      <c r="M4152">
        <v>43235</v>
      </c>
      <c r="N4152">
        <v>33374</v>
      </c>
      <c r="O4152">
        <v>1341.309</v>
      </c>
      <c r="P4152" s="27">
        <v>31180</v>
      </c>
      <c r="Q4152" s="27">
        <v>106386</v>
      </c>
    </row>
    <row r="4153" spans="1:17" x14ac:dyDescent="0.3">
      <c r="A4153">
        <v>2</v>
      </c>
      <c r="B4153">
        <v>15</v>
      </c>
      <c r="C4153">
        <v>53</v>
      </c>
      <c r="D4153" s="27">
        <v>33000</v>
      </c>
      <c r="E4153">
        <v>0</v>
      </c>
      <c r="F4153">
        <v>26970</v>
      </c>
      <c r="G4153">
        <v>23451</v>
      </c>
      <c r="H4153">
        <v>0</v>
      </c>
      <c r="I4153">
        <v>11111</v>
      </c>
      <c r="J4153">
        <v>287752</v>
      </c>
      <c r="K4153">
        <v>444265</v>
      </c>
      <c r="L4153">
        <v>4394</v>
      </c>
      <c r="M4153">
        <v>2933</v>
      </c>
      <c r="N4153">
        <v>50333</v>
      </c>
      <c r="O4153">
        <v>52.146230000000003</v>
      </c>
      <c r="P4153" s="27">
        <v>249475</v>
      </c>
      <c r="Q4153" s="27">
        <v>851209</v>
      </c>
    </row>
    <row r="4154" spans="1:17" x14ac:dyDescent="0.3">
      <c r="A4154">
        <v>3</v>
      </c>
      <c r="B4154">
        <v>2</v>
      </c>
      <c r="C4154">
        <v>5</v>
      </c>
      <c r="D4154" s="27">
        <v>600000</v>
      </c>
      <c r="E4154">
        <v>521760</v>
      </c>
      <c r="F4154">
        <v>2635604</v>
      </c>
      <c r="G4154">
        <v>24564086</v>
      </c>
      <c r="H4154">
        <v>58424</v>
      </c>
      <c r="I4154">
        <v>10404284</v>
      </c>
      <c r="J4154">
        <v>809928</v>
      </c>
      <c r="K4154">
        <v>298460</v>
      </c>
      <c r="L4154">
        <v>1514369</v>
      </c>
      <c r="M4154">
        <v>2162933</v>
      </c>
      <c r="N4154">
        <v>9808060</v>
      </c>
      <c r="O4154">
        <v>19.690259999999999</v>
      </c>
      <c r="P4154" s="27">
        <v>15468320</v>
      </c>
      <c r="Q4154" s="27">
        <v>52777908</v>
      </c>
    </row>
    <row r="4155" spans="1:17" x14ac:dyDescent="0.3">
      <c r="A4155">
        <v>8</v>
      </c>
      <c r="B4155">
        <v>6</v>
      </c>
      <c r="C4155">
        <v>14</v>
      </c>
      <c r="D4155" s="27">
        <v>148000</v>
      </c>
      <c r="E4155">
        <v>0</v>
      </c>
      <c r="F4155">
        <v>343382</v>
      </c>
      <c r="G4155">
        <v>1029580</v>
      </c>
      <c r="H4155">
        <v>4229</v>
      </c>
      <c r="I4155">
        <v>823556</v>
      </c>
      <c r="J4155">
        <v>1075938</v>
      </c>
      <c r="K4155">
        <v>8312733</v>
      </c>
      <c r="L4155">
        <v>77125</v>
      </c>
      <c r="M4155">
        <v>47992</v>
      </c>
      <c r="N4155">
        <v>719093</v>
      </c>
      <c r="O4155">
        <v>48.84104</v>
      </c>
      <c r="P4155" s="27">
        <v>3644088</v>
      </c>
      <c r="Q4155" s="27">
        <v>12433628</v>
      </c>
    </row>
    <row r="4156" spans="1:17" x14ac:dyDescent="0.3">
      <c r="A4156">
        <v>6</v>
      </c>
      <c r="B4156">
        <v>1</v>
      </c>
      <c r="C4156">
        <v>1</v>
      </c>
      <c r="D4156" s="27">
        <v>114000</v>
      </c>
      <c r="E4156">
        <v>0</v>
      </c>
      <c r="F4156">
        <v>0</v>
      </c>
      <c r="G4156">
        <v>685</v>
      </c>
      <c r="H4156">
        <v>0</v>
      </c>
      <c r="I4156">
        <v>0</v>
      </c>
      <c r="J4156">
        <v>0</v>
      </c>
      <c r="K4156">
        <v>0</v>
      </c>
      <c r="L4156">
        <v>0</v>
      </c>
      <c r="M4156">
        <v>0</v>
      </c>
      <c r="N4156">
        <v>90876</v>
      </c>
      <c r="O4156">
        <v>551.19190000000003</v>
      </c>
      <c r="P4156" s="27">
        <v>26835</v>
      </c>
      <c r="Q4156" s="27">
        <v>91561</v>
      </c>
    </row>
    <row r="4157" spans="1:17" x14ac:dyDescent="0.3">
      <c r="A4157">
        <v>8</v>
      </c>
      <c r="B4157">
        <v>2</v>
      </c>
      <c r="C4157">
        <v>7</v>
      </c>
      <c r="D4157" s="27">
        <v>2000</v>
      </c>
      <c r="E4157">
        <v>906</v>
      </c>
      <c r="F4157">
        <v>2952</v>
      </c>
      <c r="G4157">
        <v>2427</v>
      </c>
      <c r="H4157">
        <v>102</v>
      </c>
      <c r="I4157">
        <v>6249</v>
      </c>
      <c r="J4157">
        <v>0</v>
      </c>
      <c r="K4157">
        <v>1092</v>
      </c>
      <c r="L4157">
        <v>4392</v>
      </c>
      <c r="M4157">
        <v>4158</v>
      </c>
      <c r="N4157">
        <v>4861</v>
      </c>
      <c r="O4157">
        <v>1667.7550000000001</v>
      </c>
      <c r="P4157" s="27">
        <v>7954</v>
      </c>
      <c r="Q4157" s="27">
        <v>27139</v>
      </c>
    </row>
    <row r="4158" spans="1:17" x14ac:dyDescent="0.3">
      <c r="A4158">
        <v>5</v>
      </c>
      <c r="B4158">
        <v>13</v>
      </c>
      <c r="C4158">
        <v>22</v>
      </c>
      <c r="D4158" s="27">
        <v>186000</v>
      </c>
      <c r="E4158">
        <v>7879</v>
      </c>
      <c r="F4158">
        <v>16012178</v>
      </c>
      <c r="G4158">
        <v>885968</v>
      </c>
      <c r="H4158">
        <v>88609</v>
      </c>
      <c r="I4158">
        <v>1904052</v>
      </c>
      <c r="J4158">
        <v>0</v>
      </c>
      <c r="K4158">
        <v>5278654</v>
      </c>
      <c r="L4158">
        <v>418207</v>
      </c>
      <c r="M4158">
        <v>262225</v>
      </c>
      <c r="N4158">
        <v>5180005</v>
      </c>
      <c r="O4158">
        <v>48.84104</v>
      </c>
      <c r="P4158" s="27">
        <v>8803569</v>
      </c>
      <c r="Q4158" s="27">
        <v>30037777</v>
      </c>
    </row>
    <row r="4159" spans="1:17" x14ac:dyDescent="0.3">
      <c r="A4159">
        <v>1</v>
      </c>
      <c r="B4159">
        <v>13</v>
      </c>
      <c r="C4159">
        <v>22</v>
      </c>
      <c r="D4159" s="27">
        <v>3500</v>
      </c>
      <c r="E4159">
        <v>0</v>
      </c>
      <c r="F4159">
        <v>0</v>
      </c>
      <c r="G4159">
        <v>13</v>
      </c>
      <c r="H4159">
        <v>1</v>
      </c>
      <c r="I4159">
        <v>0</v>
      </c>
      <c r="J4159">
        <v>0</v>
      </c>
      <c r="K4159">
        <v>291</v>
      </c>
      <c r="L4159">
        <v>28</v>
      </c>
      <c r="M4159">
        <v>369</v>
      </c>
      <c r="N4159">
        <v>2563</v>
      </c>
      <c r="O4159">
        <v>1387.077</v>
      </c>
      <c r="P4159" s="27">
        <v>957</v>
      </c>
      <c r="Q4159" s="27">
        <v>3265</v>
      </c>
    </row>
    <row r="4160" spans="1:17" x14ac:dyDescent="0.3">
      <c r="A4160">
        <v>4</v>
      </c>
      <c r="B4160">
        <v>14</v>
      </c>
      <c r="C4160">
        <v>29</v>
      </c>
      <c r="D4160" s="27">
        <v>385000</v>
      </c>
      <c r="E4160">
        <v>0</v>
      </c>
      <c r="F4160">
        <v>2341841</v>
      </c>
      <c r="G4160">
        <v>2179394</v>
      </c>
      <c r="H4160">
        <v>0</v>
      </c>
      <c r="I4160">
        <v>1978269</v>
      </c>
      <c r="J4160">
        <v>203993</v>
      </c>
      <c r="K4160">
        <v>1035492</v>
      </c>
      <c r="L4160">
        <v>154873</v>
      </c>
      <c r="M4160">
        <v>1648263</v>
      </c>
      <c r="N4160">
        <v>1706441</v>
      </c>
      <c r="O4160">
        <v>84.055760000000006</v>
      </c>
      <c r="P4160" s="27">
        <v>3296766</v>
      </c>
      <c r="Q4160" s="27">
        <v>11248566</v>
      </c>
    </row>
    <row r="4161" spans="1:17" x14ac:dyDescent="0.3">
      <c r="A4161">
        <v>4</v>
      </c>
      <c r="B4161">
        <v>8</v>
      </c>
      <c r="C4161">
        <v>19</v>
      </c>
      <c r="D4161" s="27">
        <v>22000</v>
      </c>
      <c r="E4161">
        <v>0</v>
      </c>
      <c r="F4161">
        <v>18491</v>
      </c>
      <c r="G4161">
        <v>223007</v>
      </c>
      <c r="H4161">
        <v>0</v>
      </c>
      <c r="I4161">
        <v>111930</v>
      </c>
      <c r="J4161">
        <v>0</v>
      </c>
      <c r="K4161">
        <v>14783</v>
      </c>
      <c r="L4161">
        <v>14553</v>
      </c>
      <c r="M4161">
        <v>52581</v>
      </c>
      <c r="N4161">
        <v>92587</v>
      </c>
      <c r="O4161">
        <v>918.0299</v>
      </c>
      <c r="P4161" s="27">
        <v>154728</v>
      </c>
      <c r="Q4161" s="27">
        <v>527932</v>
      </c>
    </row>
    <row r="4162" spans="1:17" x14ac:dyDescent="0.3">
      <c r="A4162">
        <v>4</v>
      </c>
      <c r="B4162">
        <v>5</v>
      </c>
      <c r="C4162">
        <v>10</v>
      </c>
      <c r="D4162" s="27">
        <v>3500</v>
      </c>
      <c r="E4162">
        <v>0</v>
      </c>
      <c r="F4162">
        <v>5040</v>
      </c>
      <c r="G4162">
        <v>1443</v>
      </c>
      <c r="H4162">
        <v>0</v>
      </c>
      <c r="I4162">
        <v>11919</v>
      </c>
      <c r="J4162">
        <v>0</v>
      </c>
      <c r="K4162">
        <v>166345</v>
      </c>
      <c r="L4162">
        <v>612</v>
      </c>
      <c r="M4162">
        <v>2371</v>
      </c>
      <c r="N4162">
        <v>10565</v>
      </c>
      <c r="O4162">
        <v>1484.5150000000001</v>
      </c>
      <c r="P4162" s="27">
        <v>58117</v>
      </c>
      <c r="Q4162" s="27">
        <v>198295</v>
      </c>
    </row>
    <row r="4163" spans="1:17" x14ac:dyDescent="0.3">
      <c r="A4163">
        <v>8</v>
      </c>
      <c r="B4163">
        <v>2</v>
      </c>
      <c r="C4163">
        <v>3</v>
      </c>
      <c r="D4163" s="27">
        <v>3200</v>
      </c>
      <c r="E4163">
        <v>0</v>
      </c>
      <c r="F4163">
        <v>3389</v>
      </c>
      <c r="G4163">
        <v>23277</v>
      </c>
      <c r="H4163">
        <v>0</v>
      </c>
      <c r="I4163">
        <v>20060</v>
      </c>
      <c r="J4163">
        <v>1403</v>
      </c>
      <c r="K4163">
        <v>2505</v>
      </c>
      <c r="L4163">
        <v>4907</v>
      </c>
      <c r="M4163">
        <v>19065</v>
      </c>
      <c r="N4163">
        <v>16986</v>
      </c>
      <c r="O4163">
        <v>1274.2560000000001</v>
      </c>
      <c r="P4163" s="27">
        <v>26844</v>
      </c>
      <c r="Q4163" s="27">
        <v>91592</v>
      </c>
    </row>
    <row r="4164" spans="1:17" x14ac:dyDescent="0.3">
      <c r="A4164">
        <v>9</v>
      </c>
      <c r="B4164">
        <v>5</v>
      </c>
      <c r="C4164">
        <v>10</v>
      </c>
      <c r="D4164" s="27">
        <v>10000</v>
      </c>
      <c r="E4164">
        <v>0</v>
      </c>
      <c r="F4164">
        <v>9636</v>
      </c>
      <c r="G4164">
        <v>2567</v>
      </c>
      <c r="H4164">
        <v>277</v>
      </c>
      <c r="I4164">
        <v>10749</v>
      </c>
      <c r="J4164">
        <v>0</v>
      </c>
      <c r="K4164">
        <v>453</v>
      </c>
      <c r="L4164">
        <v>1530</v>
      </c>
      <c r="M4164">
        <v>13720</v>
      </c>
      <c r="N4164">
        <v>15732</v>
      </c>
      <c r="O4164">
        <v>1828.0519999999999</v>
      </c>
      <c r="P4164" s="27">
        <v>16021</v>
      </c>
      <c r="Q4164" s="27">
        <v>54664</v>
      </c>
    </row>
    <row r="4165" spans="1:17" x14ac:dyDescent="0.3">
      <c r="A4165">
        <v>9</v>
      </c>
      <c r="B4165">
        <v>14</v>
      </c>
      <c r="C4165">
        <v>28</v>
      </c>
      <c r="D4165" s="27">
        <v>59000</v>
      </c>
      <c r="E4165">
        <v>94258</v>
      </c>
      <c r="F4165">
        <v>141443</v>
      </c>
      <c r="G4165">
        <v>277452</v>
      </c>
      <c r="H4165">
        <v>0</v>
      </c>
      <c r="I4165">
        <v>410668</v>
      </c>
      <c r="J4165">
        <v>47733</v>
      </c>
      <c r="K4165">
        <v>185135</v>
      </c>
      <c r="L4165">
        <v>148947</v>
      </c>
      <c r="M4165">
        <v>824102</v>
      </c>
      <c r="N4165">
        <v>298582</v>
      </c>
      <c r="O4165">
        <v>209.1</v>
      </c>
      <c r="P4165" s="27">
        <v>711700</v>
      </c>
      <c r="Q4165" s="27">
        <v>2428320</v>
      </c>
    </row>
    <row r="4166" spans="1:17" x14ac:dyDescent="0.3">
      <c r="A4166">
        <v>5</v>
      </c>
      <c r="B4166">
        <v>15</v>
      </c>
      <c r="C4166">
        <v>33</v>
      </c>
      <c r="D4166" s="27">
        <v>25000</v>
      </c>
      <c r="E4166">
        <v>18041</v>
      </c>
      <c r="F4166">
        <v>571404</v>
      </c>
      <c r="G4166">
        <v>246707</v>
      </c>
      <c r="H4166">
        <v>108291</v>
      </c>
      <c r="I4166">
        <v>150105</v>
      </c>
      <c r="J4166">
        <v>0</v>
      </c>
      <c r="K4166">
        <v>1353109</v>
      </c>
      <c r="L4166">
        <v>29437</v>
      </c>
      <c r="M4166">
        <v>24506</v>
      </c>
      <c r="N4166">
        <v>215806</v>
      </c>
      <c r="O4166">
        <v>908.28279999999995</v>
      </c>
      <c r="P4166" s="27">
        <v>796426</v>
      </c>
      <c r="Q4166" s="27">
        <v>2717406</v>
      </c>
    </row>
    <row r="4167" spans="1:17" x14ac:dyDescent="0.3">
      <c r="A4167">
        <v>5</v>
      </c>
      <c r="B4167">
        <v>5</v>
      </c>
      <c r="C4167">
        <v>9</v>
      </c>
      <c r="D4167" s="27">
        <v>44000</v>
      </c>
      <c r="E4167">
        <v>14964</v>
      </c>
      <c r="F4167">
        <v>39285</v>
      </c>
      <c r="G4167">
        <v>70164</v>
      </c>
      <c r="H4167">
        <v>11900</v>
      </c>
      <c r="I4167">
        <v>277178</v>
      </c>
      <c r="J4167">
        <v>0</v>
      </c>
      <c r="K4167">
        <v>9598</v>
      </c>
      <c r="L4167">
        <v>33046</v>
      </c>
      <c r="M4167">
        <v>52189</v>
      </c>
      <c r="N4167">
        <v>226764</v>
      </c>
      <c r="O4167">
        <v>226.8278</v>
      </c>
      <c r="P4167" s="27">
        <v>215442</v>
      </c>
      <c r="Q4167" s="27">
        <v>735088</v>
      </c>
    </row>
    <row r="4168" spans="1:17" x14ac:dyDescent="0.3">
      <c r="A4168">
        <v>7</v>
      </c>
      <c r="B4168">
        <v>2</v>
      </c>
      <c r="C4168">
        <v>2</v>
      </c>
      <c r="D4168" s="27">
        <v>4850</v>
      </c>
      <c r="E4168">
        <v>1206</v>
      </c>
      <c r="F4168">
        <v>46134</v>
      </c>
      <c r="G4168">
        <v>91742</v>
      </c>
      <c r="H4168">
        <v>0</v>
      </c>
      <c r="I4168">
        <v>23586</v>
      </c>
      <c r="J4168">
        <v>0</v>
      </c>
      <c r="K4168">
        <v>11111</v>
      </c>
      <c r="L4168">
        <v>4103</v>
      </c>
      <c r="M4168">
        <v>0</v>
      </c>
      <c r="N4168">
        <v>30762</v>
      </c>
      <c r="O4168">
        <v>48.84104</v>
      </c>
      <c r="P4168" s="27">
        <v>61150</v>
      </c>
      <c r="Q4168" s="27">
        <v>208644</v>
      </c>
    </row>
    <row r="4169" spans="1:17" x14ac:dyDescent="0.3">
      <c r="A4169">
        <v>9</v>
      </c>
      <c r="B4169">
        <v>2</v>
      </c>
      <c r="C4169">
        <v>2</v>
      </c>
      <c r="D4169" s="27">
        <v>265000</v>
      </c>
      <c r="E4169">
        <v>9289</v>
      </c>
      <c r="F4169">
        <v>3228324</v>
      </c>
      <c r="G4169">
        <v>3489753</v>
      </c>
      <c r="H4169">
        <v>15393</v>
      </c>
      <c r="I4169">
        <v>2055262</v>
      </c>
      <c r="J4169">
        <v>0</v>
      </c>
      <c r="K4169">
        <v>87240</v>
      </c>
      <c r="L4169">
        <v>670876</v>
      </c>
      <c r="M4169">
        <v>3232629</v>
      </c>
      <c r="N4169">
        <v>1857595</v>
      </c>
      <c r="O4169">
        <v>74.84496</v>
      </c>
      <c r="P4169" s="27">
        <v>4292603</v>
      </c>
      <c r="Q4169" s="27">
        <v>14646361</v>
      </c>
    </row>
    <row r="4170" spans="1:17" x14ac:dyDescent="0.3">
      <c r="A4170">
        <v>9</v>
      </c>
      <c r="B4170">
        <v>5</v>
      </c>
      <c r="C4170">
        <v>9</v>
      </c>
      <c r="D4170" s="27">
        <v>440000</v>
      </c>
      <c r="E4170">
        <v>1754</v>
      </c>
      <c r="F4170">
        <v>146009</v>
      </c>
      <c r="G4170">
        <v>203494</v>
      </c>
      <c r="H4170">
        <v>1044</v>
      </c>
      <c r="I4170">
        <v>543719</v>
      </c>
      <c r="J4170">
        <v>0</v>
      </c>
      <c r="K4170">
        <v>5573</v>
      </c>
      <c r="L4170">
        <v>3705</v>
      </c>
      <c r="M4170">
        <v>17528</v>
      </c>
      <c r="N4170">
        <v>657677</v>
      </c>
      <c r="O4170">
        <v>23.717549999999999</v>
      </c>
      <c r="P4170" s="27">
        <v>463219</v>
      </c>
      <c r="Q4170" s="27">
        <v>1580503</v>
      </c>
    </row>
    <row r="4171" spans="1:17" x14ac:dyDescent="0.3">
      <c r="A4171">
        <v>8</v>
      </c>
      <c r="B4171">
        <v>15</v>
      </c>
      <c r="C4171">
        <v>32</v>
      </c>
      <c r="D4171" s="27">
        <v>2300</v>
      </c>
      <c r="E4171">
        <v>0</v>
      </c>
      <c r="F4171">
        <v>14677</v>
      </c>
      <c r="G4171">
        <v>49800</v>
      </c>
      <c r="H4171">
        <v>0</v>
      </c>
      <c r="I4171">
        <v>37299</v>
      </c>
      <c r="J4171">
        <v>138240</v>
      </c>
      <c r="K4171">
        <v>97730</v>
      </c>
      <c r="L4171">
        <v>1775</v>
      </c>
      <c r="M4171">
        <v>5349</v>
      </c>
      <c r="N4171">
        <v>23172</v>
      </c>
      <c r="O4171">
        <v>789.9366</v>
      </c>
      <c r="P4171" s="27">
        <v>107867</v>
      </c>
      <c r="Q4171" s="27">
        <v>368042</v>
      </c>
    </row>
    <row r="4172" spans="1:17" x14ac:dyDescent="0.3">
      <c r="A4172">
        <v>4</v>
      </c>
      <c r="B4172">
        <v>16</v>
      </c>
      <c r="C4172">
        <v>35</v>
      </c>
      <c r="D4172" s="27">
        <v>700000</v>
      </c>
      <c r="E4172">
        <v>726412</v>
      </c>
      <c r="F4172">
        <v>26837183</v>
      </c>
      <c r="G4172">
        <v>11672080</v>
      </c>
      <c r="H4172">
        <v>812300</v>
      </c>
      <c r="I4172">
        <v>5289099</v>
      </c>
      <c r="J4172">
        <v>2729701</v>
      </c>
      <c r="K4172">
        <v>1672558</v>
      </c>
      <c r="L4172">
        <v>1772718</v>
      </c>
      <c r="M4172">
        <v>1179473</v>
      </c>
      <c r="N4172">
        <v>12371249</v>
      </c>
      <c r="O4172">
        <v>6.6318619999999999</v>
      </c>
      <c r="P4172" s="27">
        <v>19068808</v>
      </c>
      <c r="Q4172" s="27">
        <v>65062773</v>
      </c>
    </row>
    <row r="4173" spans="1:17" x14ac:dyDescent="0.3">
      <c r="A4173">
        <v>3</v>
      </c>
      <c r="B4173">
        <v>26</v>
      </c>
      <c r="C4173">
        <v>44</v>
      </c>
      <c r="D4173" s="27">
        <v>1250</v>
      </c>
      <c r="E4173">
        <v>0</v>
      </c>
      <c r="F4173">
        <v>11500</v>
      </c>
      <c r="G4173">
        <v>2508</v>
      </c>
      <c r="H4173">
        <v>83</v>
      </c>
      <c r="I4173">
        <v>7963</v>
      </c>
      <c r="J4173">
        <v>0</v>
      </c>
      <c r="K4173">
        <v>1298</v>
      </c>
      <c r="L4173">
        <v>6364</v>
      </c>
      <c r="M4173">
        <v>3213</v>
      </c>
      <c r="N4173">
        <v>10465</v>
      </c>
      <c r="O4173">
        <v>1791.31</v>
      </c>
      <c r="P4173" s="27">
        <v>12718</v>
      </c>
      <c r="Q4173" s="27">
        <v>43394</v>
      </c>
    </row>
    <row r="4174" spans="1:17" x14ac:dyDescent="0.3">
      <c r="A4174">
        <v>6</v>
      </c>
      <c r="B4174">
        <v>5</v>
      </c>
      <c r="C4174">
        <v>9</v>
      </c>
      <c r="D4174" s="27">
        <v>1400000</v>
      </c>
      <c r="E4174">
        <v>0</v>
      </c>
      <c r="F4174">
        <v>239670</v>
      </c>
      <c r="G4174">
        <v>2444185</v>
      </c>
      <c r="H4174">
        <v>0</v>
      </c>
      <c r="I4174">
        <v>12502799</v>
      </c>
      <c r="J4174">
        <v>0</v>
      </c>
      <c r="K4174">
        <v>149918</v>
      </c>
      <c r="L4174">
        <v>80307</v>
      </c>
      <c r="M4174">
        <v>287737</v>
      </c>
      <c r="N4174">
        <v>6877331</v>
      </c>
      <c r="O4174">
        <v>28.66131</v>
      </c>
      <c r="P4174" s="27">
        <v>6618390</v>
      </c>
      <c r="Q4174" s="27">
        <v>22581947</v>
      </c>
    </row>
    <row r="4175" spans="1:17" x14ac:dyDescent="0.3">
      <c r="A4175">
        <v>5</v>
      </c>
      <c r="B4175">
        <v>2</v>
      </c>
      <c r="C4175">
        <v>4</v>
      </c>
      <c r="D4175" s="27">
        <v>2500</v>
      </c>
      <c r="E4175">
        <v>5789</v>
      </c>
      <c r="F4175">
        <v>10187</v>
      </c>
      <c r="G4175">
        <v>13279</v>
      </c>
      <c r="H4175">
        <v>307</v>
      </c>
      <c r="I4175">
        <v>11002</v>
      </c>
      <c r="J4175">
        <v>0</v>
      </c>
      <c r="K4175">
        <v>1180</v>
      </c>
      <c r="L4175">
        <v>5376</v>
      </c>
      <c r="M4175">
        <v>22032</v>
      </c>
      <c r="N4175">
        <v>7703</v>
      </c>
      <c r="O4175">
        <v>23.251169999999998</v>
      </c>
      <c r="P4175" s="27">
        <v>22525</v>
      </c>
      <c r="Q4175" s="27">
        <v>76855</v>
      </c>
    </row>
    <row r="4176" spans="1:17" x14ac:dyDescent="0.3">
      <c r="A4176">
        <v>7</v>
      </c>
      <c r="B4176">
        <v>12</v>
      </c>
      <c r="C4176">
        <v>21</v>
      </c>
      <c r="D4176" s="27">
        <v>2000</v>
      </c>
      <c r="E4176">
        <v>2379</v>
      </c>
      <c r="F4176">
        <v>2697</v>
      </c>
      <c r="G4176">
        <v>456</v>
      </c>
      <c r="H4176">
        <v>71</v>
      </c>
      <c r="I4176">
        <v>657</v>
      </c>
      <c r="J4176">
        <v>1195</v>
      </c>
      <c r="K4176">
        <v>1366</v>
      </c>
      <c r="L4176">
        <v>0</v>
      </c>
      <c r="M4176">
        <v>0</v>
      </c>
      <c r="N4176">
        <v>7086</v>
      </c>
      <c r="O4176">
        <v>1729.173</v>
      </c>
      <c r="P4176" s="27">
        <v>4662</v>
      </c>
      <c r="Q4176" s="27">
        <v>15907</v>
      </c>
    </row>
    <row r="4177" spans="1:17" x14ac:dyDescent="0.3">
      <c r="A4177">
        <v>4</v>
      </c>
      <c r="B4177">
        <v>5</v>
      </c>
      <c r="C4177">
        <v>10</v>
      </c>
      <c r="D4177" s="27">
        <v>2850</v>
      </c>
      <c r="E4177">
        <v>0</v>
      </c>
      <c r="F4177">
        <v>0</v>
      </c>
      <c r="G4177">
        <v>56</v>
      </c>
      <c r="H4177">
        <v>0</v>
      </c>
      <c r="I4177">
        <v>26007</v>
      </c>
      <c r="J4177">
        <v>0</v>
      </c>
      <c r="K4177">
        <v>0</v>
      </c>
      <c r="L4177">
        <v>0</v>
      </c>
      <c r="M4177">
        <v>0</v>
      </c>
      <c r="N4177">
        <v>25151</v>
      </c>
      <c r="O4177">
        <v>1387.077</v>
      </c>
      <c r="P4177" s="27">
        <v>15010</v>
      </c>
      <c r="Q4177" s="27">
        <v>51214</v>
      </c>
    </row>
    <row r="4178" spans="1:17" x14ac:dyDescent="0.3">
      <c r="A4178">
        <v>2</v>
      </c>
      <c r="B4178">
        <v>7</v>
      </c>
      <c r="C4178">
        <v>52</v>
      </c>
      <c r="D4178" s="27">
        <v>465000</v>
      </c>
      <c r="E4178">
        <v>0</v>
      </c>
      <c r="F4178">
        <v>3071810</v>
      </c>
      <c r="G4178">
        <v>1838894</v>
      </c>
      <c r="H4178">
        <v>0</v>
      </c>
      <c r="I4178">
        <v>3714642</v>
      </c>
      <c r="J4178">
        <v>0</v>
      </c>
      <c r="K4178">
        <v>89723</v>
      </c>
      <c r="L4178">
        <v>275209</v>
      </c>
      <c r="M4178">
        <v>1246136</v>
      </c>
      <c r="N4178">
        <v>4563788</v>
      </c>
      <c r="O4178">
        <v>15.94562</v>
      </c>
      <c r="P4178" s="27">
        <v>4337691</v>
      </c>
      <c r="Q4178" s="27">
        <v>14800202</v>
      </c>
    </row>
    <row r="4179" spans="1:17" x14ac:dyDescent="0.3">
      <c r="A4179">
        <v>3</v>
      </c>
      <c r="B4179">
        <v>26</v>
      </c>
      <c r="C4179">
        <v>47</v>
      </c>
      <c r="D4179" s="27">
        <v>2400</v>
      </c>
      <c r="E4179">
        <v>10362</v>
      </c>
      <c r="F4179">
        <v>8385</v>
      </c>
      <c r="G4179">
        <v>1272</v>
      </c>
      <c r="H4179">
        <v>63</v>
      </c>
      <c r="I4179">
        <v>16933</v>
      </c>
      <c r="J4179">
        <v>0</v>
      </c>
      <c r="K4179">
        <v>1893</v>
      </c>
      <c r="L4179">
        <v>12515</v>
      </c>
      <c r="M4179">
        <v>0</v>
      </c>
      <c r="N4179">
        <v>13176</v>
      </c>
      <c r="O4179">
        <v>1868.403</v>
      </c>
      <c r="P4179" s="27">
        <v>18933</v>
      </c>
      <c r="Q4179" s="27">
        <v>64599</v>
      </c>
    </row>
    <row r="4180" spans="1:17" x14ac:dyDescent="0.3">
      <c r="A4180">
        <v>5</v>
      </c>
      <c r="B4180">
        <v>13</v>
      </c>
      <c r="C4180">
        <v>25</v>
      </c>
      <c r="D4180" s="27">
        <v>1800</v>
      </c>
      <c r="E4180">
        <v>1563</v>
      </c>
      <c r="F4180">
        <v>19331</v>
      </c>
      <c r="G4180">
        <v>256</v>
      </c>
      <c r="H4180">
        <v>132</v>
      </c>
      <c r="I4180">
        <v>3120</v>
      </c>
      <c r="J4180">
        <v>0</v>
      </c>
      <c r="K4180">
        <v>0</v>
      </c>
      <c r="L4180">
        <v>0</v>
      </c>
      <c r="M4180">
        <v>0</v>
      </c>
      <c r="N4180">
        <v>14457</v>
      </c>
      <c r="O4180">
        <v>1807.463</v>
      </c>
      <c r="P4180" s="27">
        <v>11389</v>
      </c>
      <c r="Q4180" s="27">
        <v>38859</v>
      </c>
    </row>
    <row r="4181" spans="1:17" x14ac:dyDescent="0.3">
      <c r="A4181">
        <v>5</v>
      </c>
      <c r="B4181">
        <v>15</v>
      </c>
      <c r="C4181">
        <v>33</v>
      </c>
      <c r="D4181" s="27">
        <v>20750</v>
      </c>
      <c r="E4181">
        <v>16372</v>
      </c>
      <c r="F4181">
        <v>195168</v>
      </c>
      <c r="G4181">
        <v>320356</v>
      </c>
      <c r="H4181">
        <v>30331</v>
      </c>
      <c r="I4181">
        <v>101128</v>
      </c>
      <c r="J4181">
        <v>698804</v>
      </c>
      <c r="K4181">
        <v>1078889</v>
      </c>
      <c r="L4181">
        <v>65973</v>
      </c>
      <c r="M4181">
        <v>32988</v>
      </c>
      <c r="N4181">
        <v>187261</v>
      </c>
      <c r="O4181">
        <v>961.78279999999995</v>
      </c>
      <c r="P4181" s="27">
        <v>799317</v>
      </c>
      <c r="Q4181" s="27">
        <v>2727270</v>
      </c>
    </row>
    <row r="4182" spans="1:17" x14ac:dyDescent="0.3">
      <c r="A4182">
        <v>5</v>
      </c>
      <c r="B4182">
        <v>91</v>
      </c>
      <c r="C4182">
        <v>49</v>
      </c>
      <c r="D4182" s="27">
        <v>75000</v>
      </c>
      <c r="E4182">
        <v>0</v>
      </c>
      <c r="F4182">
        <v>165268</v>
      </c>
      <c r="G4182">
        <v>265563</v>
      </c>
      <c r="H4182">
        <v>0</v>
      </c>
      <c r="I4182">
        <v>757694</v>
      </c>
      <c r="J4182">
        <v>0</v>
      </c>
      <c r="K4182">
        <v>204313</v>
      </c>
      <c r="L4182">
        <v>102867</v>
      </c>
      <c r="M4182">
        <v>185251</v>
      </c>
      <c r="N4182">
        <v>1094426</v>
      </c>
      <c r="O4182">
        <v>62.584969999999998</v>
      </c>
      <c r="P4182" s="27">
        <v>813418</v>
      </c>
      <c r="Q4182" s="27">
        <v>2775382</v>
      </c>
    </row>
    <row r="4183" spans="1:17" x14ac:dyDescent="0.3">
      <c r="A4183">
        <v>8</v>
      </c>
      <c r="B4183">
        <v>2</v>
      </c>
      <c r="C4183">
        <v>7</v>
      </c>
      <c r="D4183" s="27">
        <v>4100</v>
      </c>
      <c r="E4183">
        <v>4127</v>
      </c>
      <c r="F4183">
        <v>9012</v>
      </c>
      <c r="G4183">
        <v>14937</v>
      </c>
      <c r="H4183">
        <v>0</v>
      </c>
      <c r="I4183">
        <v>8133</v>
      </c>
      <c r="J4183">
        <v>0</v>
      </c>
      <c r="K4183">
        <v>0</v>
      </c>
      <c r="L4183">
        <v>2045</v>
      </c>
      <c r="M4183">
        <v>6424</v>
      </c>
      <c r="N4183">
        <v>17345</v>
      </c>
      <c r="O4183">
        <v>1031.346</v>
      </c>
      <c r="P4183" s="27">
        <v>18178</v>
      </c>
      <c r="Q4183" s="27">
        <v>62023</v>
      </c>
    </row>
    <row r="4184" spans="1:17" x14ac:dyDescent="0.3">
      <c r="A4184">
        <v>9</v>
      </c>
      <c r="B4184">
        <v>14</v>
      </c>
      <c r="C4184">
        <v>28</v>
      </c>
      <c r="D4184" s="27">
        <v>59000</v>
      </c>
      <c r="E4184">
        <v>0</v>
      </c>
      <c r="F4184">
        <v>166269</v>
      </c>
      <c r="G4184">
        <v>270324</v>
      </c>
      <c r="H4184">
        <v>0</v>
      </c>
      <c r="I4184">
        <v>712091</v>
      </c>
      <c r="J4184">
        <v>35002</v>
      </c>
      <c r="K4184">
        <v>205237</v>
      </c>
      <c r="L4184">
        <v>140236</v>
      </c>
      <c r="M4184">
        <v>172816</v>
      </c>
      <c r="N4184">
        <v>344717</v>
      </c>
      <c r="O4184">
        <v>15.94562</v>
      </c>
      <c r="P4184" s="27">
        <v>599851</v>
      </c>
      <c r="Q4184" s="27">
        <v>2046692</v>
      </c>
    </row>
    <row r="4185" spans="1:17" x14ac:dyDescent="0.3">
      <c r="A4185">
        <v>3</v>
      </c>
      <c r="B4185">
        <v>15</v>
      </c>
      <c r="C4185">
        <v>33</v>
      </c>
      <c r="D4185" s="27">
        <v>1400</v>
      </c>
      <c r="E4185">
        <v>160</v>
      </c>
      <c r="F4185">
        <v>13641</v>
      </c>
      <c r="G4185">
        <v>10702</v>
      </c>
      <c r="H4185">
        <v>11471</v>
      </c>
      <c r="I4185">
        <v>13012</v>
      </c>
      <c r="J4185">
        <v>0</v>
      </c>
      <c r="K4185">
        <v>37082</v>
      </c>
      <c r="L4185">
        <v>3482</v>
      </c>
      <c r="M4185">
        <v>0</v>
      </c>
      <c r="N4185">
        <v>8948</v>
      </c>
      <c r="O4185">
        <v>953.18780000000004</v>
      </c>
      <c r="P4185" s="27">
        <v>28868</v>
      </c>
      <c r="Q4185" s="27">
        <v>98498</v>
      </c>
    </row>
    <row r="4186" spans="1:17" x14ac:dyDescent="0.3">
      <c r="A4186">
        <v>1</v>
      </c>
      <c r="B4186">
        <v>91</v>
      </c>
      <c r="C4186">
        <v>49</v>
      </c>
      <c r="D4186" s="27">
        <v>265000</v>
      </c>
      <c r="E4186">
        <v>1153360</v>
      </c>
      <c r="F4186">
        <v>4572948</v>
      </c>
      <c r="G4186">
        <v>6019075</v>
      </c>
      <c r="H4186">
        <v>0</v>
      </c>
      <c r="I4186">
        <v>19019677</v>
      </c>
      <c r="J4186">
        <v>0</v>
      </c>
      <c r="K4186">
        <v>1213321</v>
      </c>
      <c r="L4186">
        <v>169208</v>
      </c>
      <c r="M4186">
        <v>629672</v>
      </c>
      <c r="N4186">
        <v>21334923</v>
      </c>
      <c r="O4186">
        <v>62.705539999999999</v>
      </c>
      <c r="P4186" s="27">
        <v>15859374</v>
      </c>
      <c r="Q4186" s="27">
        <v>54112184</v>
      </c>
    </row>
    <row r="4187" spans="1:17" x14ac:dyDescent="0.3">
      <c r="A4187">
        <v>5</v>
      </c>
      <c r="B4187">
        <v>5</v>
      </c>
      <c r="C4187">
        <v>10</v>
      </c>
      <c r="D4187" s="27">
        <v>4000</v>
      </c>
      <c r="E4187">
        <v>5657</v>
      </c>
      <c r="F4187">
        <v>3988</v>
      </c>
      <c r="G4187">
        <v>1167</v>
      </c>
      <c r="H4187">
        <v>578</v>
      </c>
      <c r="I4187">
        <v>5925</v>
      </c>
      <c r="J4187">
        <v>0</v>
      </c>
      <c r="K4187">
        <v>1449</v>
      </c>
      <c r="L4187">
        <v>1017</v>
      </c>
      <c r="M4187">
        <v>7355</v>
      </c>
      <c r="N4187">
        <v>9205</v>
      </c>
      <c r="O4187">
        <v>1807.463</v>
      </c>
      <c r="P4187" s="27">
        <v>10651</v>
      </c>
      <c r="Q4187" s="27">
        <v>36341</v>
      </c>
    </row>
    <row r="4188" spans="1:17" x14ac:dyDescent="0.3">
      <c r="A4188">
        <v>8</v>
      </c>
      <c r="B4188">
        <v>25</v>
      </c>
      <c r="C4188">
        <v>42</v>
      </c>
      <c r="D4188" s="27">
        <v>5000</v>
      </c>
      <c r="E4188">
        <v>0</v>
      </c>
      <c r="F4188">
        <v>13127</v>
      </c>
      <c r="G4188">
        <v>6698</v>
      </c>
      <c r="H4188">
        <v>45</v>
      </c>
      <c r="I4188">
        <v>10029</v>
      </c>
      <c r="J4188">
        <v>0</v>
      </c>
      <c r="K4188">
        <v>30665</v>
      </c>
      <c r="L4188">
        <v>227</v>
      </c>
      <c r="M4188">
        <v>866</v>
      </c>
      <c r="N4188">
        <v>7688</v>
      </c>
      <c r="O4188">
        <v>1484.5150000000001</v>
      </c>
      <c r="P4188" s="27">
        <v>20324</v>
      </c>
      <c r="Q4188" s="27">
        <v>69345</v>
      </c>
    </row>
    <row r="4189" spans="1:17" x14ac:dyDescent="0.3">
      <c r="A4189">
        <v>5</v>
      </c>
      <c r="B4189">
        <v>17</v>
      </c>
      <c r="C4189">
        <v>36</v>
      </c>
      <c r="D4189" s="27">
        <v>20000</v>
      </c>
      <c r="E4189">
        <v>34</v>
      </c>
      <c r="F4189">
        <v>209475</v>
      </c>
      <c r="G4189">
        <v>70300</v>
      </c>
      <c r="H4189">
        <v>0</v>
      </c>
      <c r="I4189">
        <v>137300</v>
      </c>
      <c r="J4189">
        <v>0</v>
      </c>
      <c r="K4189">
        <v>74638</v>
      </c>
      <c r="L4189">
        <v>4436</v>
      </c>
      <c r="M4189">
        <v>20835</v>
      </c>
      <c r="N4189">
        <v>74899</v>
      </c>
      <c r="O4189">
        <v>165.108</v>
      </c>
      <c r="P4189" s="27">
        <v>173481</v>
      </c>
      <c r="Q4189" s="27">
        <v>591917</v>
      </c>
    </row>
    <row r="4190" spans="1:17" x14ac:dyDescent="0.3">
      <c r="A4190">
        <v>2</v>
      </c>
      <c r="B4190">
        <v>2</v>
      </c>
      <c r="C4190">
        <v>2</v>
      </c>
      <c r="D4190" s="27">
        <v>100000</v>
      </c>
      <c r="E4190">
        <v>0</v>
      </c>
      <c r="F4190">
        <v>157662</v>
      </c>
      <c r="G4190">
        <v>571728</v>
      </c>
      <c r="H4190">
        <v>0</v>
      </c>
      <c r="I4190">
        <v>507572</v>
      </c>
      <c r="J4190">
        <v>0</v>
      </c>
      <c r="K4190">
        <v>0</v>
      </c>
      <c r="L4190">
        <v>19305</v>
      </c>
      <c r="M4190">
        <v>98515</v>
      </c>
      <c r="N4190">
        <v>379933</v>
      </c>
      <c r="O4190">
        <v>787.07920000000001</v>
      </c>
      <c r="P4190" s="27">
        <v>508416</v>
      </c>
      <c r="Q4190" s="27">
        <v>1734715</v>
      </c>
    </row>
    <row r="4191" spans="1:17" x14ac:dyDescent="0.3">
      <c r="A4191">
        <v>2</v>
      </c>
      <c r="B4191">
        <v>2</v>
      </c>
      <c r="C4191">
        <v>2</v>
      </c>
      <c r="D4191" s="27">
        <v>3800</v>
      </c>
      <c r="E4191">
        <v>32747</v>
      </c>
      <c r="F4191">
        <v>14729</v>
      </c>
      <c r="G4191">
        <v>15151</v>
      </c>
      <c r="H4191">
        <v>0</v>
      </c>
      <c r="I4191">
        <v>13485</v>
      </c>
      <c r="J4191">
        <v>937</v>
      </c>
      <c r="K4191">
        <v>2131</v>
      </c>
      <c r="L4191">
        <v>5075</v>
      </c>
      <c r="M4191">
        <v>11810</v>
      </c>
      <c r="N4191">
        <v>11352</v>
      </c>
      <c r="O4191">
        <v>1851.67</v>
      </c>
      <c r="P4191" s="27">
        <v>31482</v>
      </c>
      <c r="Q4191" s="27">
        <v>107417</v>
      </c>
    </row>
    <row r="4192" spans="1:17" x14ac:dyDescent="0.3">
      <c r="A4192">
        <v>3</v>
      </c>
      <c r="B4192">
        <v>13</v>
      </c>
      <c r="C4192">
        <v>22</v>
      </c>
      <c r="D4192" s="27">
        <v>600000</v>
      </c>
      <c r="E4192">
        <v>4103823</v>
      </c>
      <c r="F4192">
        <v>0</v>
      </c>
      <c r="G4192">
        <v>3463795</v>
      </c>
      <c r="H4192">
        <v>0</v>
      </c>
      <c r="I4192">
        <v>5223287</v>
      </c>
      <c r="J4192">
        <v>1398778</v>
      </c>
      <c r="K4192">
        <v>297581</v>
      </c>
      <c r="L4192">
        <v>1047530</v>
      </c>
      <c r="M4192">
        <v>691142</v>
      </c>
      <c r="N4192">
        <v>10494780</v>
      </c>
      <c r="O4192">
        <v>56.442149999999998</v>
      </c>
      <c r="P4192" s="27">
        <v>7831394</v>
      </c>
      <c r="Q4192" s="27">
        <v>26720716</v>
      </c>
    </row>
    <row r="4193" spans="1:17" x14ac:dyDescent="0.3">
      <c r="A4193">
        <v>8</v>
      </c>
      <c r="B4193">
        <v>8</v>
      </c>
      <c r="C4193">
        <v>19</v>
      </c>
      <c r="D4193" s="27">
        <v>1250</v>
      </c>
      <c r="E4193">
        <v>0</v>
      </c>
      <c r="F4193">
        <v>2907</v>
      </c>
      <c r="G4193">
        <v>9400</v>
      </c>
      <c r="H4193">
        <v>103</v>
      </c>
      <c r="I4193">
        <v>6325</v>
      </c>
      <c r="J4193">
        <v>0</v>
      </c>
      <c r="K4193">
        <v>2281</v>
      </c>
      <c r="L4193">
        <v>10496</v>
      </c>
      <c r="M4193">
        <v>38682</v>
      </c>
      <c r="N4193">
        <v>9712</v>
      </c>
      <c r="O4193">
        <v>789.9366</v>
      </c>
      <c r="P4193" s="27">
        <v>23419</v>
      </c>
      <c r="Q4193" s="27">
        <v>79906</v>
      </c>
    </row>
    <row r="4194" spans="1:17" x14ac:dyDescent="0.3">
      <c r="A4194">
        <v>1</v>
      </c>
      <c r="B4194">
        <v>5</v>
      </c>
      <c r="C4194">
        <v>9</v>
      </c>
      <c r="D4194" s="27">
        <v>10000</v>
      </c>
      <c r="E4194">
        <v>0</v>
      </c>
      <c r="F4194">
        <v>7942</v>
      </c>
      <c r="G4194">
        <v>7510</v>
      </c>
      <c r="H4194">
        <v>0</v>
      </c>
      <c r="I4194">
        <v>42234</v>
      </c>
      <c r="J4194">
        <v>0</v>
      </c>
      <c r="K4194">
        <v>1642</v>
      </c>
      <c r="L4194">
        <v>6409</v>
      </c>
      <c r="M4194">
        <v>40905</v>
      </c>
      <c r="N4194">
        <v>28098</v>
      </c>
      <c r="O4194">
        <v>653.84310000000005</v>
      </c>
      <c r="P4194" s="27">
        <v>39490</v>
      </c>
      <c r="Q4194" s="27">
        <v>134740</v>
      </c>
    </row>
    <row r="4195" spans="1:17" x14ac:dyDescent="0.3">
      <c r="A4195">
        <v>5</v>
      </c>
      <c r="B4195">
        <v>15</v>
      </c>
      <c r="C4195">
        <v>33</v>
      </c>
      <c r="D4195" s="27">
        <v>1700</v>
      </c>
      <c r="E4195">
        <v>0</v>
      </c>
      <c r="F4195">
        <v>56683</v>
      </c>
      <c r="G4195">
        <v>70457</v>
      </c>
      <c r="H4195">
        <v>0</v>
      </c>
      <c r="I4195">
        <v>39227</v>
      </c>
      <c r="J4195">
        <v>195580</v>
      </c>
      <c r="K4195">
        <v>138268</v>
      </c>
      <c r="L4195">
        <v>1223</v>
      </c>
      <c r="M4195">
        <v>4817</v>
      </c>
      <c r="N4195">
        <v>32783</v>
      </c>
      <c r="O4195">
        <v>810.40539999999999</v>
      </c>
      <c r="P4195" s="27">
        <v>157983</v>
      </c>
      <c r="Q4195" s="27">
        <v>539038</v>
      </c>
    </row>
    <row r="4196" spans="1:17" x14ac:dyDescent="0.3">
      <c r="A4196">
        <v>3</v>
      </c>
      <c r="B4196">
        <v>26</v>
      </c>
      <c r="C4196">
        <v>45</v>
      </c>
      <c r="D4196" s="27">
        <v>7200</v>
      </c>
      <c r="E4196">
        <v>0</v>
      </c>
      <c r="F4196">
        <v>30299</v>
      </c>
      <c r="G4196">
        <v>31367</v>
      </c>
      <c r="H4196">
        <v>0</v>
      </c>
      <c r="I4196">
        <v>78948</v>
      </c>
      <c r="J4196">
        <v>0</v>
      </c>
      <c r="K4196">
        <v>3694</v>
      </c>
      <c r="L4196">
        <v>12891</v>
      </c>
      <c r="M4196">
        <v>14392</v>
      </c>
      <c r="N4196">
        <v>91897</v>
      </c>
      <c r="O4196">
        <v>1791.31</v>
      </c>
      <c r="P4196" s="27">
        <v>77224</v>
      </c>
      <c r="Q4196" s="27">
        <v>263488</v>
      </c>
    </row>
    <row r="4197" spans="1:17" x14ac:dyDescent="0.3">
      <c r="A4197">
        <v>3</v>
      </c>
      <c r="B4197">
        <v>17</v>
      </c>
      <c r="C4197">
        <v>36</v>
      </c>
      <c r="D4197" s="27">
        <v>150000</v>
      </c>
      <c r="E4197">
        <v>0</v>
      </c>
      <c r="F4197">
        <v>1188199</v>
      </c>
      <c r="G4197">
        <v>1164566</v>
      </c>
      <c r="H4197">
        <v>0</v>
      </c>
      <c r="I4197">
        <v>1885538</v>
      </c>
      <c r="J4197">
        <v>0</v>
      </c>
      <c r="K4197">
        <v>555577</v>
      </c>
      <c r="L4197">
        <v>499819</v>
      </c>
      <c r="M4197">
        <v>96819</v>
      </c>
      <c r="N4197">
        <v>1612615</v>
      </c>
      <c r="O4197">
        <v>84.055760000000006</v>
      </c>
      <c r="P4197" s="27">
        <v>2052501</v>
      </c>
      <c r="Q4197" s="27">
        <v>7003133</v>
      </c>
    </row>
    <row r="4198" spans="1:17" x14ac:dyDescent="0.3">
      <c r="A4198">
        <v>7</v>
      </c>
      <c r="B4198">
        <v>26</v>
      </c>
      <c r="C4198">
        <v>46</v>
      </c>
      <c r="D4198" s="27">
        <v>4000</v>
      </c>
      <c r="E4198">
        <v>2000</v>
      </c>
      <c r="F4198">
        <v>9401</v>
      </c>
      <c r="G4198">
        <v>8313</v>
      </c>
      <c r="H4198">
        <v>54</v>
      </c>
      <c r="I4198">
        <v>16042</v>
      </c>
      <c r="J4198">
        <v>0</v>
      </c>
      <c r="K4198">
        <v>2078</v>
      </c>
      <c r="L4198">
        <v>195</v>
      </c>
      <c r="M4198">
        <v>2637</v>
      </c>
      <c r="N4198">
        <v>28093</v>
      </c>
      <c r="O4198">
        <v>1879.4559999999999</v>
      </c>
      <c r="P4198" s="27">
        <v>20168</v>
      </c>
      <c r="Q4198" s="27">
        <v>68813</v>
      </c>
    </row>
    <row r="4199" spans="1:17" x14ac:dyDescent="0.3">
      <c r="A4199">
        <v>2</v>
      </c>
      <c r="B4199">
        <v>1</v>
      </c>
      <c r="C4199">
        <v>1</v>
      </c>
      <c r="D4199" s="27">
        <v>1600</v>
      </c>
      <c r="O4199">
        <v>1851.67</v>
      </c>
    </row>
    <row r="4200" spans="1:17" x14ac:dyDescent="0.3">
      <c r="A4200">
        <v>2</v>
      </c>
      <c r="B4200">
        <v>15</v>
      </c>
      <c r="C4200">
        <v>33</v>
      </c>
      <c r="D4200" s="27">
        <v>5000</v>
      </c>
      <c r="E4200">
        <v>84262</v>
      </c>
      <c r="F4200">
        <v>68443</v>
      </c>
      <c r="G4200">
        <v>90773</v>
      </c>
      <c r="H4200">
        <v>0</v>
      </c>
      <c r="I4200">
        <v>31816</v>
      </c>
      <c r="J4200">
        <v>0</v>
      </c>
      <c r="K4200">
        <v>272569</v>
      </c>
      <c r="L4200">
        <v>35774</v>
      </c>
      <c r="M4200">
        <v>5265</v>
      </c>
      <c r="N4200">
        <v>58962</v>
      </c>
      <c r="O4200">
        <v>196.22659999999999</v>
      </c>
      <c r="P4200" s="27">
        <v>189878</v>
      </c>
      <c r="Q4200" s="27">
        <v>647864</v>
      </c>
    </row>
    <row r="4201" spans="1:17" x14ac:dyDescent="0.3">
      <c r="A4201">
        <v>7</v>
      </c>
      <c r="B4201">
        <v>23</v>
      </c>
      <c r="C4201">
        <v>50</v>
      </c>
      <c r="D4201" s="27">
        <v>21000</v>
      </c>
      <c r="E4201">
        <v>17814</v>
      </c>
      <c r="F4201">
        <v>245724</v>
      </c>
      <c r="G4201">
        <v>352859</v>
      </c>
      <c r="H4201">
        <v>0</v>
      </c>
      <c r="I4201">
        <v>207072</v>
      </c>
      <c r="J4201">
        <v>22271</v>
      </c>
      <c r="K4201">
        <v>583917</v>
      </c>
      <c r="L4201">
        <v>59762</v>
      </c>
      <c r="M4201">
        <v>120208</v>
      </c>
      <c r="N4201">
        <v>157032</v>
      </c>
      <c r="O4201">
        <v>196.322</v>
      </c>
      <c r="P4201" s="27">
        <v>517778</v>
      </c>
      <c r="Q4201" s="27">
        <v>1766659</v>
      </c>
    </row>
    <row r="4202" spans="1:17" x14ac:dyDescent="0.3">
      <c r="A4202">
        <v>5</v>
      </c>
      <c r="B4202">
        <v>17</v>
      </c>
      <c r="C4202">
        <v>36</v>
      </c>
      <c r="D4202" s="27">
        <v>86000</v>
      </c>
      <c r="E4202">
        <v>253751</v>
      </c>
      <c r="F4202">
        <v>2095148</v>
      </c>
      <c r="G4202">
        <v>1060002</v>
      </c>
      <c r="H4202">
        <v>0</v>
      </c>
      <c r="I4202">
        <v>1312165</v>
      </c>
      <c r="J4202">
        <v>425043</v>
      </c>
      <c r="K4202">
        <v>720116</v>
      </c>
      <c r="L4202">
        <v>925598</v>
      </c>
      <c r="M4202">
        <v>129967</v>
      </c>
      <c r="N4202">
        <v>1825397</v>
      </c>
      <c r="O4202">
        <v>48.84104</v>
      </c>
      <c r="P4202" s="27">
        <v>2563654</v>
      </c>
      <c r="Q4202" s="27">
        <v>8747187</v>
      </c>
    </row>
    <row r="4203" spans="1:17" x14ac:dyDescent="0.3">
      <c r="A4203">
        <v>5</v>
      </c>
      <c r="B4203">
        <v>2</v>
      </c>
      <c r="C4203">
        <v>2</v>
      </c>
      <c r="D4203" s="27">
        <v>17750</v>
      </c>
      <c r="E4203">
        <v>34503</v>
      </c>
      <c r="F4203">
        <v>136235</v>
      </c>
      <c r="G4203">
        <v>371203</v>
      </c>
      <c r="H4203">
        <v>0</v>
      </c>
      <c r="I4203">
        <v>128077</v>
      </c>
      <c r="J4203">
        <v>0</v>
      </c>
      <c r="K4203">
        <v>2865</v>
      </c>
      <c r="L4203">
        <v>23538</v>
      </c>
      <c r="M4203">
        <v>198335</v>
      </c>
      <c r="N4203">
        <v>139698</v>
      </c>
      <c r="O4203">
        <v>1023.6079999999999</v>
      </c>
      <c r="P4203" s="27">
        <v>303181</v>
      </c>
      <c r="Q4203" s="27">
        <v>1034454</v>
      </c>
    </row>
    <row r="4204" spans="1:17" x14ac:dyDescent="0.3">
      <c r="A4204">
        <v>2</v>
      </c>
      <c r="B4204">
        <v>2</v>
      </c>
      <c r="C4204">
        <v>4</v>
      </c>
      <c r="D4204" s="27">
        <v>600000</v>
      </c>
      <c r="E4204">
        <v>0</v>
      </c>
      <c r="F4204">
        <v>4079472</v>
      </c>
      <c r="G4204">
        <v>5518861</v>
      </c>
      <c r="H4204">
        <v>0</v>
      </c>
      <c r="I4204">
        <v>5195325</v>
      </c>
      <c r="J4204">
        <v>0</v>
      </c>
      <c r="K4204">
        <v>143144</v>
      </c>
      <c r="L4204">
        <v>1016288</v>
      </c>
      <c r="M4204">
        <v>8859831</v>
      </c>
      <c r="N4204">
        <v>4689667</v>
      </c>
      <c r="O4204">
        <v>25.322579999999999</v>
      </c>
      <c r="P4204" s="27">
        <v>8646714</v>
      </c>
      <c r="Q4204" s="27">
        <v>29502588</v>
      </c>
    </row>
    <row r="4205" spans="1:17" x14ac:dyDescent="0.3">
      <c r="A4205">
        <v>1</v>
      </c>
      <c r="B4205">
        <v>4</v>
      </c>
      <c r="C4205">
        <v>8</v>
      </c>
      <c r="D4205" s="27">
        <v>140000</v>
      </c>
      <c r="E4205">
        <v>137102</v>
      </c>
      <c r="F4205">
        <v>6021297</v>
      </c>
      <c r="G4205">
        <v>2415743</v>
      </c>
      <c r="H4205">
        <v>0</v>
      </c>
      <c r="I4205">
        <v>5096964</v>
      </c>
      <c r="J4205">
        <v>0</v>
      </c>
      <c r="K4205">
        <v>501060</v>
      </c>
      <c r="L4205">
        <v>169049</v>
      </c>
      <c r="M4205">
        <v>4635194</v>
      </c>
      <c r="N4205">
        <v>5712212</v>
      </c>
      <c r="O4205">
        <v>19.690259999999999</v>
      </c>
      <c r="P4205" s="27">
        <v>7235821</v>
      </c>
      <c r="Q4205" s="27">
        <v>24688621</v>
      </c>
    </row>
    <row r="4206" spans="1:17" x14ac:dyDescent="0.3">
      <c r="A4206">
        <v>3</v>
      </c>
      <c r="B4206">
        <v>91</v>
      </c>
      <c r="C4206">
        <v>49</v>
      </c>
      <c r="D4206" s="27">
        <v>1000000</v>
      </c>
      <c r="E4206">
        <v>0</v>
      </c>
      <c r="F4206">
        <v>32321549</v>
      </c>
      <c r="G4206">
        <v>24176016</v>
      </c>
      <c r="H4206">
        <v>92559</v>
      </c>
      <c r="I4206">
        <v>16454877</v>
      </c>
      <c r="J4206">
        <v>0</v>
      </c>
      <c r="K4206">
        <v>242949</v>
      </c>
      <c r="L4206">
        <v>495220</v>
      </c>
      <c r="M4206">
        <v>24101560</v>
      </c>
      <c r="N4206">
        <v>51711315</v>
      </c>
      <c r="O4206">
        <v>27.3034</v>
      </c>
      <c r="P4206" s="27">
        <v>43844093</v>
      </c>
      <c r="Q4206" s="8">
        <v>150000000</v>
      </c>
    </row>
    <row r="4207" spans="1:17" x14ac:dyDescent="0.3">
      <c r="A4207">
        <v>3</v>
      </c>
      <c r="B4207">
        <v>14</v>
      </c>
      <c r="C4207">
        <v>28</v>
      </c>
      <c r="D4207" s="27">
        <v>73000</v>
      </c>
      <c r="E4207">
        <v>165176</v>
      </c>
      <c r="F4207">
        <v>513782</v>
      </c>
      <c r="G4207">
        <v>406849</v>
      </c>
      <c r="H4207">
        <v>46393</v>
      </c>
      <c r="I4207">
        <v>381307</v>
      </c>
      <c r="J4207">
        <v>58174</v>
      </c>
      <c r="K4207">
        <v>300097</v>
      </c>
      <c r="L4207">
        <v>199283</v>
      </c>
      <c r="M4207">
        <v>226369</v>
      </c>
      <c r="N4207">
        <v>377465</v>
      </c>
      <c r="O4207">
        <v>239.3854</v>
      </c>
      <c r="P4207" s="27">
        <v>783967</v>
      </c>
      <c r="Q4207" s="27">
        <v>2674895</v>
      </c>
    </row>
    <row r="4208" spans="1:17" x14ac:dyDescent="0.3">
      <c r="A4208">
        <v>9</v>
      </c>
      <c r="B4208">
        <v>2</v>
      </c>
      <c r="C4208">
        <v>2</v>
      </c>
      <c r="D4208" s="27">
        <v>285000</v>
      </c>
      <c r="E4208">
        <v>379785</v>
      </c>
      <c r="F4208">
        <v>446323</v>
      </c>
      <c r="G4208">
        <v>1963182</v>
      </c>
      <c r="H4208">
        <v>71284</v>
      </c>
      <c r="I4208">
        <v>1728317</v>
      </c>
      <c r="J4208">
        <v>0</v>
      </c>
      <c r="K4208">
        <v>161819</v>
      </c>
      <c r="L4208">
        <v>165371</v>
      </c>
      <c r="M4208">
        <v>7335600</v>
      </c>
      <c r="N4208">
        <v>1290301</v>
      </c>
      <c r="O4208">
        <v>23.717549999999999</v>
      </c>
      <c r="P4208" s="27">
        <v>3968928</v>
      </c>
      <c r="Q4208" s="27">
        <v>13541982</v>
      </c>
    </row>
    <row r="4209" spans="1:17" x14ac:dyDescent="0.3">
      <c r="A4209">
        <v>5</v>
      </c>
      <c r="B4209">
        <v>15</v>
      </c>
      <c r="C4209">
        <v>32</v>
      </c>
      <c r="D4209" s="27">
        <v>3850</v>
      </c>
      <c r="E4209">
        <v>0</v>
      </c>
      <c r="F4209">
        <v>99543</v>
      </c>
      <c r="G4209">
        <v>122970</v>
      </c>
      <c r="H4209">
        <v>0</v>
      </c>
      <c r="I4209">
        <v>59050</v>
      </c>
      <c r="J4209">
        <v>218424</v>
      </c>
      <c r="K4209">
        <v>337226</v>
      </c>
      <c r="L4209">
        <v>63179</v>
      </c>
      <c r="M4209">
        <v>19921</v>
      </c>
      <c r="N4209">
        <v>56884</v>
      </c>
      <c r="O4209">
        <v>810.40539999999999</v>
      </c>
      <c r="P4209" s="27">
        <v>286400</v>
      </c>
      <c r="Q4209" s="27">
        <v>977197</v>
      </c>
    </row>
    <row r="4210" spans="1:17" x14ac:dyDescent="0.3">
      <c r="A4210">
        <v>2</v>
      </c>
      <c r="B4210">
        <v>7</v>
      </c>
      <c r="C4210">
        <v>16</v>
      </c>
      <c r="D4210" s="27">
        <v>16000</v>
      </c>
      <c r="E4210">
        <v>0</v>
      </c>
      <c r="F4210">
        <v>109440</v>
      </c>
      <c r="G4210">
        <v>25099</v>
      </c>
      <c r="H4210">
        <v>0</v>
      </c>
      <c r="I4210">
        <v>332337</v>
      </c>
      <c r="J4210">
        <v>0</v>
      </c>
      <c r="K4210">
        <v>35450</v>
      </c>
      <c r="L4210">
        <v>43801</v>
      </c>
      <c r="M4210">
        <v>58552</v>
      </c>
      <c r="N4210">
        <v>253651</v>
      </c>
      <c r="O4210">
        <v>356.19830000000002</v>
      </c>
      <c r="P4210" s="27">
        <v>251562</v>
      </c>
      <c r="Q4210" s="27">
        <v>858330</v>
      </c>
    </row>
    <row r="4211" spans="1:17" x14ac:dyDescent="0.3">
      <c r="A4211">
        <v>7</v>
      </c>
      <c r="B4211">
        <v>15</v>
      </c>
      <c r="C4211">
        <v>33</v>
      </c>
      <c r="D4211" s="27">
        <v>8000</v>
      </c>
      <c r="E4211">
        <v>80884</v>
      </c>
      <c r="F4211">
        <v>210587</v>
      </c>
      <c r="G4211">
        <v>197734</v>
      </c>
      <c r="H4211">
        <v>30296</v>
      </c>
      <c r="I4211">
        <v>63451</v>
      </c>
      <c r="J4211">
        <v>421465</v>
      </c>
      <c r="K4211">
        <v>650704</v>
      </c>
      <c r="L4211">
        <v>4123</v>
      </c>
      <c r="M4211">
        <v>17555</v>
      </c>
      <c r="N4211">
        <v>102341</v>
      </c>
      <c r="O4211">
        <v>920.12360000000001</v>
      </c>
      <c r="P4211" s="27">
        <v>521436</v>
      </c>
      <c r="Q4211" s="27">
        <v>1779140</v>
      </c>
    </row>
    <row r="4212" spans="1:17" x14ac:dyDescent="0.3">
      <c r="A4212">
        <v>7</v>
      </c>
      <c r="B4212">
        <v>12</v>
      </c>
      <c r="C4212">
        <v>21</v>
      </c>
      <c r="D4212" s="27">
        <v>4000</v>
      </c>
      <c r="E4212">
        <v>169</v>
      </c>
      <c r="F4212">
        <v>4805</v>
      </c>
      <c r="G4212">
        <v>804</v>
      </c>
      <c r="H4212">
        <v>33</v>
      </c>
      <c r="I4212">
        <v>1349</v>
      </c>
      <c r="J4212">
        <v>0</v>
      </c>
      <c r="K4212">
        <v>389</v>
      </c>
      <c r="L4212">
        <v>598</v>
      </c>
      <c r="M4212">
        <v>2558</v>
      </c>
      <c r="N4212">
        <v>4455</v>
      </c>
      <c r="O4212">
        <v>1879.4559999999999</v>
      </c>
      <c r="P4212" s="27">
        <v>4443</v>
      </c>
      <c r="Q4212" s="27">
        <v>15160</v>
      </c>
    </row>
    <row r="4213" spans="1:17" x14ac:dyDescent="0.3">
      <c r="A4213">
        <v>2</v>
      </c>
      <c r="B4213">
        <v>16</v>
      </c>
      <c r="C4213">
        <v>35</v>
      </c>
      <c r="D4213" s="27">
        <v>1500000</v>
      </c>
      <c r="E4213">
        <v>1063550</v>
      </c>
      <c r="F4213">
        <v>26655725</v>
      </c>
      <c r="G4213">
        <v>34333172</v>
      </c>
      <c r="H4213">
        <v>0</v>
      </c>
      <c r="I4213">
        <v>13791740</v>
      </c>
      <c r="J4213">
        <v>5136046</v>
      </c>
      <c r="K4213">
        <v>12036889</v>
      </c>
      <c r="L4213">
        <v>4214504</v>
      </c>
      <c r="M4213">
        <v>3734816</v>
      </c>
      <c r="N4213">
        <v>22902994</v>
      </c>
      <c r="O4213">
        <v>2.860252</v>
      </c>
      <c r="P4213" s="27">
        <v>36304055</v>
      </c>
      <c r="Q4213" s="8">
        <v>124000000</v>
      </c>
    </row>
    <row r="4214" spans="1:17" x14ac:dyDescent="0.3">
      <c r="A4214">
        <v>6</v>
      </c>
      <c r="B4214">
        <v>15</v>
      </c>
      <c r="C4214">
        <v>32</v>
      </c>
      <c r="D4214" s="27">
        <v>5000</v>
      </c>
      <c r="E4214">
        <v>20422</v>
      </c>
      <c r="F4214">
        <v>82179</v>
      </c>
      <c r="G4214">
        <v>88133</v>
      </c>
      <c r="H4214">
        <v>11481</v>
      </c>
      <c r="I4214">
        <v>149575</v>
      </c>
      <c r="J4214">
        <v>0</v>
      </c>
      <c r="K4214">
        <v>390423</v>
      </c>
      <c r="L4214">
        <v>12893</v>
      </c>
      <c r="M4214">
        <v>42290</v>
      </c>
      <c r="N4214">
        <v>65857</v>
      </c>
      <c r="O4214">
        <v>920.12360000000001</v>
      </c>
      <c r="P4214" s="27">
        <v>253005</v>
      </c>
      <c r="Q4214" s="27">
        <v>863253</v>
      </c>
    </row>
    <row r="4215" spans="1:17" x14ac:dyDescent="0.3">
      <c r="A4215">
        <v>8</v>
      </c>
      <c r="B4215">
        <v>25</v>
      </c>
      <c r="C4215">
        <v>42</v>
      </c>
      <c r="D4215" s="27">
        <v>220000</v>
      </c>
      <c r="E4215">
        <v>0</v>
      </c>
      <c r="F4215">
        <v>536690</v>
      </c>
      <c r="G4215">
        <v>3385432</v>
      </c>
      <c r="H4215">
        <v>23485</v>
      </c>
      <c r="I4215">
        <v>3358118</v>
      </c>
      <c r="J4215">
        <v>444035</v>
      </c>
      <c r="K4215">
        <v>6836968</v>
      </c>
      <c r="L4215">
        <v>302542</v>
      </c>
      <c r="M4215">
        <v>81960</v>
      </c>
      <c r="N4215">
        <v>2439770</v>
      </c>
      <c r="O4215">
        <v>231.995</v>
      </c>
      <c r="P4215" s="27">
        <v>5102286</v>
      </c>
      <c r="Q4215" s="27">
        <v>17409000</v>
      </c>
    </row>
    <row r="4216" spans="1:17" x14ac:dyDescent="0.3">
      <c r="A4216">
        <v>9</v>
      </c>
      <c r="B4216">
        <v>5</v>
      </c>
      <c r="C4216">
        <v>9</v>
      </c>
      <c r="D4216" s="27">
        <v>12000</v>
      </c>
      <c r="E4216">
        <v>0</v>
      </c>
      <c r="F4216">
        <v>27438</v>
      </c>
      <c r="G4216">
        <v>23656</v>
      </c>
      <c r="H4216">
        <v>2018</v>
      </c>
      <c r="I4216">
        <v>132982</v>
      </c>
      <c r="J4216">
        <v>0</v>
      </c>
      <c r="K4216">
        <v>75560</v>
      </c>
      <c r="L4216">
        <v>20143</v>
      </c>
      <c r="M4216">
        <v>12458</v>
      </c>
      <c r="N4216">
        <v>76455</v>
      </c>
      <c r="O4216">
        <v>1667.7550000000001</v>
      </c>
      <c r="P4216" s="27">
        <v>108649</v>
      </c>
      <c r="Q4216" s="27">
        <v>370710</v>
      </c>
    </row>
    <row r="4217" spans="1:17" x14ac:dyDescent="0.3">
      <c r="A4217">
        <v>4</v>
      </c>
      <c r="B4217">
        <v>2</v>
      </c>
      <c r="C4217">
        <v>4</v>
      </c>
      <c r="D4217" s="27">
        <v>800000</v>
      </c>
      <c r="E4217">
        <v>0</v>
      </c>
      <c r="F4217">
        <v>4619301</v>
      </c>
      <c r="G4217">
        <v>10321072</v>
      </c>
      <c r="H4217">
        <v>18023</v>
      </c>
      <c r="I4217">
        <v>5270407</v>
      </c>
      <c r="J4217">
        <v>375692</v>
      </c>
      <c r="K4217">
        <v>263886</v>
      </c>
      <c r="L4217">
        <v>742604</v>
      </c>
      <c r="M4217">
        <v>1739484</v>
      </c>
      <c r="N4217">
        <v>5531033</v>
      </c>
      <c r="O4217">
        <v>6.6231249999999999</v>
      </c>
      <c r="P4217" s="27">
        <v>8464684</v>
      </c>
      <c r="Q4217" s="27">
        <v>28881502</v>
      </c>
    </row>
    <row r="4218" spans="1:17" x14ac:dyDescent="0.3">
      <c r="A4218">
        <v>7</v>
      </c>
      <c r="B4218">
        <v>5</v>
      </c>
      <c r="C4218">
        <v>10</v>
      </c>
      <c r="D4218" s="27">
        <v>2700</v>
      </c>
      <c r="E4218">
        <v>9113</v>
      </c>
      <c r="F4218">
        <v>53596</v>
      </c>
      <c r="G4218">
        <v>5109</v>
      </c>
      <c r="H4218">
        <v>3489</v>
      </c>
      <c r="I4218">
        <v>40449</v>
      </c>
      <c r="J4218">
        <v>0</v>
      </c>
      <c r="K4218">
        <v>12394</v>
      </c>
      <c r="L4218">
        <v>21184</v>
      </c>
      <c r="M4218">
        <v>87078</v>
      </c>
      <c r="N4218">
        <v>32206</v>
      </c>
      <c r="O4218">
        <v>657.71090000000004</v>
      </c>
      <c r="P4218" s="27">
        <v>77555</v>
      </c>
      <c r="Q4218" s="27">
        <v>264618</v>
      </c>
    </row>
    <row r="4219" spans="1:17" x14ac:dyDescent="0.3">
      <c r="A4219">
        <v>7</v>
      </c>
      <c r="B4219">
        <v>2</v>
      </c>
      <c r="C4219">
        <v>2</v>
      </c>
      <c r="D4219" s="27">
        <v>275000</v>
      </c>
      <c r="E4219">
        <v>374243</v>
      </c>
      <c r="F4219">
        <v>9597046</v>
      </c>
      <c r="G4219">
        <v>3374622</v>
      </c>
      <c r="H4219">
        <v>66713</v>
      </c>
      <c r="I4219">
        <v>2106460</v>
      </c>
      <c r="J4219">
        <v>0</v>
      </c>
      <c r="K4219">
        <v>121914</v>
      </c>
      <c r="L4219">
        <v>429191</v>
      </c>
      <c r="M4219">
        <v>7607490</v>
      </c>
      <c r="N4219">
        <v>1771579</v>
      </c>
      <c r="O4219">
        <v>48.84104</v>
      </c>
      <c r="P4219" s="27">
        <v>7458751</v>
      </c>
      <c r="Q4219" s="27">
        <v>25449258</v>
      </c>
    </row>
    <row r="4220" spans="1:17" x14ac:dyDescent="0.3">
      <c r="A4220">
        <v>9</v>
      </c>
      <c r="B4220">
        <v>5</v>
      </c>
      <c r="C4220">
        <v>10</v>
      </c>
      <c r="D4220" s="27">
        <v>18000</v>
      </c>
      <c r="E4220">
        <v>1361</v>
      </c>
      <c r="F4220">
        <v>8296</v>
      </c>
      <c r="G4220">
        <v>3721</v>
      </c>
      <c r="H4220">
        <v>0</v>
      </c>
      <c r="I4220">
        <v>18390</v>
      </c>
      <c r="J4220">
        <v>0</v>
      </c>
      <c r="K4220">
        <v>0</v>
      </c>
      <c r="L4220">
        <v>819</v>
      </c>
      <c r="M4220">
        <v>3815</v>
      </c>
      <c r="N4220">
        <v>16665</v>
      </c>
      <c r="O4220">
        <v>941.81790000000001</v>
      </c>
      <c r="P4220" s="27">
        <v>15553</v>
      </c>
      <c r="Q4220" s="27">
        <v>53067</v>
      </c>
    </row>
    <row r="4221" spans="1:17" x14ac:dyDescent="0.3">
      <c r="A4221">
        <v>9</v>
      </c>
      <c r="B4221">
        <v>25</v>
      </c>
      <c r="C4221">
        <v>41</v>
      </c>
      <c r="D4221" s="27">
        <v>24000</v>
      </c>
      <c r="E4221">
        <v>32009</v>
      </c>
      <c r="F4221">
        <v>48921</v>
      </c>
      <c r="G4221">
        <v>104092</v>
      </c>
      <c r="H4221">
        <v>0</v>
      </c>
      <c r="I4221">
        <v>51622</v>
      </c>
      <c r="J4221">
        <v>0</v>
      </c>
      <c r="K4221">
        <v>19461</v>
      </c>
      <c r="L4221">
        <v>17456</v>
      </c>
      <c r="M4221">
        <v>45190</v>
      </c>
      <c r="N4221">
        <v>108749</v>
      </c>
      <c r="O4221">
        <v>1655.242</v>
      </c>
      <c r="P4221" s="27">
        <v>125293</v>
      </c>
      <c r="Q4221" s="27">
        <v>427500</v>
      </c>
    </row>
    <row r="4222" spans="1:17" x14ac:dyDescent="0.3">
      <c r="A4222">
        <v>7</v>
      </c>
      <c r="B4222">
        <v>5</v>
      </c>
      <c r="C4222">
        <v>10</v>
      </c>
      <c r="D4222" s="27">
        <v>3000</v>
      </c>
      <c r="E4222">
        <v>183</v>
      </c>
      <c r="F4222">
        <v>48658</v>
      </c>
      <c r="G4222">
        <v>1874</v>
      </c>
      <c r="H4222">
        <v>283</v>
      </c>
      <c r="I4222">
        <v>19219</v>
      </c>
      <c r="J4222">
        <v>0</v>
      </c>
      <c r="K4222">
        <v>0</v>
      </c>
      <c r="L4222">
        <v>33106</v>
      </c>
      <c r="M4222">
        <v>27755</v>
      </c>
      <c r="N4222">
        <v>15607</v>
      </c>
      <c r="O4222">
        <v>1868.403</v>
      </c>
      <c r="P4222" s="27">
        <v>42991</v>
      </c>
      <c r="Q4222" s="27">
        <v>146685</v>
      </c>
    </row>
    <row r="4223" spans="1:17" x14ac:dyDescent="0.3">
      <c r="A4223">
        <v>2</v>
      </c>
      <c r="B4223">
        <v>2</v>
      </c>
      <c r="C4223">
        <v>2</v>
      </c>
      <c r="D4223" s="27">
        <v>96000</v>
      </c>
      <c r="E4223">
        <v>0</v>
      </c>
      <c r="F4223">
        <v>810753</v>
      </c>
      <c r="G4223">
        <v>1948267</v>
      </c>
      <c r="H4223">
        <v>0</v>
      </c>
      <c r="I4223">
        <v>355591</v>
      </c>
      <c r="J4223">
        <v>0</v>
      </c>
      <c r="K4223">
        <v>151740</v>
      </c>
      <c r="L4223">
        <v>217846</v>
      </c>
      <c r="M4223">
        <v>5536207</v>
      </c>
      <c r="N4223">
        <v>1052161</v>
      </c>
      <c r="O4223">
        <v>177.34460000000001</v>
      </c>
      <c r="P4223" s="27">
        <v>2952100</v>
      </c>
      <c r="Q4223" s="27">
        <v>10072565</v>
      </c>
    </row>
    <row r="4224" spans="1:17" x14ac:dyDescent="0.3">
      <c r="A4224">
        <v>3</v>
      </c>
      <c r="B4224">
        <v>14</v>
      </c>
      <c r="C4224">
        <v>28</v>
      </c>
      <c r="D4224" s="27">
        <v>30000</v>
      </c>
      <c r="E4224">
        <v>0</v>
      </c>
      <c r="F4224">
        <v>147387</v>
      </c>
      <c r="G4224">
        <v>211980</v>
      </c>
      <c r="H4224">
        <v>0</v>
      </c>
      <c r="I4224">
        <v>163319</v>
      </c>
      <c r="J4224">
        <v>0</v>
      </c>
      <c r="K4224">
        <v>54253</v>
      </c>
      <c r="L4224">
        <v>221694</v>
      </c>
      <c r="M4224">
        <v>274251</v>
      </c>
      <c r="N4224">
        <v>155242</v>
      </c>
      <c r="O4224">
        <v>271.01510000000002</v>
      </c>
      <c r="P4224" s="27">
        <v>359943</v>
      </c>
      <c r="Q4224" s="27">
        <v>1228126</v>
      </c>
    </row>
    <row r="4225" spans="1:17" x14ac:dyDescent="0.3">
      <c r="A4225">
        <v>6</v>
      </c>
      <c r="B4225">
        <v>15</v>
      </c>
      <c r="C4225">
        <v>32</v>
      </c>
      <c r="D4225" s="27">
        <v>4500</v>
      </c>
      <c r="E4225">
        <v>56722</v>
      </c>
      <c r="F4225">
        <v>210487</v>
      </c>
      <c r="G4225">
        <v>131645</v>
      </c>
      <c r="H4225">
        <v>56139</v>
      </c>
      <c r="I4225">
        <v>203619</v>
      </c>
      <c r="J4225">
        <v>961403</v>
      </c>
      <c r="K4225">
        <v>679677</v>
      </c>
      <c r="L4225">
        <v>33459</v>
      </c>
      <c r="M4225">
        <v>49202</v>
      </c>
      <c r="N4225">
        <v>150634</v>
      </c>
      <c r="O4225">
        <v>961.78279999999995</v>
      </c>
      <c r="P4225" s="27">
        <v>742376</v>
      </c>
      <c r="Q4225" s="27">
        <v>2532987</v>
      </c>
    </row>
    <row r="4226" spans="1:17" x14ac:dyDescent="0.3">
      <c r="A4226">
        <v>8</v>
      </c>
      <c r="B4226">
        <v>5</v>
      </c>
      <c r="C4226">
        <v>10</v>
      </c>
      <c r="D4226" s="27">
        <v>6000</v>
      </c>
      <c r="E4226">
        <v>0</v>
      </c>
      <c r="F4226">
        <v>10934</v>
      </c>
      <c r="G4226">
        <v>10661</v>
      </c>
      <c r="H4226">
        <v>2869</v>
      </c>
      <c r="I4226">
        <v>52219</v>
      </c>
      <c r="J4226">
        <v>0</v>
      </c>
      <c r="K4226">
        <v>0</v>
      </c>
      <c r="L4226">
        <v>10810</v>
      </c>
      <c r="M4226">
        <v>13650</v>
      </c>
      <c r="N4226">
        <v>33351</v>
      </c>
      <c r="O4226">
        <v>1484.5150000000001</v>
      </c>
      <c r="P4226" s="27">
        <v>39418</v>
      </c>
      <c r="Q4226" s="27">
        <v>134494</v>
      </c>
    </row>
    <row r="4227" spans="1:17" x14ac:dyDescent="0.3">
      <c r="A4227">
        <v>5</v>
      </c>
      <c r="B4227">
        <v>14</v>
      </c>
      <c r="C4227">
        <v>31</v>
      </c>
      <c r="D4227" s="27">
        <v>6300</v>
      </c>
      <c r="E4227">
        <v>0</v>
      </c>
      <c r="F4227">
        <v>87362</v>
      </c>
      <c r="G4227">
        <v>29491</v>
      </c>
      <c r="H4227">
        <v>0</v>
      </c>
      <c r="I4227">
        <v>30077</v>
      </c>
      <c r="J4227">
        <v>0</v>
      </c>
      <c r="K4227">
        <v>6622</v>
      </c>
      <c r="L4227">
        <v>11957</v>
      </c>
      <c r="M4227">
        <v>29406</v>
      </c>
      <c r="N4227">
        <v>37705</v>
      </c>
      <c r="O4227">
        <v>1867.057</v>
      </c>
      <c r="P4227" s="27">
        <v>68177</v>
      </c>
      <c r="Q4227" s="27">
        <v>232620</v>
      </c>
    </row>
    <row r="4228" spans="1:17" x14ac:dyDescent="0.3">
      <c r="A4228">
        <v>3</v>
      </c>
      <c r="B4228">
        <v>15</v>
      </c>
      <c r="C4228">
        <v>33</v>
      </c>
      <c r="D4228" s="27">
        <v>8000</v>
      </c>
      <c r="E4228">
        <v>28917</v>
      </c>
      <c r="F4228">
        <v>326829</v>
      </c>
      <c r="G4228">
        <v>695170</v>
      </c>
      <c r="H4228">
        <v>0</v>
      </c>
      <c r="I4228">
        <v>137369</v>
      </c>
      <c r="J4228">
        <v>1115289</v>
      </c>
      <c r="K4228">
        <v>1721901</v>
      </c>
      <c r="L4228">
        <v>204753</v>
      </c>
      <c r="M4228">
        <v>107859</v>
      </c>
      <c r="N4228">
        <v>303076</v>
      </c>
      <c r="O4228">
        <v>1276.539</v>
      </c>
      <c r="P4228" s="27">
        <v>1360247</v>
      </c>
      <c r="Q4228" s="27">
        <v>4641163</v>
      </c>
    </row>
    <row r="4229" spans="1:17" x14ac:dyDescent="0.3">
      <c r="A4229">
        <v>5</v>
      </c>
      <c r="B4229">
        <v>13</v>
      </c>
      <c r="C4229">
        <v>24</v>
      </c>
      <c r="D4229" s="27">
        <v>15500</v>
      </c>
      <c r="E4229">
        <v>11960</v>
      </c>
      <c r="F4229">
        <v>1180185</v>
      </c>
      <c r="G4229">
        <v>118416</v>
      </c>
      <c r="H4229">
        <v>0</v>
      </c>
      <c r="I4229">
        <v>242671</v>
      </c>
      <c r="J4229">
        <v>0</v>
      </c>
      <c r="K4229">
        <v>29495</v>
      </c>
      <c r="L4229">
        <v>62238</v>
      </c>
      <c r="M4229">
        <v>27451</v>
      </c>
      <c r="N4229">
        <v>444276</v>
      </c>
      <c r="O4229">
        <v>1461.857</v>
      </c>
      <c r="P4229" s="27">
        <v>620367</v>
      </c>
      <c r="Q4229" s="27">
        <v>2116692</v>
      </c>
    </row>
    <row r="4230" spans="1:17" x14ac:dyDescent="0.3">
      <c r="A4230">
        <v>8</v>
      </c>
      <c r="B4230">
        <v>2</v>
      </c>
      <c r="C4230">
        <v>6</v>
      </c>
      <c r="D4230" s="27">
        <v>1500000</v>
      </c>
      <c r="E4230">
        <v>1026239</v>
      </c>
      <c r="F4230">
        <v>12832854</v>
      </c>
      <c r="G4230">
        <v>19394690</v>
      </c>
      <c r="H4230">
        <v>211171</v>
      </c>
      <c r="I4230">
        <v>9068824</v>
      </c>
      <c r="J4230">
        <v>603020</v>
      </c>
      <c r="K4230">
        <v>709255</v>
      </c>
      <c r="L4230">
        <v>610117</v>
      </c>
      <c r="M4230">
        <v>15322354</v>
      </c>
      <c r="N4230">
        <v>9772984</v>
      </c>
      <c r="O4230">
        <v>23.717549999999999</v>
      </c>
      <c r="P4230" s="27">
        <v>20384381</v>
      </c>
      <c r="Q4230" s="27">
        <v>69551508</v>
      </c>
    </row>
    <row r="4231" spans="1:17" x14ac:dyDescent="0.3">
      <c r="A4231">
        <v>6</v>
      </c>
      <c r="B4231">
        <v>12</v>
      </c>
      <c r="C4231">
        <v>21</v>
      </c>
      <c r="D4231" s="27">
        <v>3100</v>
      </c>
      <c r="E4231">
        <v>4662</v>
      </c>
      <c r="F4231">
        <v>5087</v>
      </c>
      <c r="G4231">
        <v>708</v>
      </c>
      <c r="H4231">
        <v>168</v>
      </c>
      <c r="I4231">
        <v>1060</v>
      </c>
      <c r="J4231">
        <v>0</v>
      </c>
      <c r="K4231">
        <v>1130</v>
      </c>
      <c r="L4231">
        <v>0</v>
      </c>
      <c r="M4231">
        <v>0</v>
      </c>
      <c r="N4231">
        <v>9151</v>
      </c>
      <c r="O4231">
        <v>1791.31</v>
      </c>
      <c r="P4231" s="27">
        <v>6438</v>
      </c>
      <c r="Q4231" s="27">
        <v>21966</v>
      </c>
    </row>
    <row r="4232" spans="1:17" x14ac:dyDescent="0.3">
      <c r="A4232">
        <v>9</v>
      </c>
      <c r="B4232">
        <v>5</v>
      </c>
      <c r="C4232">
        <v>9</v>
      </c>
      <c r="D4232" s="27">
        <v>295000</v>
      </c>
      <c r="E4232">
        <v>8583</v>
      </c>
      <c r="F4232">
        <v>253069</v>
      </c>
      <c r="G4232">
        <v>519460</v>
      </c>
      <c r="H4232">
        <v>11657</v>
      </c>
      <c r="I4232">
        <v>3268286</v>
      </c>
      <c r="J4232">
        <v>0</v>
      </c>
      <c r="K4232">
        <v>7814814</v>
      </c>
      <c r="L4232">
        <v>82944</v>
      </c>
      <c r="M4232">
        <v>156085</v>
      </c>
      <c r="N4232">
        <v>2337761</v>
      </c>
      <c r="O4232">
        <v>48.84104</v>
      </c>
      <c r="P4232" s="27">
        <v>4235832</v>
      </c>
      <c r="Q4232" s="27">
        <v>14452659</v>
      </c>
    </row>
    <row r="4233" spans="1:17" x14ac:dyDescent="0.3">
      <c r="A4233">
        <v>7</v>
      </c>
      <c r="B4233">
        <v>2</v>
      </c>
      <c r="C4233">
        <v>4</v>
      </c>
      <c r="D4233" s="27">
        <v>85000</v>
      </c>
      <c r="E4233">
        <v>12232</v>
      </c>
      <c r="F4233">
        <v>653206</v>
      </c>
      <c r="G4233">
        <v>381286</v>
      </c>
      <c r="H4233">
        <v>5780</v>
      </c>
      <c r="I4233">
        <v>726381</v>
      </c>
      <c r="J4233">
        <v>0</v>
      </c>
      <c r="K4233">
        <v>40225</v>
      </c>
      <c r="L4233">
        <v>206672</v>
      </c>
      <c r="M4233">
        <v>1609262</v>
      </c>
      <c r="N4233">
        <v>477597</v>
      </c>
      <c r="O4233">
        <v>316.08390000000003</v>
      </c>
      <c r="P4233" s="27">
        <v>1205346</v>
      </c>
      <c r="Q4233" s="27">
        <v>4112641</v>
      </c>
    </row>
    <row r="4234" spans="1:17" x14ac:dyDescent="0.3">
      <c r="A4234">
        <v>5</v>
      </c>
      <c r="B4234">
        <v>5</v>
      </c>
      <c r="C4234">
        <v>11</v>
      </c>
      <c r="D4234" s="27">
        <v>3000</v>
      </c>
      <c r="O4234">
        <v>4637.8509999999997</v>
      </c>
    </row>
    <row r="4235" spans="1:17" x14ac:dyDescent="0.3">
      <c r="A4235">
        <v>5</v>
      </c>
      <c r="B4235">
        <v>14</v>
      </c>
      <c r="C4235">
        <v>29</v>
      </c>
      <c r="D4235" s="27">
        <v>290000</v>
      </c>
      <c r="E4235">
        <v>0</v>
      </c>
      <c r="F4235">
        <v>4787521</v>
      </c>
      <c r="G4235">
        <v>629181</v>
      </c>
      <c r="H4235">
        <v>186823</v>
      </c>
      <c r="I4235">
        <v>2661114</v>
      </c>
      <c r="J4235">
        <v>278618</v>
      </c>
      <c r="K4235">
        <v>1526167</v>
      </c>
      <c r="L4235">
        <v>1007138</v>
      </c>
      <c r="M4235">
        <v>2471938</v>
      </c>
      <c r="N4235">
        <v>1306635</v>
      </c>
      <c r="O4235">
        <v>90.622</v>
      </c>
      <c r="P4235" s="27">
        <v>4353791</v>
      </c>
      <c r="Q4235" s="27">
        <v>14855135</v>
      </c>
    </row>
    <row r="4236" spans="1:17" x14ac:dyDescent="0.3">
      <c r="A4236">
        <v>7</v>
      </c>
      <c r="B4236">
        <v>2</v>
      </c>
      <c r="C4236">
        <v>4</v>
      </c>
      <c r="D4236" s="27">
        <v>3200</v>
      </c>
      <c r="E4236">
        <v>6136</v>
      </c>
      <c r="F4236">
        <v>29575</v>
      </c>
      <c r="G4236">
        <v>16439</v>
      </c>
      <c r="H4236">
        <v>294</v>
      </c>
      <c r="I4236">
        <v>14893</v>
      </c>
      <c r="J4236">
        <v>0</v>
      </c>
      <c r="K4236">
        <v>1447</v>
      </c>
      <c r="L4236">
        <v>10159</v>
      </c>
      <c r="M4236">
        <v>28807</v>
      </c>
      <c r="N4236">
        <v>19159</v>
      </c>
      <c r="O4236">
        <v>1069.328</v>
      </c>
      <c r="P4236" s="27">
        <v>37195</v>
      </c>
      <c r="Q4236" s="27">
        <v>126909</v>
      </c>
    </row>
    <row r="4237" spans="1:17" x14ac:dyDescent="0.3">
      <c r="A4237">
        <v>5</v>
      </c>
      <c r="B4237">
        <v>25</v>
      </c>
      <c r="C4237">
        <v>42</v>
      </c>
      <c r="D4237" s="27">
        <v>1200</v>
      </c>
      <c r="E4237">
        <v>0</v>
      </c>
      <c r="F4237">
        <v>24701</v>
      </c>
      <c r="G4237">
        <v>4267</v>
      </c>
      <c r="H4237">
        <v>306</v>
      </c>
      <c r="I4237">
        <v>18579</v>
      </c>
      <c r="J4237">
        <v>0</v>
      </c>
      <c r="K4237">
        <v>0</v>
      </c>
      <c r="L4237">
        <v>11078</v>
      </c>
      <c r="M4237">
        <v>22868</v>
      </c>
      <c r="N4237">
        <v>10124</v>
      </c>
      <c r="O4237">
        <v>1892.4559999999999</v>
      </c>
      <c r="P4237" s="27">
        <v>26941</v>
      </c>
      <c r="Q4237" s="27">
        <v>91923</v>
      </c>
    </row>
    <row r="4238" spans="1:17" x14ac:dyDescent="0.3">
      <c r="A4238">
        <v>2</v>
      </c>
      <c r="B4238">
        <v>1</v>
      </c>
      <c r="C4238">
        <v>1</v>
      </c>
      <c r="D4238" s="27">
        <v>2500</v>
      </c>
      <c r="E4238">
        <v>389</v>
      </c>
      <c r="F4238">
        <v>594</v>
      </c>
      <c r="G4238">
        <v>6</v>
      </c>
      <c r="H4238">
        <v>1</v>
      </c>
      <c r="I4238">
        <v>0</v>
      </c>
      <c r="J4238">
        <v>0</v>
      </c>
      <c r="K4238">
        <v>8195</v>
      </c>
      <c r="L4238">
        <v>0</v>
      </c>
      <c r="M4238">
        <v>0</v>
      </c>
      <c r="N4238">
        <v>785</v>
      </c>
      <c r="O4238">
        <v>1196.8040000000001</v>
      </c>
      <c r="P4238" s="27">
        <v>2922</v>
      </c>
      <c r="Q4238" s="27">
        <v>9970</v>
      </c>
    </row>
    <row r="4239" spans="1:17" x14ac:dyDescent="0.3">
      <c r="A4239">
        <v>1</v>
      </c>
      <c r="B4239">
        <v>2</v>
      </c>
      <c r="C4239">
        <v>2</v>
      </c>
      <c r="D4239" s="27">
        <v>370000</v>
      </c>
      <c r="E4239">
        <v>322688</v>
      </c>
      <c r="F4239">
        <v>1026049</v>
      </c>
      <c r="G4239">
        <v>1494669</v>
      </c>
      <c r="H4239">
        <v>46162</v>
      </c>
      <c r="I4239">
        <v>1732005</v>
      </c>
      <c r="J4239">
        <v>161879</v>
      </c>
      <c r="K4239">
        <v>49848</v>
      </c>
      <c r="L4239">
        <v>106795</v>
      </c>
      <c r="M4239">
        <v>1819897</v>
      </c>
      <c r="N4239">
        <v>2830898</v>
      </c>
      <c r="O4239">
        <v>52.146230000000003</v>
      </c>
      <c r="P4239" s="27">
        <v>2810929</v>
      </c>
      <c r="Q4239" s="27">
        <v>9590890</v>
      </c>
    </row>
    <row r="4240" spans="1:17" x14ac:dyDescent="0.3">
      <c r="A4240">
        <v>7</v>
      </c>
      <c r="B4240">
        <v>18</v>
      </c>
      <c r="C4240">
        <v>38</v>
      </c>
      <c r="D4240" s="27">
        <v>110000</v>
      </c>
      <c r="E4240">
        <v>122888</v>
      </c>
      <c r="F4240">
        <v>1145014</v>
      </c>
      <c r="G4240">
        <v>1516065</v>
      </c>
      <c r="H4240">
        <v>0</v>
      </c>
      <c r="I4240">
        <v>1962673</v>
      </c>
      <c r="J4240">
        <v>1255480</v>
      </c>
      <c r="K4240">
        <v>1245652</v>
      </c>
      <c r="L4240">
        <v>2323285</v>
      </c>
      <c r="M4240">
        <v>253166</v>
      </c>
      <c r="N4240">
        <v>2415870</v>
      </c>
      <c r="O4240">
        <v>90.622</v>
      </c>
      <c r="P4240" s="27">
        <v>3587366</v>
      </c>
      <c r="Q4240" s="27">
        <v>12240093</v>
      </c>
    </row>
    <row r="4241" spans="1:17" x14ac:dyDescent="0.3">
      <c r="A4241">
        <v>9</v>
      </c>
      <c r="B4241">
        <v>14</v>
      </c>
      <c r="C4241">
        <v>27</v>
      </c>
      <c r="D4241" s="27">
        <v>33500</v>
      </c>
      <c r="E4241">
        <v>0</v>
      </c>
      <c r="F4241">
        <v>0</v>
      </c>
      <c r="G4241">
        <v>571273</v>
      </c>
      <c r="H4241">
        <v>0</v>
      </c>
      <c r="I4241">
        <v>381343</v>
      </c>
      <c r="J4241">
        <v>0</v>
      </c>
      <c r="K4241">
        <v>249319</v>
      </c>
      <c r="L4241">
        <v>62336</v>
      </c>
      <c r="M4241">
        <v>1056778</v>
      </c>
      <c r="N4241">
        <v>452579</v>
      </c>
      <c r="O4241">
        <v>239.3854</v>
      </c>
      <c r="P4241" s="27">
        <v>812904</v>
      </c>
      <c r="Q4241" s="27">
        <v>2773628</v>
      </c>
    </row>
    <row r="4242" spans="1:17" x14ac:dyDescent="0.3">
      <c r="A4242">
        <v>7</v>
      </c>
      <c r="B4242">
        <v>15</v>
      </c>
      <c r="C4242">
        <v>32</v>
      </c>
      <c r="D4242" s="27">
        <v>3200</v>
      </c>
      <c r="E4242">
        <v>63634</v>
      </c>
      <c r="F4242">
        <v>258141</v>
      </c>
      <c r="G4242">
        <v>191355</v>
      </c>
      <c r="H4242">
        <v>0</v>
      </c>
      <c r="I4242">
        <v>110887</v>
      </c>
      <c r="J4242">
        <v>0</v>
      </c>
      <c r="K4242">
        <v>485292</v>
      </c>
      <c r="L4242">
        <v>17981</v>
      </c>
      <c r="M4242">
        <v>8183</v>
      </c>
      <c r="N4242">
        <v>100043</v>
      </c>
      <c r="O4242">
        <v>1197.386</v>
      </c>
      <c r="P4242" s="27">
        <v>362109</v>
      </c>
      <c r="Q4242" s="27">
        <v>1235516</v>
      </c>
    </row>
    <row r="4243" spans="1:17" x14ac:dyDescent="0.3">
      <c r="A4243">
        <v>7</v>
      </c>
      <c r="B4243">
        <v>2</v>
      </c>
      <c r="C4243">
        <v>6</v>
      </c>
      <c r="D4243" s="27">
        <v>5000</v>
      </c>
      <c r="E4243">
        <v>1019</v>
      </c>
      <c r="F4243">
        <v>7057</v>
      </c>
      <c r="G4243">
        <v>12985</v>
      </c>
      <c r="H4243">
        <v>0</v>
      </c>
      <c r="I4243">
        <v>10488</v>
      </c>
      <c r="J4243">
        <v>0</v>
      </c>
      <c r="K4243">
        <v>449</v>
      </c>
      <c r="L4243">
        <v>3152</v>
      </c>
      <c r="M4243">
        <v>9015</v>
      </c>
      <c r="N4243">
        <v>10546</v>
      </c>
      <c r="O4243">
        <v>1879.4559999999999</v>
      </c>
      <c r="P4243" s="27">
        <v>16035</v>
      </c>
      <c r="Q4243" s="27">
        <v>54711</v>
      </c>
    </row>
    <row r="4244" spans="1:17" x14ac:dyDescent="0.3">
      <c r="A4244">
        <v>6</v>
      </c>
      <c r="B4244">
        <v>12</v>
      </c>
      <c r="C4244">
        <v>21</v>
      </c>
      <c r="D4244" s="27">
        <v>7000</v>
      </c>
      <c r="E4244">
        <v>0</v>
      </c>
      <c r="F4244">
        <v>14959</v>
      </c>
      <c r="G4244">
        <v>19046</v>
      </c>
      <c r="H4244">
        <v>0</v>
      </c>
      <c r="I4244">
        <v>7263</v>
      </c>
      <c r="J4244">
        <v>2514</v>
      </c>
      <c r="K4244">
        <v>1661</v>
      </c>
      <c r="L4244">
        <v>5926</v>
      </c>
      <c r="M4244">
        <v>6776</v>
      </c>
      <c r="N4244">
        <v>24640</v>
      </c>
      <c r="O4244">
        <v>1807.463</v>
      </c>
      <c r="P4244" s="27">
        <v>24263</v>
      </c>
      <c r="Q4244" s="27">
        <v>82785</v>
      </c>
    </row>
    <row r="4245" spans="1:17" x14ac:dyDescent="0.3">
      <c r="A4245">
        <v>5</v>
      </c>
      <c r="B4245">
        <v>13</v>
      </c>
      <c r="C4245">
        <v>22</v>
      </c>
      <c r="D4245" s="27">
        <v>465000</v>
      </c>
      <c r="E4245">
        <v>2534</v>
      </c>
      <c r="F4245">
        <v>13976066</v>
      </c>
      <c r="G4245">
        <v>810913</v>
      </c>
      <c r="H4245">
        <v>0</v>
      </c>
      <c r="I4245">
        <v>388016</v>
      </c>
      <c r="J4245">
        <v>0</v>
      </c>
      <c r="K4245">
        <v>167289</v>
      </c>
      <c r="L4245">
        <v>84422</v>
      </c>
      <c r="M4245">
        <v>148670</v>
      </c>
      <c r="N4245">
        <v>3242215</v>
      </c>
      <c r="O4245">
        <v>23.717549999999999</v>
      </c>
      <c r="P4245" s="27">
        <v>5515863</v>
      </c>
      <c r="Q4245" s="27">
        <v>18820125</v>
      </c>
    </row>
    <row r="4246" spans="1:17" x14ac:dyDescent="0.3">
      <c r="A4246">
        <v>2</v>
      </c>
      <c r="B4246">
        <v>2</v>
      </c>
      <c r="C4246">
        <v>2</v>
      </c>
      <c r="D4246" s="27">
        <v>400000</v>
      </c>
      <c r="E4246">
        <v>4695</v>
      </c>
      <c r="F4246">
        <v>1232052</v>
      </c>
      <c r="G4246">
        <v>1645520</v>
      </c>
      <c r="H4246">
        <v>18418</v>
      </c>
      <c r="I4246">
        <v>1572122</v>
      </c>
      <c r="J4246">
        <v>71215</v>
      </c>
      <c r="K4246">
        <v>302883</v>
      </c>
      <c r="L4246">
        <v>475158</v>
      </c>
      <c r="M4246">
        <v>3667931</v>
      </c>
      <c r="N4246">
        <v>1097826</v>
      </c>
      <c r="O4246">
        <v>52.146230000000003</v>
      </c>
      <c r="P4246" s="27">
        <v>2956571</v>
      </c>
      <c r="Q4246" s="27">
        <v>10087820</v>
      </c>
    </row>
    <row r="4247" spans="1:17" x14ac:dyDescent="0.3">
      <c r="A4247">
        <v>9</v>
      </c>
      <c r="B4247">
        <v>16</v>
      </c>
      <c r="C4247">
        <v>35</v>
      </c>
      <c r="D4247" s="27">
        <v>95000</v>
      </c>
      <c r="E4247">
        <v>0</v>
      </c>
      <c r="F4247">
        <v>1461818</v>
      </c>
      <c r="G4247">
        <v>2896668</v>
      </c>
      <c r="H4247">
        <v>0</v>
      </c>
      <c r="I4247">
        <v>1357278</v>
      </c>
      <c r="J4247">
        <v>0</v>
      </c>
      <c r="K4247">
        <v>804619</v>
      </c>
      <c r="L4247">
        <v>715515</v>
      </c>
      <c r="M4247">
        <v>512721</v>
      </c>
      <c r="N4247">
        <v>1780708</v>
      </c>
      <c r="O4247">
        <v>79.949510000000004</v>
      </c>
      <c r="P4247" s="27">
        <v>2792886</v>
      </c>
      <c r="Q4247" s="27">
        <v>9529327</v>
      </c>
    </row>
    <row r="4248" spans="1:17" x14ac:dyDescent="0.3">
      <c r="A4248">
        <v>8</v>
      </c>
      <c r="B4248">
        <v>5</v>
      </c>
      <c r="C4248">
        <v>11</v>
      </c>
      <c r="D4248" s="27">
        <v>4000</v>
      </c>
      <c r="E4248">
        <v>0</v>
      </c>
      <c r="F4248">
        <v>0</v>
      </c>
      <c r="G4248">
        <v>0</v>
      </c>
      <c r="H4248">
        <v>0</v>
      </c>
      <c r="I4248">
        <v>0</v>
      </c>
      <c r="J4248">
        <v>0</v>
      </c>
      <c r="K4248">
        <v>0</v>
      </c>
      <c r="L4248">
        <v>0</v>
      </c>
      <c r="M4248">
        <v>0</v>
      </c>
      <c r="N4248">
        <v>7947</v>
      </c>
      <c r="O4248">
        <v>3782.18</v>
      </c>
      <c r="P4248" s="27">
        <v>2329</v>
      </c>
      <c r="Q4248" s="27">
        <v>7947</v>
      </c>
    </row>
    <row r="4249" spans="1:17" x14ac:dyDescent="0.3">
      <c r="A4249">
        <v>5</v>
      </c>
      <c r="B4249">
        <v>12</v>
      </c>
      <c r="C4249">
        <v>21</v>
      </c>
      <c r="D4249" s="27">
        <v>54000</v>
      </c>
      <c r="E4249">
        <v>84527</v>
      </c>
      <c r="F4249">
        <v>118344</v>
      </c>
      <c r="G4249">
        <v>205459</v>
      </c>
      <c r="H4249">
        <v>0</v>
      </c>
      <c r="I4249">
        <v>46692</v>
      </c>
      <c r="J4249">
        <v>0</v>
      </c>
      <c r="K4249">
        <v>61124</v>
      </c>
      <c r="L4249">
        <v>26395</v>
      </c>
      <c r="M4249">
        <v>34546</v>
      </c>
      <c r="N4249">
        <v>354549</v>
      </c>
      <c r="O4249">
        <v>54.139040000000001</v>
      </c>
      <c r="P4249" s="27">
        <v>273047</v>
      </c>
      <c r="Q4249" s="27">
        <v>931636</v>
      </c>
    </row>
    <row r="4250" spans="1:17" x14ac:dyDescent="0.3">
      <c r="A4250">
        <v>2</v>
      </c>
      <c r="B4250">
        <v>16</v>
      </c>
      <c r="C4250">
        <v>35</v>
      </c>
      <c r="D4250" s="27">
        <v>400000</v>
      </c>
      <c r="E4250">
        <v>0</v>
      </c>
      <c r="F4250">
        <v>15568666</v>
      </c>
      <c r="G4250">
        <v>2062850</v>
      </c>
      <c r="H4250">
        <v>0</v>
      </c>
      <c r="I4250">
        <v>7531270</v>
      </c>
      <c r="J4250">
        <v>1813723</v>
      </c>
      <c r="K4250">
        <v>6139859</v>
      </c>
      <c r="L4250">
        <v>3251104</v>
      </c>
      <c r="M4250">
        <v>1082669</v>
      </c>
      <c r="N4250">
        <v>7798742</v>
      </c>
      <c r="O4250">
        <v>9.2846069999999994</v>
      </c>
      <c r="P4250" s="27">
        <v>13261689</v>
      </c>
      <c r="Q4250" s="27">
        <v>45248883</v>
      </c>
    </row>
    <row r="4251" spans="1:17" x14ac:dyDescent="0.3">
      <c r="A4251">
        <v>9</v>
      </c>
      <c r="B4251">
        <v>14</v>
      </c>
      <c r="C4251">
        <v>28</v>
      </c>
      <c r="D4251" s="27">
        <v>23000</v>
      </c>
      <c r="E4251">
        <v>5353</v>
      </c>
      <c r="F4251">
        <v>23592</v>
      </c>
      <c r="G4251">
        <v>86387</v>
      </c>
      <c r="H4251">
        <v>0</v>
      </c>
      <c r="I4251">
        <v>59266</v>
      </c>
      <c r="J4251">
        <v>11749</v>
      </c>
      <c r="K4251">
        <v>34208</v>
      </c>
      <c r="L4251">
        <v>6864</v>
      </c>
      <c r="M4251">
        <v>4952</v>
      </c>
      <c r="N4251">
        <v>58567</v>
      </c>
      <c r="O4251">
        <v>503.86329999999998</v>
      </c>
      <c r="P4251" s="27">
        <v>85269</v>
      </c>
      <c r="Q4251" s="27">
        <v>290938</v>
      </c>
    </row>
    <row r="4252" spans="1:17" x14ac:dyDescent="0.3">
      <c r="A4252">
        <v>9</v>
      </c>
      <c r="B4252">
        <v>25</v>
      </c>
      <c r="C4252">
        <v>42</v>
      </c>
      <c r="D4252" s="27">
        <v>128000</v>
      </c>
      <c r="E4252">
        <v>0</v>
      </c>
      <c r="F4252">
        <v>367041</v>
      </c>
      <c r="G4252">
        <v>1285244</v>
      </c>
      <c r="H4252">
        <v>9522</v>
      </c>
      <c r="I4252">
        <v>1203391</v>
      </c>
      <c r="J4252">
        <v>105065</v>
      </c>
      <c r="K4252">
        <v>2684481</v>
      </c>
      <c r="L4252">
        <v>53352</v>
      </c>
      <c r="M4252">
        <v>85067</v>
      </c>
      <c r="N4252">
        <v>889338</v>
      </c>
      <c r="O4252">
        <v>144.55799999999999</v>
      </c>
      <c r="P4252" s="27">
        <v>1958529</v>
      </c>
      <c r="Q4252" s="27">
        <v>6682501</v>
      </c>
    </row>
    <row r="4253" spans="1:17" x14ac:dyDescent="0.3">
      <c r="A4253">
        <v>3</v>
      </c>
      <c r="B4253">
        <v>8</v>
      </c>
      <c r="C4253">
        <v>19</v>
      </c>
      <c r="D4253" s="27">
        <v>172000</v>
      </c>
      <c r="E4253">
        <v>49238</v>
      </c>
      <c r="F4253">
        <v>366703</v>
      </c>
      <c r="G4253">
        <v>6110494</v>
      </c>
      <c r="H4253">
        <v>0</v>
      </c>
      <c r="I4253">
        <v>3202816</v>
      </c>
      <c r="J4253">
        <v>537051</v>
      </c>
      <c r="K4253">
        <v>803727</v>
      </c>
      <c r="L4253">
        <v>276382</v>
      </c>
      <c r="M4253">
        <v>700475</v>
      </c>
      <c r="N4253">
        <v>2335240</v>
      </c>
      <c r="O4253">
        <v>16.670349999999999</v>
      </c>
      <c r="P4253" s="27">
        <v>4215160</v>
      </c>
      <c r="Q4253" s="27">
        <v>14382126</v>
      </c>
    </row>
    <row r="4254" spans="1:17" x14ac:dyDescent="0.3">
      <c r="A4254">
        <v>7</v>
      </c>
      <c r="B4254">
        <v>2</v>
      </c>
      <c r="C4254">
        <v>7</v>
      </c>
      <c r="D4254" s="27">
        <v>3950</v>
      </c>
      <c r="E4254">
        <v>15798</v>
      </c>
      <c r="F4254">
        <v>19894</v>
      </c>
      <c r="G4254">
        <v>54656</v>
      </c>
      <c r="H4254">
        <v>846</v>
      </c>
      <c r="I4254">
        <v>57276</v>
      </c>
      <c r="J4254">
        <v>3304</v>
      </c>
      <c r="K4254">
        <v>2177</v>
      </c>
      <c r="L4254">
        <v>22651</v>
      </c>
      <c r="M4254">
        <v>36799</v>
      </c>
      <c r="N4254">
        <v>38674</v>
      </c>
      <c r="O4254">
        <v>1451.617</v>
      </c>
      <c r="P4254" s="27">
        <v>73879</v>
      </c>
      <c r="Q4254" s="27">
        <v>252075</v>
      </c>
    </row>
    <row r="4255" spans="1:17" x14ac:dyDescent="0.3">
      <c r="A4255">
        <v>6</v>
      </c>
      <c r="B4255">
        <v>13</v>
      </c>
      <c r="C4255">
        <v>25</v>
      </c>
      <c r="D4255" s="27">
        <v>4050</v>
      </c>
      <c r="E4255">
        <v>5263</v>
      </c>
      <c r="F4255">
        <v>141748</v>
      </c>
      <c r="G4255">
        <v>23319</v>
      </c>
      <c r="H4255">
        <v>1274</v>
      </c>
      <c r="I4255">
        <v>4874</v>
      </c>
      <c r="J4255">
        <v>9332</v>
      </c>
      <c r="K4255">
        <v>2423</v>
      </c>
      <c r="L4255">
        <v>0</v>
      </c>
      <c r="M4255">
        <v>0</v>
      </c>
      <c r="N4255">
        <v>78562</v>
      </c>
      <c r="O4255">
        <v>1107.7529999999999</v>
      </c>
      <c r="P4255" s="27">
        <v>78193</v>
      </c>
      <c r="Q4255" s="27">
        <v>266795</v>
      </c>
    </row>
    <row r="4256" spans="1:17" x14ac:dyDescent="0.3">
      <c r="A4256">
        <v>9</v>
      </c>
      <c r="B4256">
        <v>18</v>
      </c>
      <c r="C4256">
        <v>38</v>
      </c>
      <c r="D4256" s="27">
        <v>124000</v>
      </c>
      <c r="E4256">
        <v>568</v>
      </c>
      <c r="F4256">
        <v>146586</v>
      </c>
      <c r="G4256">
        <v>275636</v>
      </c>
      <c r="H4256">
        <v>0</v>
      </c>
      <c r="I4256">
        <v>397822</v>
      </c>
      <c r="J4256">
        <v>366166</v>
      </c>
      <c r="K4256">
        <v>142287</v>
      </c>
      <c r="L4256">
        <v>402507</v>
      </c>
      <c r="M4256">
        <v>23676</v>
      </c>
      <c r="N4256">
        <v>704436</v>
      </c>
      <c r="O4256">
        <v>212.42619999999999</v>
      </c>
      <c r="P4256" s="27">
        <v>720892</v>
      </c>
      <c r="Q4256" s="27">
        <v>2459684</v>
      </c>
    </row>
    <row r="4257" spans="1:17" x14ac:dyDescent="0.3">
      <c r="A4257">
        <v>6</v>
      </c>
      <c r="B4257">
        <v>6</v>
      </c>
      <c r="C4257">
        <v>14</v>
      </c>
      <c r="D4257" s="27">
        <v>17500</v>
      </c>
      <c r="E4257">
        <v>0</v>
      </c>
      <c r="F4257">
        <v>72077</v>
      </c>
      <c r="G4257">
        <v>299591</v>
      </c>
      <c r="H4257">
        <v>0</v>
      </c>
      <c r="I4257">
        <v>242454</v>
      </c>
      <c r="J4257">
        <v>172329</v>
      </c>
      <c r="K4257">
        <v>2907623</v>
      </c>
      <c r="L4257">
        <v>17344</v>
      </c>
      <c r="M4257">
        <v>12148</v>
      </c>
      <c r="N4257">
        <v>178541</v>
      </c>
      <c r="O4257">
        <v>1069.328</v>
      </c>
      <c r="P4257" s="27">
        <v>1143642</v>
      </c>
      <c r="Q4257" s="27">
        <v>3902107</v>
      </c>
    </row>
    <row r="4258" spans="1:17" x14ac:dyDescent="0.3">
      <c r="A4258">
        <v>2</v>
      </c>
      <c r="B4258">
        <v>25</v>
      </c>
      <c r="C4258">
        <v>42</v>
      </c>
      <c r="D4258" s="27">
        <v>4000</v>
      </c>
      <c r="E4258">
        <v>0</v>
      </c>
      <c r="F4258">
        <v>1805</v>
      </c>
      <c r="G4258">
        <v>5724</v>
      </c>
      <c r="H4258">
        <v>46</v>
      </c>
      <c r="I4258">
        <v>10809</v>
      </c>
      <c r="J4258">
        <v>0</v>
      </c>
      <c r="K4258">
        <v>0</v>
      </c>
      <c r="L4258">
        <v>1375</v>
      </c>
      <c r="M4258">
        <v>833</v>
      </c>
      <c r="N4258">
        <v>6022</v>
      </c>
      <c r="O4258">
        <v>1868.403</v>
      </c>
      <c r="P4258" s="27">
        <v>7800</v>
      </c>
      <c r="Q4258" s="27">
        <v>26614</v>
      </c>
    </row>
    <row r="4259" spans="1:17" x14ac:dyDescent="0.3">
      <c r="A4259">
        <v>5</v>
      </c>
      <c r="B4259">
        <v>14</v>
      </c>
      <c r="C4259">
        <v>29</v>
      </c>
      <c r="D4259" s="27">
        <v>275000</v>
      </c>
      <c r="E4259">
        <v>86262</v>
      </c>
      <c r="F4259">
        <v>3169288</v>
      </c>
      <c r="G4259">
        <v>1057402</v>
      </c>
      <c r="H4259">
        <v>0</v>
      </c>
      <c r="I4259">
        <v>1394642</v>
      </c>
      <c r="J4259">
        <v>136121</v>
      </c>
      <c r="K4259">
        <v>455526</v>
      </c>
      <c r="L4259">
        <v>74177</v>
      </c>
      <c r="M4259">
        <v>1031636</v>
      </c>
      <c r="N4259">
        <v>828716</v>
      </c>
      <c r="O4259">
        <v>84.055760000000006</v>
      </c>
      <c r="P4259" s="27">
        <v>2413180</v>
      </c>
      <c r="Q4259" s="27">
        <v>8233770</v>
      </c>
    </row>
    <row r="4260" spans="1:17" x14ac:dyDescent="0.3">
      <c r="A4260">
        <v>4</v>
      </c>
      <c r="B4260">
        <v>13</v>
      </c>
      <c r="C4260">
        <v>26</v>
      </c>
      <c r="D4260" s="27">
        <v>3150</v>
      </c>
      <c r="E4260">
        <v>51500</v>
      </c>
      <c r="F4260">
        <v>105449</v>
      </c>
      <c r="G4260">
        <v>30758</v>
      </c>
      <c r="H4260">
        <v>521</v>
      </c>
      <c r="I4260">
        <v>44042</v>
      </c>
      <c r="J4260">
        <v>0</v>
      </c>
      <c r="K4260">
        <v>0</v>
      </c>
      <c r="L4260">
        <v>30544</v>
      </c>
      <c r="M4260">
        <v>38425</v>
      </c>
      <c r="N4260">
        <v>70191</v>
      </c>
      <c r="O4260">
        <v>1484.5150000000001</v>
      </c>
      <c r="P4260" s="27">
        <v>108860</v>
      </c>
      <c r="Q4260" s="27">
        <v>371430</v>
      </c>
    </row>
    <row r="4261" spans="1:17" x14ac:dyDescent="0.3">
      <c r="A4261">
        <v>5</v>
      </c>
      <c r="B4261">
        <v>8</v>
      </c>
      <c r="C4261">
        <v>19</v>
      </c>
      <c r="D4261" s="27">
        <v>14000</v>
      </c>
      <c r="E4261">
        <v>2438</v>
      </c>
      <c r="F4261">
        <v>672393</v>
      </c>
      <c r="G4261">
        <v>2141571</v>
      </c>
      <c r="H4261">
        <v>12338</v>
      </c>
      <c r="I4261">
        <v>761518</v>
      </c>
      <c r="J4261">
        <v>0</v>
      </c>
      <c r="K4261">
        <v>352623</v>
      </c>
      <c r="L4261">
        <v>270929</v>
      </c>
      <c r="M4261">
        <v>419650</v>
      </c>
      <c r="N4261">
        <v>680757</v>
      </c>
      <c r="O4261">
        <v>763.87139999999999</v>
      </c>
      <c r="P4261" s="27">
        <v>1557508</v>
      </c>
      <c r="Q4261" s="27">
        <v>5314217</v>
      </c>
    </row>
    <row r="4262" spans="1:17" x14ac:dyDescent="0.3">
      <c r="A4262">
        <v>4</v>
      </c>
      <c r="B4262">
        <v>14</v>
      </c>
      <c r="C4262">
        <v>29</v>
      </c>
      <c r="D4262" s="27">
        <v>1500</v>
      </c>
      <c r="E4262">
        <v>7195</v>
      </c>
      <c r="F4262">
        <v>10750</v>
      </c>
      <c r="G4262">
        <v>4244</v>
      </c>
      <c r="H4262">
        <v>2044</v>
      </c>
      <c r="I4262">
        <v>4683</v>
      </c>
      <c r="J4262">
        <v>0</v>
      </c>
      <c r="K4262">
        <v>0</v>
      </c>
      <c r="L4262">
        <v>0</v>
      </c>
      <c r="M4262">
        <v>19454</v>
      </c>
      <c r="N4262">
        <v>5393</v>
      </c>
      <c r="O4262">
        <v>2140.9059999999999</v>
      </c>
      <c r="P4262" s="27">
        <v>15757</v>
      </c>
      <c r="Q4262" s="27">
        <v>53763</v>
      </c>
    </row>
    <row r="4263" spans="1:17" x14ac:dyDescent="0.3">
      <c r="A4263">
        <v>4</v>
      </c>
      <c r="B4263">
        <v>26</v>
      </c>
      <c r="C4263">
        <v>46</v>
      </c>
      <c r="D4263" s="27">
        <v>79000</v>
      </c>
      <c r="E4263">
        <v>0</v>
      </c>
      <c r="F4263">
        <v>222573</v>
      </c>
      <c r="G4263">
        <v>642973</v>
      </c>
      <c r="H4263">
        <v>4444</v>
      </c>
      <c r="I4263">
        <v>1059492</v>
      </c>
      <c r="J4263">
        <v>0</v>
      </c>
      <c r="K4263">
        <v>33086</v>
      </c>
      <c r="L4263">
        <v>30961</v>
      </c>
      <c r="M4263">
        <v>144686</v>
      </c>
      <c r="N4263">
        <v>894794</v>
      </c>
      <c r="O4263">
        <v>222.03809999999999</v>
      </c>
      <c r="P4263" s="27">
        <v>888924</v>
      </c>
      <c r="Q4263" s="27">
        <v>3033009</v>
      </c>
    </row>
    <row r="4264" spans="1:17" x14ac:dyDescent="0.3">
      <c r="A4264">
        <v>5</v>
      </c>
      <c r="B4264">
        <v>14</v>
      </c>
      <c r="C4264">
        <v>27</v>
      </c>
      <c r="D4264" s="27">
        <v>24250</v>
      </c>
      <c r="E4264">
        <v>0</v>
      </c>
      <c r="F4264">
        <v>455579</v>
      </c>
      <c r="G4264">
        <v>325050</v>
      </c>
      <c r="H4264">
        <v>0</v>
      </c>
      <c r="I4264">
        <v>366801</v>
      </c>
      <c r="J4264">
        <v>0</v>
      </c>
      <c r="K4264">
        <v>10554</v>
      </c>
      <c r="L4264">
        <v>14944</v>
      </c>
      <c r="M4264">
        <v>13595</v>
      </c>
      <c r="N4264">
        <v>292265</v>
      </c>
      <c r="O4264">
        <v>1162.2629999999999</v>
      </c>
      <c r="P4264" s="27">
        <v>433408</v>
      </c>
      <c r="Q4264" s="27">
        <v>1478788</v>
      </c>
    </row>
    <row r="4265" spans="1:17" x14ac:dyDescent="0.3">
      <c r="A4265">
        <v>3</v>
      </c>
      <c r="B4265">
        <v>2</v>
      </c>
      <c r="C4265">
        <v>7</v>
      </c>
      <c r="D4265" s="27">
        <v>122000</v>
      </c>
      <c r="E4265">
        <v>0</v>
      </c>
      <c r="F4265">
        <v>1144531</v>
      </c>
      <c r="G4265">
        <v>5625520</v>
      </c>
      <c r="H4265">
        <v>0</v>
      </c>
      <c r="I4265">
        <v>5389060</v>
      </c>
      <c r="J4265">
        <v>0</v>
      </c>
      <c r="K4265">
        <v>18902</v>
      </c>
      <c r="L4265">
        <v>414046</v>
      </c>
      <c r="M4265">
        <v>7536471</v>
      </c>
      <c r="N4265">
        <v>3560560</v>
      </c>
      <c r="O4265">
        <v>178.3937</v>
      </c>
      <c r="P4265" s="27">
        <v>6942875</v>
      </c>
      <c r="Q4265" s="27">
        <v>23689090</v>
      </c>
    </row>
    <row r="4266" spans="1:17" x14ac:dyDescent="0.3">
      <c r="A4266">
        <v>7</v>
      </c>
      <c r="B4266">
        <v>23</v>
      </c>
      <c r="C4266">
        <v>50</v>
      </c>
      <c r="D4266" s="27">
        <v>48000</v>
      </c>
      <c r="E4266">
        <v>31740</v>
      </c>
      <c r="F4266">
        <v>1779204</v>
      </c>
      <c r="G4266">
        <v>558703</v>
      </c>
      <c r="H4266">
        <v>112723</v>
      </c>
      <c r="I4266">
        <v>321572</v>
      </c>
      <c r="J4266">
        <v>75278</v>
      </c>
      <c r="K4266">
        <v>115505</v>
      </c>
      <c r="L4266">
        <v>154157</v>
      </c>
      <c r="M4266">
        <v>165900</v>
      </c>
      <c r="N4266">
        <v>416731</v>
      </c>
      <c r="O4266">
        <v>281.10930000000002</v>
      </c>
      <c r="P4266" s="27">
        <v>1093644</v>
      </c>
      <c r="Q4266" s="27">
        <v>3731513</v>
      </c>
    </row>
    <row r="4267" spans="1:17" x14ac:dyDescent="0.3">
      <c r="A4267">
        <v>8</v>
      </c>
      <c r="B4267">
        <v>26</v>
      </c>
      <c r="C4267">
        <v>46</v>
      </c>
      <c r="D4267" s="27">
        <v>4900</v>
      </c>
      <c r="E4267">
        <v>0</v>
      </c>
      <c r="F4267">
        <v>6100</v>
      </c>
      <c r="G4267">
        <v>11550</v>
      </c>
      <c r="H4267">
        <v>156</v>
      </c>
      <c r="I4267">
        <v>27198</v>
      </c>
      <c r="J4267">
        <v>0</v>
      </c>
      <c r="K4267">
        <v>1299</v>
      </c>
      <c r="L4267">
        <v>3286</v>
      </c>
      <c r="M4267">
        <v>12383</v>
      </c>
      <c r="N4267">
        <v>26559</v>
      </c>
      <c r="O4267">
        <v>1484.5150000000001</v>
      </c>
      <c r="P4267" s="27">
        <v>25947</v>
      </c>
      <c r="Q4267" s="27">
        <v>88531</v>
      </c>
    </row>
    <row r="4268" spans="1:17" x14ac:dyDescent="0.3">
      <c r="A4268">
        <v>8</v>
      </c>
      <c r="B4268">
        <v>25</v>
      </c>
      <c r="C4268">
        <v>42</v>
      </c>
      <c r="D4268" s="27">
        <v>6600</v>
      </c>
      <c r="E4268">
        <v>8727</v>
      </c>
      <c r="F4268">
        <v>321735</v>
      </c>
      <c r="G4268">
        <v>102714</v>
      </c>
      <c r="H4268">
        <v>1801</v>
      </c>
      <c r="I4268">
        <v>152676</v>
      </c>
      <c r="J4268">
        <v>16221</v>
      </c>
      <c r="K4268">
        <v>13058</v>
      </c>
      <c r="L4268">
        <v>15453</v>
      </c>
      <c r="M4268">
        <v>91427</v>
      </c>
      <c r="N4268">
        <v>118461</v>
      </c>
      <c r="O4268">
        <v>1134.75</v>
      </c>
      <c r="P4268" s="27">
        <v>246856</v>
      </c>
      <c r="Q4268" s="27">
        <v>842273</v>
      </c>
    </row>
    <row r="4269" spans="1:17" x14ac:dyDescent="0.3">
      <c r="A4269">
        <v>4</v>
      </c>
      <c r="B4269">
        <v>2</v>
      </c>
      <c r="C4269">
        <v>2</v>
      </c>
      <c r="D4269" s="27">
        <v>300000</v>
      </c>
      <c r="E4269">
        <v>0</v>
      </c>
      <c r="F4269">
        <v>1264601</v>
      </c>
      <c r="G4269">
        <v>1352828</v>
      </c>
      <c r="H4269">
        <v>82888</v>
      </c>
      <c r="I4269">
        <v>1840623</v>
      </c>
      <c r="J4269">
        <v>0</v>
      </c>
      <c r="K4269">
        <v>511477</v>
      </c>
      <c r="L4269">
        <v>114428</v>
      </c>
      <c r="M4269">
        <v>1926443</v>
      </c>
      <c r="N4269">
        <v>1787834</v>
      </c>
      <c r="O4269">
        <v>52.146230000000003</v>
      </c>
      <c r="P4269" s="27">
        <v>2602908</v>
      </c>
      <c r="Q4269" s="27">
        <v>8881122</v>
      </c>
    </row>
    <row r="4270" spans="1:17" x14ac:dyDescent="0.3">
      <c r="A4270">
        <v>5</v>
      </c>
      <c r="B4270">
        <v>26</v>
      </c>
      <c r="C4270">
        <v>47</v>
      </c>
      <c r="D4270" s="27">
        <v>2900</v>
      </c>
      <c r="E4270">
        <v>0</v>
      </c>
      <c r="F4270">
        <v>4938</v>
      </c>
      <c r="G4270">
        <v>4919</v>
      </c>
      <c r="H4270">
        <v>0</v>
      </c>
      <c r="I4270">
        <v>16936</v>
      </c>
      <c r="J4270">
        <v>0</v>
      </c>
      <c r="K4270">
        <v>0</v>
      </c>
      <c r="L4270">
        <v>215</v>
      </c>
      <c r="M4270">
        <v>2785</v>
      </c>
      <c r="N4270">
        <v>20514</v>
      </c>
      <c r="O4270">
        <v>1522.982</v>
      </c>
      <c r="P4270" s="27">
        <v>14744</v>
      </c>
      <c r="Q4270" s="27">
        <v>50307</v>
      </c>
    </row>
    <row r="4271" spans="1:17" x14ac:dyDescent="0.3">
      <c r="A4271">
        <v>3</v>
      </c>
      <c r="B4271">
        <v>13</v>
      </c>
      <c r="C4271">
        <v>25</v>
      </c>
      <c r="D4271" s="27">
        <v>6500</v>
      </c>
      <c r="E4271">
        <v>0</v>
      </c>
      <c r="F4271">
        <v>118917</v>
      </c>
      <c r="G4271">
        <v>18229</v>
      </c>
      <c r="H4271">
        <v>0</v>
      </c>
      <c r="I4271">
        <v>46665</v>
      </c>
      <c r="J4271">
        <v>0</v>
      </c>
      <c r="K4271">
        <v>10337</v>
      </c>
      <c r="L4271">
        <v>4352</v>
      </c>
      <c r="M4271">
        <v>13580</v>
      </c>
      <c r="N4271">
        <v>110289</v>
      </c>
      <c r="O4271">
        <v>1879.4559999999999</v>
      </c>
      <c r="P4271" s="27">
        <v>94481</v>
      </c>
      <c r="Q4271" s="27">
        <v>322369</v>
      </c>
    </row>
    <row r="4272" spans="1:17" x14ac:dyDescent="0.3">
      <c r="A4272">
        <v>8</v>
      </c>
      <c r="B4272">
        <v>13</v>
      </c>
      <c r="C4272">
        <v>25</v>
      </c>
      <c r="D4272" s="27">
        <v>5800</v>
      </c>
      <c r="E4272">
        <v>0</v>
      </c>
      <c r="F4272">
        <v>0</v>
      </c>
      <c r="G4272">
        <v>234</v>
      </c>
      <c r="H4272">
        <v>0</v>
      </c>
      <c r="I4272">
        <v>1987</v>
      </c>
      <c r="J4272">
        <v>0</v>
      </c>
      <c r="K4272">
        <v>352</v>
      </c>
      <c r="L4272">
        <v>1238</v>
      </c>
      <c r="M4272">
        <v>0</v>
      </c>
      <c r="N4272">
        <v>6080</v>
      </c>
      <c r="O4272">
        <v>1667.7550000000001</v>
      </c>
      <c r="P4272" s="27">
        <v>2899</v>
      </c>
      <c r="Q4272" s="27">
        <v>9891</v>
      </c>
    </row>
    <row r="4273" spans="1:17" x14ac:dyDescent="0.3">
      <c r="A4273">
        <v>6</v>
      </c>
      <c r="B4273">
        <v>25</v>
      </c>
      <c r="C4273">
        <v>42</v>
      </c>
      <c r="D4273" s="27">
        <v>102000</v>
      </c>
      <c r="E4273">
        <v>13127</v>
      </c>
      <c r="F4273">
        <v>17268</v>
      </c>
      <c r="G4273">
        <v>141659</v>
      </c>
      <c r="H4273">
        <v>1007</v>
      </c>
      <c r="I4273">
        <v>44762</v>
      </c>
      <c r="J4273">
        <v>22192</v>
      </c>
      <c r="K4273">
        <v>5362</v>
      </c>
      <c r="L4273">
        <v>6731</v>
      </c>
      <c r="M4273">
        <v>15387</v>
      </c>
      <c r="N4273">
        <v>128461</v>
      </c>
      <c r="O4273">
        <v>164.1292</v>
      </c>
      <c r="P4273" s="27">
        <v>116048</v>
      </c>
      <c r="Q4273" s="27">
        <v>395956</v>
      </c>
    </row>
    <row r="4274" spans="1:17" x14ac:dyDescent="0.3">
      <c r="A4274">
        <v>3</v>
      </c>
      <c r="B4274">
        <v>2</v>
      </c>
      <c r="C4274">
        <v>4</v>
      </c>
      <c r="D4274" s="27">
        <v>17500</v>
      </c>
      <c r="E4274">
        <v>96272</v>
      </c>
      <c r="F4274">
        <v>343553</v>
      </c>
      <c r="G4274">
        <v>358738</v>
      </c>
      <c r="H4274">
        <v>0</v>
      </c>
      <c r="I4274">
        <v>233898</v>
      </c>
      <c r="J4274">
        <v>0</v>
      </c>
      <c r="K4274">
        <v>159627</v>
      </c>
      <c r="L4274">
        <v>175647</v>
      </c>
      <c r="M4274">
        <v>903267</v>
      </c>
      <c r="N4274">
        <v>261552</v>
      </c>
      <c r="O4274">
        <v>1117.742</v>
      </c>
      <c r="P4274" s="27">
        <v>742249</v>
      </c>
      <c r="Q4274" s="27">
        <v>2532554</v>
      </c>
    </row>
    <row r="4275" spans="1:17" x14ac:dyDescent="0.3">
      <c r="A4275">
        <v>9</v>
      </c>
      <c r="B4275">
        <v>2</v>
      </c>
      <c r="C4275">
        <v>2</v>
      </c>
      <c r="D4275" s="27">
        <v>41000</v>
      </c>
      <c r="E4275">
        <v>27423</v>
      </c>
      <c r="F4275">
        <v>270924</v>
      </c>
      <c r="G4275">
        <v>331300</v>
      </c>
      <c r="H4275">
        <v>2803</v>
      </c>
      <c r="I4275">
        <v>134877</v>
      </c>
      <c r="J4275">
        <v>0</v>
      </c>
      <c r="K4275">
        <v>0</v>
      </c>
      <c r="L4275">
        <v>24307</v>
      </c>
      <c r="M4275">
        <v>19102</v>
      </c>
      <c r="N4275">
        <v>177761</v>
      </c>
      <c r="O4275">
        <v>440.04610000000002</v>
      </c>
      <c r="P4275" s="27">
        <v>289712</v>
      </c>
      <c r="Q4275" s="27">
        <v>988497</v>
      </c>
    </row>
    <row r="4276" spans="1:17" x14ac:dyDescent="0.3">
      <c r="A4276">
        <v>5</v>
      </c>
      <c r="B4276">
        <v>14</v>
      </c>
      <c r="C4276">
        <v>31</v>
      </c>
      <c r="D4276" s="27">
        <v>110000</v>
      </c>
      <c r="E4276">
        <v>0</v>
      </c>
      <c r="F4276">
        <v>1482834</v>
      </c>
      <c r="G4276">
        <v>520329</v>
      </c>
      <c r="H4276">
        <v>0</v>
      </c>
      <c r="I4276">
        <v>1158605</v>
      </c>
      <c r="J4276">
        <v>254033</v>
      </c>
      <c r="K4276">
        <v>204370</v>
      </c>
      <c r="L4276">
        <v>154473</v>
      </c>
      <c r="M4276">
        <v>595655</v>
      </c>
      <c r="N4276">
        <v>1175375</v>
      </c>
      <c r="O4276">
        <v>62.584969999999998</v>
      </c>
      <c r="P4276" s="27">
        <v>1625344</v>
      </c>
      <c r="Q4276" s="27">
        <v>5545674</v>
      </c>
    </row>
    <row r="4277" spans="1:17" x14ac:dyDescent="0.3">
      <c r="A4277">
        <v>9</v>
      </c>
      <c r="B4277">
        <v>2</v>
      </c>
      <c r="C4277">
        <v>2</v>
      </c>
      <c r="D4277" s="27">
        <v>2700</v>
      </c>
      <c r="E4277">
        <v>2230</v>
      </c>
      <c r="F4277">
        <v>15620</v>
      </c>
      <c r="G4277">
        <v>15693</v>
      </c>
      <c r="H4277">
        <v>0</v>
      </c>
      <c r="I4277">
        <v>11591</v>
      </c>
      <c r="J4277">
        <v>0</v>
      </c>
      <c r="K4277">
        <v>1579</v>
      </c>
      <c r="L4277">
        <v>341</v>
      </c>
      <c r="M4277">
        <v>33231</v>
      </c>
      <c r="N4277">
        <v>16043</v>
      </c>
      <c r="O4277">
        <v>2249.1350000000002</v>
      </c>
      <c r="P4277" s="27">
        <v>28232</v>
      </c>
      <c r="Q4277" s="27">
        <v>96328</v>
      </c>
    </row>
    <row r="4278" spans="1:17" x14ac:dyDescent="0.3">
      <c r="A4278">
        <v>4</v>
      </c>
      <c r="B4278">
        <v>15</v>
      </c>
      <c r="C4278">
        <v>33</v>
      </c>
      <c r="D4278" s="27">
        <v>12500</v>
      </c>
      <c r="E4278">
        <v>35965</v>
      </c>
      <c r="F4278">
        <v>17555</v>
      </c>
      <c r="G4278">
        <v>98702</v>
      </c>
      <c r="H4278">
        <v>20446</v>
      </c>
      <c r="I4278">
        <v>19969</v>
      </c>
      <c r="J4278">
        <v>301082</v>
      </c>
      <c r="K4278">
        <v>212854</v>
      </c>
      <c r="L4278">
        <v>10680</v>
      </c>
      <c r="M4278">
        <v>1049</v>
      </c>
      <c r="N4278">
        <v>40759</v>
      </c>
      <c r="O4278">
        <v>904.0181</v>
      </c>
      <c r="P4278" s="27">
        <v>222468</v>
      </c>
      <c r="Q4278" s="27">
        <v>759061</v>
      </c>
    </row>
    <row r="4279" spans="1:17" x14ac:dyDescent="0.3">
      <c r="A4279">
        <v>1</v>
      </c>
      <c r="B4279">
        <v>5</v>
      </c>
      <c r="C4279">
        <v>9</v>
      </c>
      <c r="D4279" s="27">
        <v>260000</v>
      </c>
      <c r="E4279">
        <v>178924</v>
      </c>
      <c r="F4279">
        <v>49892</v>
      </c>
      <c r="G4279">
        <v>89931</v>
      </c>
      <c r="H4279">
        <v>0</v>
      </c>
      <c r="I4279">
        <v>118455</v>
      </c>
      <c r="J4279">
        <v>8360</v>
      </c>
      <c r="K4279">
        <v>897726</v>
      </c>
      <c r="L4279">
        <v>36810</v>
      </c>
      <c r="M4279">
        <v>253220</v>
      </c>
      <c r="N4279">
        <v>2035258</v>
      </c>
      <c r="O4279">
        <v>52.146230000000003</v>
      </c>
      <c r="P4279" s="27">
        <v>1075198</v>
      </c>
      <c r="Q4279" s="27">
        <v>3668576</v>
      </c>
    </row>
    <row r="4280" spans="1:17" x14ac:dyDescent="0.3">
      <c r="A4280">
        <v>7</v>
      </c>
      <c r="B4280">
        <v>5</v>
      </c>
      <c r="C4280">
        <v>9</v>
      </c>
      <c r="D4280" s="27">
        <v>5000</v>
      </c>
      <c r="E4280">
        <v>3667</v>
      </c>
      <c r="F4280">
        <v>16188</v>
      </c>
      <c r="G4280">
        <v>5217</v>
      </c>
      <c r="H4280">
        <v>0</v>
      </c>
      <c r="I4280">
        <v>26018</v>
      </c>
      <c r="J4280">
        <v>0</v>
      </c>
      <c r="K4280">
        <v>3317</v>
      </c>
      <c r="L4280">
        <v>6293</v>
      </c>
      <c r="M4280">
        <v>36773</v>
      </c>
      <c r="N4280">
        <v>29511</v>
      </c>
      <c r="O4280">
        <v>1868.403</v>
      </c>
      <c r="P4280" s="27">
        <v>37217</v>
      </c>
      <c r="Q4280" s="27">
        <v>126984</v>
      </c>
    </row>
    <row r="4281" spans="1:17" x14ac:dyDescent="0.3">
      <c r="A4281">
        <v>4</v>
      </c>
      <c r="B4281">
        <v>15</v>
      </c>
      <c r="C4281">
        <v>53</v>
      </c>
      <c r="D4281" s="27">
        <v>3450</v>
      </c>
      <c r="E4281">
        <v>0</v>
      </c>
      <c r="F4281">
        <v>12004</v>
      </c>
      <c r="G4281">
        <v>29893</v>
      </c>
      <c r="H4281">
        <v>0</v>
      </c>
      <c r="I4281">
        <v>3600</v>
      </c>
      <c r="J4281">
        <v>73358</v>
      </c>
      <c r="K4281">
        <v>113256</v>
      </c>
      <c r="L4281">
        <v>26261</v>
      </c>
      <c r="M4281">
        <v>1772</v>
      </c>
      <c r="N4281">
        <v>18736</v>
      </c>
      <c r="O4281">
        <v>1197.386</v>
      </c>
      <c r="P4281" s="27">
        <v>81735</v>
      </c>
      <c r="Q4281" s="27">
        <v>278880</v>
      </c>
    </row>
    <row r="4282" spans="1:17" x14ac:dyDescent="0.3">
      <c r="A4282">
        <v>9</v>
      </c>
      <c r="B4282">
        <v>1</v>
      </c>
      <c r="C4282">
        <v>1</v>
      </c>
      <c r="D4282" s="27">
        <v>5300</v>
      </c>
      <c r="E4282">
        <v>0</v>
      </c>
      <c r="F4282">
        <v>9128</v>
      </c>
      <c r="G4282">
        <v>527</v>
      </c>
      <c r="H4282">
        <v>0</v>
      </c>
      <c r="I4282">
        <v>0</v>
      </c>
      <c r="J4282">
        <v>0</v>
      </c>
      <c r="K4282">
        <v>1925</v>
      </c>
      <c r="L4282">
        <v>0</v>
      </c>
      <c r="M4282">
        <v>0</v>
      </c>
      <c r="N4282">
        <v>25713</v>
      </c>
      <c r="O4282">
        <v>1667.7550000000001</v>
      </c>
      <c r="P4282" s="27">
        <v>10930</v>
      </c>
      <c r="Q4282" s="27">
        <v>37293</v>
      </c>
    </row>
    <row r="4283" spans="1:17" x14ac:dyDescent="0.3">
      <c r="A4283">
        <v>8</v>
      </c>
      <c r="B4283">
        <v>2</v>
      </c>
      <c r="C4283">
        <v>4</v>
      </c>
      <c r="D4283" s="27">
        <v>15250</v>
      </c>
      <c r="E4283">
        <v>5685</v>
      </c>
      <c r="F4283">
        <v>2486</v>
      </c>
      <c r="G4283">
        <v>92191</v>
      </c>
      <c r="H4283">
        <v>0</v>
      </c>
      <c r="I4283">
        <v>10112</v>
      </c>
      <c r="J4283">
        <v>0</v>
      </c>
      <c r="K4283">
        <v>0</v>
      </c>
      <c r="L4283">
        <v>236</v>
      </c>
      <c r="M4283">
        <v>1414</v>
      </c>
      <c r="N4283">
        <v>36622</v>
      </c>
      <c r="O4283">
        <v>1031.346</v>
      </c>
      <c r="P4283" s="27">
        <v>43595</v>
      </c>
      <c r="Q4283" s="27">
        <v>148746</v>
      </c>
    </row>
    <row r="4284" spans="1:17" x14ac:dyDescent="0.3">
      <c r="A4284">
        <v>2</v>
      </c>
      <c r="B4284">
        <v>2</v>
      </c>
      <c r="C4284">
        <v>2</v>
      </c>
      <c r="D4284" s="27">
        <v>380000</v>
      </c>
      <c r="E4284">
        <v>0</v>
      </c>
      <c r="F4284">
        <v>1242792</v>
      </c>
      <c r="G4284">
        <v>5112069</v>
      </c>
      <c r="H4284">
        <v>42013</v>
      </c>
      <c r="I4284">
        <v>1954805</v>
      </c>
      <c r="J4284">
        <v>125754</v>
      </c>
      <c r="K4284">
        <v>681394</v>
      </c>
      <c r="L4284">
        <v>163941</v>
      </c>
      <c r="M4284">
        <v>5040898</v>
      </c>
      <c r="N4284">
        <v>2347600</v>
      </c>
      <c r="O4284">
        <v>19.690259999999999</v>
      </c>
      <c r="P4284" s="27">
        <v>4897792</v>
      </c>
      <c r="Q4284" s="27">
        <v>16711266</v>
      </c>
    </row>
    <row r="4285" spans="1:17" x14ac:dyDescent="0.3">
      <c r="A4285">
        <v>5</v>
      </c>
      <c r="B4285">
        <v>23</v>
      </c>
      <c r="C4285">
        <v>50</v>
      </c>
      <c r="D4285" s="27">
        <v>124000</v>
      </c>
      <c r="E4285">
        <v>2943</v>
      </c>
      <c r="F4285">
        <v>2127990</v>
      </c>
      <c r="G4285">
        <v>1286240</v>
      </c>
      <c r="H4285">
        <v>147054</v>
      </c>
      <c r="I4285">
        <v>1122017</v>
      </c>
      <c r="J4285">
        <v>109292</v>
      </c>
      <c r="K4285">
        <v>3180697</v>
      </c>
      <c r="L4285">
        <v>141624</v>
      </c>
      <c r="M4285">
        <v>141796</v>
      </c>
      <c r="N4285">
        <v>825783</v>
      </c>
      <c r="O4285">
        <v>281.10930000000002</v>
      </c>
      <c r="P4285" s="27">
        <v>2662789</v>
      </c>
      <c r="Q4285" s="27">
        <v>9085436</v>
      </c>
    </row>
    <row r="4286" spans="1:17" x14ac:dyDescent="0.3">
      <c r="A4286">
        <v>8</v>
      </c>
      <c r="B4286">
        <v>5</v>
      </c>
      <c r="C4286">
        <v>9</v>
      </c>
      <c r="D4286" s="27">
        <v>5500</v>
      </c>
      <c r="E4286">
        <v>0</v>
      </c>
      <c r="F4286">
        <v>6330</v>
      </c>
      <c r="G4286">
        <v>4517</v>
      </c>
      <c r="H4286">
        <v>0</v>
      </c>
      <c r="I4286">
        <v>30936</v>
      </c>
      <c r="J4286">
        <v>0</v>
      </c>
      <c r="K4286">
        <v>0</v>
      </c>
      <c r="L4286">
        <v>12389</v>
      </c>
      <c r="M4286">
        <v>17077</v>
      </c>
      <c r="N4286">
        <v>23806</v>
      </c>
      <c r="O4286">
        <v>1828.0519999999999</v>
      </c>
      <c r="P4286" s="27">
        <v>27859</v>
      </c>
      <c r="Q4286" s="27">
        <v>95055</v>
      </c>
    </row>
    <row r="4287" spans="1:17" x14ac:dyDescent="0.3">
      <c r="A4287">
        <v>5</v>
      </c>
      <c r="B4287">
        <v>18</v>
      </c>
      <c r="C4287">
        <v>38</v>
      </c>
      <c r="D4287" s="27">
        <v>56000</v>
      </c>
      <c r="E4287">
        <v>344610</v>
      </c>
      <c r="F4287">
        <v>361156</v>
      </c>
      <c r="G4287">
        <v>348010</v>
      </c>
      <c r="H4287">
        <v>0</v>
      </c>
      <c r="I4287">
        <v>486381</v>
      </c>
      <c r="J4287">
        <v>421132</v>
      </c>
      <c r="K4287">
        <v>749433</v>
      </c>
      <c r="L4287">
        <v>792600</v>
      </c>
      <c r="M4287">
        <v>37886</v>
      </c>
      <c r="N4287">
        <v>854117</v>
      </c>
      <c r="O4287">
        <v>139.16999999999999</v>
      </c>
      <c r="P4287" s="27">
        <v>1288196</v>
      </c>
      <c r="Q4287" s="27">
        <v>4395325</v>
      </c>
    </row>
    <row r="4288" spans="1:17" x14ac:dyDescent="0.3">
      <c r="A4288">
        <v>9</v>
      </c>
      <c r="B4288">
        <v>23</v>
      </c>
      <c r="C4288">
        <v>50</v>
      </c>
      <c r="D4288" s="27">
        <v>8000</v>
      </c>
      <c r="E4288">
        <v>0</v>
      </c>
      <c r="F4288">
        <v>61466</v>
      </c>
      <c r="G4288">
        <v>98936</v>
      </c>
      <c r="H4288">
        <v>0</v>
      </c>
      <c r="I4288">
        <v>123972</v>
      </c>
      <c r="J4288">
        <v>7062</v>
      </c>
      <c r="K4288">
        <v>602270</v>
      </c>
      <c r="L4288">
        <v>29355</v>
      </c>
      <c r="M4288">
        <v>24348</v>
      </c>
      <c r="N4288">
        <v>54788</v>
      </c>
      <c r="O4288">
        <v>48.84104</v>
      </c>
      <c r="P4288" s="27">
        <v>293727</v>
      </c>
      <c r="Q4288" s="27">
        <v>1002197</v>
      </c>
    </row>
    <row r="4289" spans="1:17" x14ac:dyDescent="0.3">
      <c r="A4289">
        <v>9</v>
      </c>
      <c r="B4289">
        <v>5</v>
      </c>
      <c r="C4289">
        <v>10</v>
      </c>
      <c r="D4289" s="27">
        <v>405000</v>
      </c>
      <c r="E4289">
        <v>3194</v>
      </c>
      <c r="F4289">
        <v>191518</v>
      </c>
      <c r="G4289">
        <v>242944</v>
      </c>
      <c r="H4289">
        <v>10446</v>
      </c>
      <c r="I4289">
        <v>1487444</v>
      </c>
      <c r="J4289">
        <v>34680</v>
      </c>
      <c r="K4289">
        <v>1744773</v>
      </c>
      <c r="L4289">
        <v>20793</v>
      </c>
      <c r="M4289">
        <v>41285</v>
      </c>
      <c r="N4289">
        <v>1608959</v>
      </c>
      <c r="O4289">
        <v>28.66131</v>
      </c>
      <c r="P4289" s="27">
        <v>1578557</v>
      </c>
      <c r="Q4289" s="27">
        <v>5386036</v>
      </c>
    </row>
    <row r="4290" spans="1:17" x14ac:dyDescent="0.3">
      <c r="A4290">
        <v>4</v>
      </c>
      <c r="B4290">
        <v>2</v>
      </c>
      <c r="C4290">
        <v>2</v>
      </c>
      <c r="D4290" s="27">
        <v>4150</v>
      </c>
      <c r="E4290">
        <v>23459</v>
      </c>
      <c r="F4290">
        <v>5833</v>
      </c>
      <c r="G4290">
        <v>11212</v>
      </c>
      <c r="H4290">
        <v>0</v>
      </c>
      <c r="I4290">
        <v>11332</v>
      </c>
      <c r="J4290">
        <v>0</v>
      </c>
      <c r="K4290">
        <v>1769</v>
      </c>
      <c r="L4290">
        <v>5410</v>
      </c>
      <c r="M4290">
        <v>12972</v>
      </c>
      <c r="N4290">
        <v>10317</v>
      </c>
      <c r="O4290">
        <v>21.56034</v>
      </c>
      <c r="P4290" s="27">
        <v>24122</v>
      </c>
      <c r="Q4290" s="27">
        <v>82304</v>
      </c>
    </row>
    <row r="4291" spans="1:17" x14ac:dyDescent="0.3">
      <c r="A4291">
        <v>4</v>
      </c>
      <c r="B4291">
        <v>13</v>
      </c>
      <c r="C4291">
        <v>25</v>
      </c>
      <c r="D4291" s="27">
        <v>4950</v>
      </c>
      <c r="E4291">
        <v>0</v>
      </c>
      <c r="F4291">
        <v>47402</v>
      </c>
      <c r="G4291">
        <v>8516</v>
      </c>
      <c r="H4291">
        <v>374</v>
      </c>
      <c r="I4291">
        <v>15070</v>
      </c>
      <c r="J4291">
        <v>2998</v>
      </c>
      <c r="K4291">
        <v>56148</v>
      </c>
      <c r="L4291">
        <v>2887</v>
      </c>
      <c r="M4291">
        <v>2064</v>
      </c>
      <c r="N4291">
        <v>27085</v>
      </c>
      <c r="O4291">
        <v>1484.5150000000001</v>
      </c>
      <c r="P4291" s="27">
        <v>47639</v>
      </c>
      <c r="Q4291" s="27">
        <v>162544</v>
      </c>
    </row>
    <row r="4292" spans="1:17" x14ac:dyDescent="0.3">
      <c r="A4292">
        <v>8</v>
      </c>
      <c r="B4292">
        <v>2</v>
      </c>
      <c r="C4292">
        <v>7</v>
      </c>
      <c r="D4292" s="27">
        <v>3000</v>
      </c>
      <c r="E4292">
        <v>0</v>
      </c>
      <c r="F4292">
        <v>830</v>
      </c>
      <c r="G4292">
        <v>11814</v>
      </c>
      <c r="H4292">
        <v>87</v>
      </c>
      <c r="I4292">
        <v>24169</v>
      </c>
      <c r="J4292">
        <v>0</v>
      </c>
      <c r="K4292">
        <v>0</v>
      </c>
      <c r="L4292">
        <v>998</v>
      </c>
      <c r="M4292">
        <v>4451</v>
      </c>
      <c r="N4292">
        <v>8070</v>
      </c>
      <c r="O4292">
        <v>1667.7550000000001</v>
      </c>
      <c r="P4292" s="27">
        <v>14777</v>
      </c>
      <c r="Q4292" s="27">
        <v>50419</v>
      </c>
    </row>
    <row r="4293" spans="1:17" x14ac:dyDescent="0.3">
      <c r="A4293">
        <v>9</v>
      </c>
      <c r="B4293">
        <v>2</v>
      </c>
      <c r="C4293">
        <v>2</v>
      </c>
      <c r="D4293" s="27">
        <v>295000</v>
      </c>
      <c r="E4293">
        <v>0</v>
      </c>
      <c r="F4293">
        <v>464464</v>
      </c>
      <c r="G4293">
        <v>4192394</v>
      </c>
      <c r="H4293">
        <v>0</v>
      </c>
      <c r="I4293">
        <v>1983796</v>
      </c>
      <c r="J4293">
        <v>162031</v>
      </c>
      <c r="K4293">
        <v>1146913</v>
      </c>
      <c r="L4293">
        <v>685701</v>
      </c>
      <c r="M4293">
        <v>16177937</v>
      </c>
      <c r="N4293">
        <v>2250352</v>
      </c>
      <c r="O4293">
        <v>48.84104</v>
      </c>
      <c r="P4293" s="27">
        <v>7931884</v>
      </c>
      <c r="Q4293" s="27">
        <v>27063588</v>
      </c>
    </row>
    <row r="4294" spans="1:17" x14ac:dyDescent="0.3">
      <c r="A4294">
        <v>3</v>
      </c>
      <c r="B4294">
        <v>2</v>
      </c>
      <c r="C4294">
        <v>3</v>
      </c>
      <c r="D4294" s="27">
        <v>1400000</v>
      </c>
      <c r="E4294">
        <v>6338472</v>
      </c>
      <c r="F4294">
        <v>29166868</v>
      </c>
      <c r="G4294">
        <v>12786900</v>
      </c>
      <c r="H4294">
        <v>957054</v>
      </c>
      <c r="I4294">
        <v>20047335</v>
      </c>
      <c r="J4294">
        <v>1677109</v>
      </c>
      <c r="K4294">
        <v>5759537</v>
      </c>
      <c r="L4294">
        <v>4320379</v>
      </c>
      <c r="M4294">
        <v>37918691</v>
      </c>
      <c r="N4294">
        <v>31555296</v>
      </c>
      <c r="O4294">
        <v>25.322579999999999</v>
      </c>
      <c r="P4294" s="27">
        <v>44117128</v>
      </c>
      <c r="Q4294" s="8">
        <v>151000000</v>
      </c>
    </row>
    <row r="4295" spans="1:17" x14ac:dyDescent="0.3">
      <c r="A4295">
        <v>9</v>
      </c>
      <c r="B4295">
        <v>2</v>
      </c>
      <c r="C4295">
        <v>4</v>
      </c>
      <c r="D4295" s="27">
        <v>80000</v>
      </c>
      <c r="E4295">
        <v>301817</v>
      </c>
      <c r="F4295">
        <v>43447</v>
      </c>
      <c r="G4295">
        <v>793774</v>
      </c>
      <c r="H4295">
        <v>480</v>
      </c>
      <c r="I4295">
        <v>218511</v>
      </c>
      <c r="J4295">
        <v>0</v>
      </c>
      <c r="K4295">
        <v>2589</v>
      </c>
      <c r="L4295">
        <v>9532</v>
      </c>
      <c r="M4295">
        <v>24374</v>
      </c>
      <c r="N4295">
        <v>673718</v>
      </c>
      <c r="O4295">
        <v>157.11179999999999</v>
      </c>
      <c r="P4295" s="27">
        <v>606167</v>
      </c>
      <c r="Q4295" s="27">
        <v>2068242</v>
      </c>
    </row>
    <row r="4296" spans="1:17" x14ac:dyDescent="0.3">
      <c r="A4296">
        <v>1</v>
      </c>
      <c r="B4296">
        <v>13</v>
      </c>
      <c r="C4296">
        <v>24</v>
      </c>
      <c r="D4296" s="27">
        <v>4050</v>
      </c>
      <c r="E4296">
        <v>0</v>
      </c>
      <c r="F4296">
        <v>116407</v>
      </c>
      <c r="G4296">
        <v>31663</v>
      </c>
      <c r="H4296">
        <v>0</v>
      </c>
      <c r="I4296">
        <v>68683</v>
      </c>
      <c r="J4296">
        <v>17253</v>
      </c>
      <c r="K4296">
        <v>9734</v>
      </c>
      <c r="L4296">
        <v>44786</v>
      </c>
      <c r="M4296">
        <v>38888</v>
      </c>
      <c r="N4296">
        <v>153279</v>
      </c>
      <c r="O4296">
        <v>1868.403</v>
      </c>
      <c r="P4296" s="27">
        <v>140883</v>
      </c>
      <c r="Q4296" s="27">
        <v>480693</v>
      </c>
    </row>
    <row r="4297" spans="1:17" x14ac:dyDescent="0.3">
      <c r="A4297">
        <v>3</v>
      </c>
      <c r="B4297">
        <v>2</v>
      </c>
      <c r="C4297">
        <v>3</v>
      </c>
      <c r="D4297" s="27">
        <v>3300</v>
      </c>
      <c r="E4297">
        <v>0</v>
      </c>
      <c r="F4297">
        <v>31071</v>
      </c>
      <c r="G4297">
        <v>120369</v>
      </c>
      <c r="H4297">
        <v>1684</v>
      </c>
      <c r="I4297">
        <v>81362</v>
      </c>
      <c r="J4297">
        <v>0</v>
      </c>
      <c r="K4297">
        <v>0</v>
      </c>
      <c r="L4297">
        <v>18284</v>
      </c>
      <c r="M4297">
        <v>122146</v>
      </c>
      <c r="N4297">
        <v>86844</v>
      </c>
      <c r="O4297">
        <v>1879.4559999999999</v>
      </c>
      <c r="P4297" s="27">
        <v>135334</v>
      </c>
      <c r="Q4297" s="27">
        <v>461760</v>
      </c>
    </row>
    <row r="4298" spans="1:17" x14ac:dyDescent="0.3">
      <c r="A4298">
        <v>3</v>
      </c>
      <c r="B4298">
        <v>14</v>
      </c>
      <c r="C4298">
        <v>28</v>
      </c>
      <c r="D4298" s="27">
        <v>33000</v>
      </c>
      <c r="E4298">
        <v>0</v>
      </c>
      <c r="F4298">
        <v>61569</v>
      </c>
      <c r="G4298">
        <v>30163</v>
      </c>
      <c r="H4298">
        <v>0</v>
      </c>
      <c r="I4298">
        <v>153336</v>
      </c>
      <c r="J4298">
        <v>0</v>
      </c>
      <c r="K4298">
        <v>75639</v>
      </c>
      <c r="L4298">
        <v>65852</v>
      </c>
      <c r="M4298">
        <v>56832</v>
      </c>
      <c r="N4298">
        <v>76649</v>
      </c>
      <c r="O4298">
        <v>632.51710000000003</v>
      </c>
      <c r="P4298" s="27">
        <v>152415</v>
      </c>
      <c r="Q4298" s="27">
        <v>520040</v>
      </c>
    </row>
    <row r="4299" spans="1:17" x14ac:dyDescent="0.3">
      <c r="A4299">
        <v>9</v>
      </c>
      <c r="B4299">
        <v>2</v>
      </c>
      <c r="C4299">
        <v>2</v>
      </c>
      <c r="D4299" s="27">
        <v>1250</v>
      </c>
      <c r="E4299">
        <v>8967</v>
      </c>
      <c r="F4299">
        <v>5794</v>
      </c>
      <c r="G4299">
        <v>69711</v>
      </c>
      <c r="H4299">
        <v>202</v>
      </c>
      <c r="I4299">
        <v>30642</v>
      </c>
      <c r="J4299">
        <v>0</v>
      </c>
      <c r="K4299">
        <v>25792</v>
      </c>
      <c r="L4299">
        <v>15805</v>
      </c>
      <c r="M4299">
        <v>31267</v>
      </c>
      <c r="N4299">
        <v>23845</v>
      </c>
      <c r="O4299">
        <v>1667.7550000000001</v>
      </c>
      <c r="P4299" s="27">
        <v>62141</v>
      </c>
      <c r="Q4299" s="27">
        <v>212025</v>
      </c>
    </row>
    <row r="4300" spans="1:17" x14ac:dyDescent="0.3">
      <c r="A4300">
        <v>2</v>
      </c>
      <c r="B4300">
        <v>8</v>
      </c>
      <c r="C4300">
        <v>19</v>
      </c>
      <c r="D4300" s="27">
        <v>25000</v>
      </c>
      <c r="E4300">
        <v>0</v>
      </c>
      <c r="F4300">
        <v>16369</v>
      </c>
      <c r="G4300">
        <v>361463</v>
      </c>
      <c r="H4300">
        <v>2815</v>
      </c>
      <c r="I4300">
        <v>149429</v>
      </c>
      <c r="J4300">
        <v>0</v>
      </c>
      <c r="K4300">
        <v>15647</v>
      </c>
      <c r="L4300">
        <v>17608</v>
      </c>
      <c r="M4300">
        <v>119646</v>
      </c>
      <c r="N4300">
        <v>188049</v>
      </c>
      <c r="O4300">
        <v>1868.403</v>
      </c>
      <c r="P4300" s="27">
        <v>255283</v>
      </c>
      <c r="Q4300" s="27">
        <v>871026</v>
      </c>
    </row>
    <row r="4301" spans="1:17" x14ac:dyDescent="0.3">
      <c r="A4301">
        <v>9</v>
      </c>
      <c r="B4301">
        <v>15</v>
      </c>
      <c r="C4301">
        <v>32</v>
      </c>
      <c r="D4301" s="27">
        <v>3000</v>
      </c>
      <c r="E4301">
        <v>0</v>
      </c>
      <c r="F4301">
        <v>55428</v>
      </c>
      <c r="G4301">
        <v>114605</v>
      </c>
      <c r="H4301">
        <v>0</v>
      </c>
      <c r="I4301">
        <v>39738</v>
      </c>
      <c r="J4301">
        <v>0</v>
      </c>
      <c r="K4301">
        <v>263999</v>
      </c>
      <c r="L4301">
        <v>7947</v>
      </c>
      <c r="M4301">
        <v>6212</v>
      </c>
      <c r="N4301">
        <v>47973</v>
      </c>
      <c r="O4301">
        <v>887.44190000000003</v>
      </c>
      <c r="P4301" s="27">
        <v>157064</v>
      </c>
      <c r="Q4301" s="27">
        <v>535902</v>
      </c>
    </row>
    <row r="4302" spans="1:17" x14ac:dyDescent="0.3">
      <c r="A4302">
        <v>9</v>
      </c>
      <c r="B4302">
        <v>11</v>
      </c>
      <c r="C4302">
        <v>20</v>
      </c>
      <c r="D4302" s="27">
        <v>275000</v>
      </c>
      <c r="E4302">
        <v>444</v>
      </c>
      <c r="F4302">
        <v>165468</v>
      </c>
      <c r="G4302">
        <v>302632</v>
      </c>
      <c r="H4302">
        <v>4183</v>
      </c>
      <c r="I4302">
        <v>2047035</v>
      </c>
      <c r="J4302">
        <v>67380</v>
      </c>
      <c r="K4302">
        <v>16929612</v>
      </c>
      <c r="L4302">
        <v>81874</v>
      </c>
      <c r="M4302">
        <v>208958</v>
      </c>
      <c r="N4302">
        <v>2881962</v>
      </c>
      <c r="O4302">
        <v>324.95339999999999</v>
      </c>
      <c r="P4302" s="27">
        <v>6649926</v>
      </c>
      <c r="Q4302" s="27">
        <v>22689548</v>
      </c>
    </row>
    <row r="4303" spans="1:17" x14ac:dyDescent="0.3">
      <c r="A4303">
        <v>3</v>
      </c>
      <c r="B4303">
        <v>23</v>
      </c>
      <c r="C4303">
        <v>50</v>
      </c>
      <c r="D4303" s="27">
        <v>46500</v>
      </c>
      <c r="E4303">
        <v>80971</v>
      </c>
      <c r="F4303">
        <v>162265</v>
      </c>
      <c r="G4303">
        <v>489118</v>
      </c>
      <c r="H4303">
        <v>47194</v>
      </c>
      <c r="I4303">
        <v>524343</v>
      </c>
      <c r="J4303">
        <v>51169</v>
      </c>
      <c r="K4303">
        <v>1559782</v>
      </c>
      <c r="L4303">
        <v>273696</v>
      </c>
      <c r="M4303">
        <v>159260</v>
      </c>
      <c r="N4303">
        <v>360780</v>
      </c>
      <c r="O4303">
        <v>632.51710000000003</v>
      </c>
      <c r="P4303" s="27">
        <v>1086922</v>
      </c>
      <c r="Q4303" s="27">
        <v>3708578</v>
      </c>
    </row>
    <row r="4304" spans="1:17" x14ac:dyDescent="0.3">
      <c r="A4304">
        <v>9</v>
      </c>
      <c r="B4304">
        <v>12</v>
      </c>
      <c r="C4304">
        <v>21</v>
      </c>
      <c r="D4304" s="27">
        <v>7400</v>
      </c>
      <c r="E4304">
        <v>0</v>
      </c>
      <c r="F4304">
        <v>40961</v>
      </c>
      <c r="G4304">
        <v>40518</v>
      </c>
      <c r="H4304">
        <v>5218</v>
      </c>
      <c r="I4304">
        <v>44471</v>
      </c>
      <c r="J4304">
        <v>0</v>
      </c>
      <c r="K4304">
        <v>0</v>
      </c>
      <c r="L4304">
        <v>0</v>
      </c>
      <c r="M4304">
        <v>0</v>
      </c>
      <c r="N4304">
        <v>76162</v>
      </c>
      <c r="O4304">
        <v>941.81790000000001</v>
      </c>
      <c r="P4304" s="27">
        <v>60765</v>
      </c>
      <c r="Q4304" s="27">
        <v>207330</v>
      </c>
    </row>
    <row r="4305" spans="1:17" x14ac:dyDescent="0.3">
      <c r="A4305">
        <v>6</v>
      </c>
      <c r="B4305">
        <v>1</v>
      </c>
      <c r="C4305">
        <v>1</v>
      </c>
      <c r="D4305" s="27">
        <v>1400</v>
      </c>
      <c r="O4305">
        <v>1807.463</v>
      </c>
    </row>
    <row r="4306" spans="1:17" x14ac:dyDescent="0.3">
      <c r="A4306">
        <v>4</v>
      </c>
      <c r="B4306">
        <v>5</v>
      </c>
      <c r="C4306">
        <v>10</v>
      </c>
      <c r="D4306" s="27">
        <v>10000</v>
      </c>
      <c r="O4306">
        <v>1559.829</v>
      </c>
    </row>
    <row r="4307" spans="1:17" x14ac:dyDescent="0.3">
      <c r="A4307">
        <v>9</v>
      </c>
      <c r="B4307">
        <v>2</v>
      </c>
      <c r="C4307">
        <v>2</v>
      </c>
      <c r="D4307" s="27">
        <v>41500</v>
      </c>
      <c r="E4307">
        <v>0</v>
      </c>
      <c r="F4307">
        <v>22075</v>
      </c>
      <c r="G4307">
        <v>447522</v>
      </c>
      <c r="H4307">
        <v>2076</v>
      </c>
      <c r="I4307">
        <v>107659</v>
      </c>
      <c r="J4307">
        <v>0</v>
      </c>
      <c r="K4307">
        <v>18401</v>
      </c>
      <c r="L4307">
        <v>6547</v>
      </c>
      <c r="M4307">
        <v>153497</v>
      </c>
      <c r="N4307">
        <v>173245</v>
      </c>
      <c r="O4307">
        <v>249.4453</v>
      </c>
      <c r="P4307" s="27">
        <v>272867</v>
      </c>
      <c r="Q4307" s="27">
        <v>931022</v>
      </c>
    </row>
    <row r="4308" spans="1:17" x14ac:dyDescent="0.3">
      <c r="A4308">
        <v>3</v>
      </c>
      <c r="B4308">
        <v>14</v>
      </c>
      <c r="C4308">
        <v>28</v>
      </c>
      <c r="D4308" s="27">
        <v>79000</v>
      </c>
      <c r="E4308">
        <v>24807</v>
      </c>
      <c r="F4308">
        <v>29481</v>
      </c>
      <c r="G4308">
        <v>206885</v>
      </c>
      <c r="H4308">
        <v>26545</v>
      </c>
      <c r="I4308">
        <v>223811</v>
      </c>
      <c r="J4308">
        <v>39298</v>
      </c>
      <c r="K4308">
        <v>261586</v>
      </c>
      <c r="L4308">
        <v>106069</v>
      </c>
      <c r="M4308">
        <v>485199</v>
      </c>
      <c r="N4308">
        <v>202835</v>
      </c>
      <c r="O4308">
        <v>179.5959</v>
      </c>
      <c r="P4308" s="27">
        <v>470843</v>
      </c>
      <c r="Q4308" s="27">
        <v>1606516</v>
      </c>
    </row>
    <row r="4309" spans="1:17" x14ac:dyDescent="0.3">
      <c r="A4309">
        <v>7</v>
      </c>
      <c r="B4309">
        <v>25</v>
      </c>
      <c r="C4309">
        <v>42</v>
      </c>
      <c r="D4309" s="27">
        <v>1800</v>
      </c>
      <c r="E4309">
        <v>0</v>
      </c>
      <c r="F4309">
        <v>1072</v>
      </c>
      <c r="G4309">
        <v>539</v>
      </c>
      <c r="H4309">
        <v>0</v>
      </c>
      <c r="I4309">
        <v>1395</v>
      </c>
      <c r="J4309">
        <v>0</v>
      </c>
      <c r="K4309">
        <v>20117</v>
      </c>
      <c r="L4309">
        <v>553</v>
      </c>
      <c r="M4309">
        <v>336</v>
      </c>
      <c r="N4309">
        <v>1083</v>
      </c>
      <c r="O4309">
        <v>1868.403</v>
      </c>
      <c r="P4309" s="27">
        <v>7355</v>
      </c>
      <c r="Q4309" s="27">
        <v>25095</v>
      </c>
    </row>
    <row r="4310" spans="1:17" x14ac:dyDescent="0.3">
      <c r="A4310">
        <v>7</v>
      </c>
      <c r="B4310">
        <v>7</v>
      </c>
      <c r="C4310">
        <v>16</v>
      </c>
      <c r="D4310" s="27">
        <v>5000</v>
      </c>
      <c r="E4310">
        <v>2267</v>
      </c>
      <c r="F4310">
        <v>15696</v>
      </c>
      <c r="G4310">
        <v>104</v>
      </c>
      <c r="H4310">
        <v>192</v>
      </c>
      <c r="I4310">
        <v>0</v>
      </c>
      <c r="J4310">
        <v>0</v>
      </c>
      <c r="K4310">
        <v>4927</v>
      </c>
      <c r="L4310">
        <v>4564</v>
      </c>
      <c r="M4310">
        <v>3673</v>
      </c>
      <c r="N4310">
        <v>31006</v>
      </c>
      <c r="O4310">
        <v>1849.1849999999999</v>
      </c>
      <c r="P4310" s="27">
        <v>18297</v>
      </c>
      <c r="Q4310" s="27">
        <v>62429</v>
      </c>
    </row>
    <row r="4311" spans="1:17" x14ac:dyDescent="0.3">
      <c r="A4311">
        <v>4</v>
      </c>
      <c r="B4311">
        <v>14</v>
      </c>
      <c r="C4311">
        <v>27</v>
      </c>
      <c r="D4311" s="27">
        <v>21750</v>
      </c>
      <c r="E4311">
        <v>0</v>
      </c>
      <c r="F4311">
        <v>29201</v>
      </c>
      <c r="G4311">
        <v>43274</v>
      </c>
      <c r="H4311">
        <v>30452</v>
      </c>
      <c r="I4311">
        <v>148072</v>
      </c>
      <c r="J4311">
        <v>0</v>
      </c>
      <c r="K4311">
        <v>0</v>
      </c>
      <c r="L4311">
        <v>38455</v>
      </c>
      <c r="M4311">
        <v>149822</v>
      </c>
      <c r="N4311">
        <v>155941</v>
      </c>
      <c r="O4311">
        <v>308.20569999999998</v>
      </c>
      <c r="P4311" s="27">
        <v>174448</v>
      </c>
      <c r="Q4311" s="27">
        <v>595217</v>
      </c>
    </row>
    <row r="4312" spans="1:17" x14ac:dyDescent="0.3">
      <c r="A4312">
        <v>4</v>
      </c>
      <c r="B4312">
        <v>5</v>
      </c>
      <c r="C4312">
        <v>9</v>
      </c>
      <c r="D4312" s="27">
        <v>600000</v>
      </c>
      <c r="E4312">
        <v>193693</v>
      </c>
      <c r="F4312">
        <v>1225091</v>
      </c>
      <c r="G4312">
        <v>432332</v>
      </c>
      <c r="H4312">
        <v>23654</v>
      </c>
      <c r="I4312">
        <v>1317159</v>
      </c>
      <c r="J4312">
        <v>23091</v>
      </c>
      <c r="K4312">
        <v>257920</v>
      </c>
      <c r="L4312">
        <v>54340</v>
      </c>
      <c r="M4312">
        <v>956644</v>
      </c>
      <c r="N4312">
        <v>1463806</v>
      </c>
      <c r="O4312">
        <v>25.322579999999999</v>
      </c>
      <c r="P4312" s="27">
        <v>1743180</v>
      </c>
      <c r="Q4312" s="27">
        <v>5947730</v>
      </c>
    </row>
    <row r="4313" spans="1:17" x14ac:dyDescent="0.3">
      <c r="A4313">
        <v>7</v>
      </c>
      <c r="B4313">
        <v>1</v>
      </c>
      <c r="C4313">
        <v>1</v>
      </c>
      <c r="D4313" s="27">
        <v>49000</v>
      </c>
      <c r="E4313">
        <v>0</v>
      </c>
      <c r="F4313">
        <v>0</v>
      </c>
      <c r="G4313">
        <v>628959</v>
      </c>
      <c r="H4313">
        <v>0</v>
      </c>
      <c r="I4313">
        <v>1269083</v>
      </c>
      <c r="J4313">
        <v>0</v>
      </c>
      <c r="K4313">
        <v>0</v>
      </c>
      <c r="L4313">
        <v>36426</v>
      </c>
      <c r="M4313">
        <v>166438</v>
      </c>
      <c r="N4313">
        <v>1005665</v>
      </c>
      <c r="O4313">
        <v>259.3519</v>
      </c>
      <c r="P4313" s="27">
        <v>910484</v>
      </c>
      <c r="Q4313" s="27">
        <v>3106571</v>
      </c>
    </row>
    <row r="4314" spans="1:17" x14ac:dyDescent="0.3">
      <c r="A4314">
        <v>4</v>
      </c>
      <c r="B4314">
        <v>2</v>
      </c>
      <c r="C4314">
        <v>2</v>
      </c>
      <c r="D4314" s="27">
        <v>49500</v>
      </c>
      <c r="E4314">
        <v>285807</v>
      </c>
      <c r="F4314">
        <v>295952</v>
      </c>
      <c r="G4314">
        <v>670227</v>
      </c>
      <c r="H4314">
        <v>0</v>
      </c>
      <c r="I4314">
        <v>434988</v>
      </c>
      <c r="J4314">
        <v>0</v>
      </c>
      <c r="K4314">
        <v>119453</v>
      </c>
      <c r="L4314">
        <v>51343</v>
      </c>
      <c r="M4314">
        <v>1761393</v>
      </c>
      <c r="N4314">
        <v>378251</v>
      </c>
      <c r="O4314">
        <v>42.763620000000003</v>
      </c>
      <c r="P4314" s="27">
        <v>1171575</v>
      </c>
      <c r="Q4314" s="27">
        <v>3997414</v>
      </c>
    </row>
    <row r="4315" spans="1:17" x14ac:dyDescent="0.3">
      <c r="A4315">
        <v>4</v>
      </c>
      <c r="B4315">
        <v>2</v>
      </c>
      <c r="C4315">
        <v>4</v>
      </c>
      <c r="D4315" s="27">
        <v>9000</v>
      </c>
      <c r="E4315">
        <v>0</v>
      </c>
      <c r="F4315">
        <v>10177</v>
      </c>
      <c r="G4315">
        <v>58187</v>
      </c>
      <c r="H4315">
        <v>0</v>
      </c>
      <c r="I4315">
        <v>28428</v>
      </c>
      <c r="J4315">
        <v>0</v>
      </c>
      <c r="K4315">
        <v>4545</v>
      </c>
      <c r="L4315">
        <v>2082</v>
      </c>
      <c r="M4315">
        <v>6948</v>
      </c>
      <c r="N4315">
        <v>35291</v>
      </c>
      <c r="O4315">
        <v>1729.173</v>
      </c>
      <c r="P4315" s="27">
        <v>42690</v>
      </c>
      <c r="Q4315" s="27">
        <v>145658</v>
      </c>
    </row>
    <row r="4316" spans="1:17" x14ac:dyDescent="0.3">
      <c r="A4316">
        <v>5</v>
      </c>
      <c r="B4316">
        <v>16</v>
      </c>
      <c r="C4316">
        <v>35</v>
      </c>
      <c r="D4316" s="27">
        <v>1400000</v>
      </c>
      <c r="E4316">
        <v>0</v>
      </c>
      <c r="F4316">
        <v>99903290</v>
      </c>
      <c r="G4316">
        <v>31185225</v>
      </c>
      <c r="H4316">
        <v>0</v>
      </c>
      <c r="I4316">
        <v>38717685</v>
      </c>
      <c r="J4316">
        <v>0</v>
      </c>
      <c r="K4316">
        <v>3431397</v>
      </c>
      <c r="L4316">
        <v>406254</v>
      </c>
      <c r="M4316">
        <v>3445783</v>
      </c>
      <c r="N4316">
        <v>42128026</v>
      </c>
      <c r="O4316">
        <v>2.6527449999999999</v>
      </c>
      <c r="P4316" s="27">
        <v>64249021</v>
      </c>
      <c r="Q4316" s="8">
        <v>219000000</v>
      </c>
    </row>
    <row r="4317" spans="1:17" x14ac:dyDescent="0.3">
      <c r="A4317">
        <v>3</v>
      </c>
      <c r="B4317">
        <v>7</v>
      </c>
      <c r="C4317">
        <v>52</v>
      </c>
      <c r="D4317" s="27">
        <v>800000</v>
      </c>
      <c r="E4317">
        <v>0</v>
      </c>
      <c r="F4317">
        <v>11698774</v>
      </c>
      <c r="G4317">
        <v>7759776</v>
      </c>
      <c r="H4317">
        <v>0</v>
      </c>
      <c r="I4317">
        <v>18812968</v>
      </c>
      <c r="J4317">
        <v>0</v>
      </c>
      <c r="K4317">
        <v>140394</v>
      </c>
      <c r="L4317">
        <v>579165</v>
      </c>
      <c r="M4317">
        <v>289224</v>
      </c>
      <c r="N4317">
        <v>21493738</v>
      </c>
      <c r="O4317">
        <v>6.6231249999999999</v>
      </c>
      <c r="P4317" s="27">
        <v>17811852</v>
      </c>
      <c r="Q4317" s="27">
        <v>60774039</v>
      </c>
    </row>
    <row r="4318" spans="1:17" x14ac:dyDescent="0.3">
      <c r="A4318">
        <v>9</v>
      </c>
      <c r="B4318">
        <v>2</v>
      </c>
      <c r="C4318">
        <v>2</v>
      </c>
      <c r="D4318" s="27">
        <v>3250</v>
      </c>
      <c r="E4318">
        <v>0</v>
      </c>
      <c r="F4318">
        <v>0</v>
      </c>
      <c r="G4318">
        <v>3667</v>
      </c>
      <c r="H4318">
        <v>0</v>
      </c>
      <c r="I4318">
        <v>10690</v>
      </c>
      <c r="J4318">
        <v>0</v>
      </c>
      <c r="K4318">
        <v>2222</v>
      </c>
      <c r="L4318">
        <v>4677</v>
      </c>
      <c r="M4318">
        <v>17112</v>
      </c>
      <c r="N4318">
        <v>16094</v>
      </c>
      <c r="O4318">
        <v>1849.1849999999999</v>
      </c>
      <c r="P4318" s="27">
        <v>15962</v>
      </c>
      <c r="Q4318" s="27">
        <v>54462</v>
      </c>
    </row>
    <row r="4319" spans="1:17" x14ac:dyDescent="0.3">
      <c r="A4319">
        <v>7</v>
      </c>
      <c r="B4319">
        <v>16</v>
      </c>
      <c r="C4319">
        <v>35</v>
      </c>
      <c r="D4319" s="27">
        <v>800000</v>
      </c>
      <c r="E4319">
        <v>1172348</v>
      </c>
      <c r="F4319">
        <v>43744265</v>
      </c>
      <c r="G4319">
        <v>17044952</v>
      </c>
      <c r="H4319">
        <v>898744</v>
      </c>
      <c r="I4319">
        <v>17471806</v>
      </c>
      <c r="J4319">
        <v>0</v>
      </c>
      <c r="K4319">
        <v>812011</v>
      </c>
      <c r="L4319">
        <v>3063599</v>
      </c>
      <c r="M4319">
        <v>2495980</v>
      </c>
      <c r="N4319">
        <v>17654993</v>
      </c>
      <c r="O4319">
        <v>7.1506299999999996</v>
      </c>
      <c r="P4319" s="27">
        <v>30585785</v>
      </c>
      <c r="Q4319" s="8">
        <v>104000000</v>
      </c>
    </row>
    <row r="4320" spans="1:17" x14ac:dyDescent="0.3">
      <c r="A4320">
        <v>1</v>
      </c>
      <c r="B4320">
        <v>4</v>
      </c>
      <c r="C4320">
        <v>8</v>
      </c>
      <c r="D4320" s="27">
        <v>55000</v>
      </c>
      <c r="E4320">
        <v>232625</v>
      </c>
      <c r="F4320">
        <v>549996</v>
      </c>
      <c r="G4320">
        <v>290947</v>
      </c>
      <c r="H4320">
        <v>0</v>
      </c>
      <c r="I4320">
        <v>643105</v>
      </c>
      <c r="J4320">
        <v>0</v>
      </c>
      <c r="K4320">
        <v>982870</v>
      </c>
      <c r="L4320">
        <v>147448</v>
      </c>
      <c r="M4320">
        <v>530745</v>
      </c>
      <c r="N4320">
        <v>818263</v>
      </c>
      <c r="O4320">
        <v>226.49610000000001</v>
      </c>
      <c r="P4320" s="27">
        <v>1229777</v>
      </c>
      <c r="Q4320" s="27">
        <v>4195999</v>
      </c>
    </row>
    <row r="4321" spans="1:17" x14ac:dyDescent="0.3">
      <c r="A4321">
        <v>3</v>
      </c>
      <c r="B4321">
        <v>5</v>
      </c>
      <c r="C4321">
        <v>10</v>
      </c>
      <c r="D4321" s="27">
        <v>49500</v>
      </c>
      <c r="E4321">
        <v>0</v>
      </c>
      <c r="F4321">
        <v>43922</v>
      </c>
      <c r="G4321">
        <v>19631</v>
      </c>
      <c r="H4321">
        <v>1766</v>
      </c>
      <c r="I4321">
        <v>185478</v>
      </c>
      <c r="J4321">
        <v>0</v>
      </c>
      <c r="K4321">
        <v>0</v>
      </c>
      <c r="L4321">
        <v>5719</v>
      </c>
      <c r="M4321">
        <v>17312</v>
      </c>
      <c r="N4321">
        <v>133452</v>
      </c>
      <c r="O4321">
        <v>267.92540000000002</v>
      </c>
      <c r="P4321" s="27">
        <v>119367</v>
      </c>
      <c r="Q4321" s="27">
        <v>407280</v>
      </c>
    </row>
    <row r="4322" spans="1:17" x14ac:dyDescent="0.3">
      <c r="A4322">
        <v>8</v>
      </c>
      <c r="B4322">
        <v>2</v>
      </c>
      <c r="C4322">
        <v>4</v>
      </c>
      <c r="D4322" s="27">
        <v>355000</v>
      </c>
      <c r="E4322">
        <v>33746</v>
      </c>
      <c r="F4322">
        <v>2820524</v>
      </c>
      <c r="G4322">
        <v>5542194</v>
      </c>
      <c r="H4322">
        <v>0</v>
      </c>
      <c r="I4322">
        <v>1823898</v>
      </c>
      <c r="J4322">
        <v>0</v>
      </c>
      <c r="K4322">
        <v>57121</v>
      </c>
      <c r="L4322">
        <v>249614</v>
      </c>
      <c r="M4322">
        <v>810848</v>
      </c>
      <c r="N4322">
        <v>2315606</v>
      </c>
      <c r="O4322">
        <v>23.251169999999998</v>
      </c>
      <c r="P4322" s="27">
        <v>4001627</v>
      </c>
      <c r="Q4322" s="27">
        <v>13653551</v>
      </c>
    </row>
    <row r="4323" spans="1:17" x14ac:dyDescent="0.3">
      <c r="A4323">
        <v>3</v>
      </c>
      <c r="B4323">
        <v>14</v>
      </c>
      <c r="C4323">
        <v>28</v>
      </c>
      <c r="D4323" s="27">
        <v>158000</v>
      </c>
      <c r="E4323">
        <v>0</v>
      </c>
      <c r="F4323">
        <v>532507</v>
      </c>
      <c r="G4323">
        <v>467463</v>
      </c>
      <c r="H4323">
        <v>0</v>
      </c>
      <c r="I4323">
        <v>906338</v>
      </c>
      <c r="J4323">
        <v>92724</v>
      </c>
      <c r="K4323">
        <v>652226</v>
      </c>
      <c r="L4323">
        <v>163617</v>
      </c>
      <c r="M4323">
        <v>605775</v>
      </c>
      <c r="N4323">
        <v>595909</v>
      </c>
      <c r="O4323">
        <v>179.5959</v>
      </c>
      <c r="P4323" s="27">
        <v>1177186</v>
      </c>
      <c r="Q4323" s="27">
        <v>4016559</v>
      </c>
    </row>
    <row r="4324" spans="1:17" x14ac:dyDescent="0.3">
      <c r="A4324">
        <v>6</v>
      </c>
      <c r="B4324">
        <v>15</v>
      </c>
      <c r="C4324">
        <v>32</v>
      </c>
      <c r="D4324" s="27">
        <v>4050</v>
      </c>
      <c r="E4324">
        <v>36706</v>
      </c>
      <c r="F4324">
        <v>226648</v>
      </c>
      <c r="G4324">
        <v>107962</v>
      </c>
      <c r="H4324">
        <v>0</v>
      </c>
      <c r="I4324">
        <v>97483</v>
      </c>
      <c r="J4324">
        <v>347460</v>
      </c>
      <c r="K4324">
        <v>536444</v>
      </c>
      <c r="L4324">
        <v>49164</v>
      </c>
      <c r="M4324">
        <v>29391</v>
      </c>
      <c r="N4324">
        <v>80439</v>
      </c>
      <c r="O4324">
        <v>953.18780000000004</v>
      </c>
      <c r="P4324" s="27">
        <v>443053</v>
      </c>
      <c r="Q4324" s="27">
        <v>1511697</v>
      </c>
    </row>
    <row r="4325" spans="1:17" x14ac:dyDescent="0.3">
      <c r="A4325">
        <v>8</v>
      </c>
      <c r="B4325">
        <v>5</v>
      </c>
      <c r="C4325">
        <v>10</v>
      </c>
      <c r="D4325" s="27">
        <v>12000</v>
      </c>
      <c r="E4325">
        <v>0</v>
      </c>
      <c r="F4325">
        <v>18579</v>
      </c>
      <c r="G4325">
        <v>6887</v>
      </c>
      <c r="H4325">
        <v>1159</v>
      </c>
      <c r="I4325">
        <v>38013</v>
      </c>
      <c r="J4325">
        <v>0</v>
      </c>
      <c r="K4325">
        <v>3095</v>
      </c>
      <c r="L4325">
        <v>6690</v>
      </c>
      <c r="M4325">
        <v>27004</v>
      </c>
      <c r="N4325">
        <v>32340</v>
      </c>
      <c r="O4325">
        <v>1130.4749999999999</v>
      </c>
      <c r="P4325" s="27">
        <v>39205</v>
      </c>
      <c r="Q4325" s="27">
        <v>133767</v>
      </c>
    </row>
    <row r="4326" spans="1:17" x14ac:dyDescent="0.3">
      <c r="A4326">
        <v>5</v>
      </c>
      <c r="B4326">
        <v>6</v>
      </c>
      <c r="C4326">
        <v>12</v>
      </c>
      <c r="D4326" s="27">
        <v>3200</v>
      </c>
      <c r="E4326">
        <v>2543</v>
      </c>
      <c r="F4326">
        <v>36191</v>
      </c>
      <c r="G4326">
        <v>21349</v>
      </c>
      <c r="H4326">
        <v>1547</v>
      </c>
      <c r="I4326">
        <v>82726</v>
      </c>
      <c r="J4326">
        <v>0</v>
      </c>
      <c r="K4326">
        <v>686324</v>
      </c>
      <c r="L4326">
        <v>7084</v>
      </c>
      <c r="M4326">
        <v>5094</v>
      </c>
      <c r="N4326">
        <v>50018</v>
      </c>
      <c r="O4326">
        <v>1522.982</v>
      </c>
      <c r="P4326" s="27">
        <v>261687</v>
      </c>
      <c r="Q4326" s="27">
        <v>892876</v>
      </c>
    </row>
    <row r="4327" spans="1:17" x14ac:dyDescent="0.3">
      <c r="A4327">
        <v>5</v>
      </c>
      <c r="B4327">
        <v>12</v>
      </c>
      <c r="C4327">
        <v>21</v>
      </c>
      <c r="D4327" s="27">
        <v>17500</v>
      </c>
      <c r="E4327">
        <v>0</v>
      </c>
      <c r="F4327">
        <v>103533</v>
      </c>
      <c r="G4327">
        <v>38905</v>
      </c>
      <c r="H4327">
        <v>0</v>
      </c>
      <c r="I4327">
        <v>35682</v>
      </c>
      <c r="J4327">
        <v>25088</v>
      </c>
      <c r="K4327">
        <v>3276</v>
      </c>
      <c r="L4327">
        <v>17253</v>
      </c>
      <c r="M4327">
        <v>13117</v>
      </c>
      <c r="N4327">
        <v>166226</v>
      </c>
      <c r="O4327">
        <v>632.51710000000003</v>
      </c>
      <c r="P4327" s="27">
        <v>118136</v>
      </c>
      <c r="Q4327" s="27">
        <v>403080</v>
      </c>
    </row>
    <row r="4328" spans="1:17" x14ac:dyDescent="0.3">
      <c r="A4328">
        <v>3</v>
      </c>
      <c r="B4328">
        <v>15</v>
      </c>
      <c r="C4328">
        <v>33</v>
      </c>
      <c r="D4328" s="27">
        <v>2000</v>
      </c>
      <c r="E4328">
        <v>7260</v>
      </c>
      <c r="F4328">
        <v>10791</v>
      </c>
      <c r="G4328">
        <v>16031</v>
      </c>
      <c r="H4328">
        <v>0</v>
      </c>
      <c r="I4328">
        <v>1329</v>
      </c>
      <c r="J4328">
        <v>0</v>
      </c>
      <c r="K4328">
        <v>47193</v>
      </c>
      <c r="L4328">
        <v>1999</v>
      </c>
      <c r="M4328">
        <v>0</v>
      </c>
      <c r="N4328">
        <v>11189</v>
      </c>
      <c r="O4328">
        <v>1276.539</v>
      </c>
      <c r="P4328" s="27">
        <v>28075</v>
      </c>
      <c r="Q4328" s="27">
        <v>95792</v>
      </c>
    </row>
    <row r="4329" spans="1:17" x14ac:dyDescent="0.3">
      <c r="A4329">
        <v>8</v>
      </c>
      <c r="B4329">
        <v>15</v>
      </c>
      <c r="C4329">
        <v>34</v>
      </c>
      <c r="D4329" s="27">
        <v>3000</v>
      </c>
      <c r="E4329">
        <v>54950</v>
      </c>
      <c r="F4329">
        <v>2472</v>
      </c>
      <c r="G4329">
        <v>53861</v>
      </c>
      <c r="H4329">
        <v>6414</v>
      </c>
      <c r="I4329">
        <v>25045</v>
      </c>
      <c r="J4329">
        <v>84682</v>
      </c>
      <c r="K4329">
        <v>85213</v>
      </c>
      <c r="L4329">
        <v>1820</v>
      </c>
      <c r="M4329">
        <v>2910</v>
      </c>
      <c r="N4329">
        <v>22799</v>
      </c>
      <c r="O4329">
        <v>887.44190000000003</v>
      </c>
      <c r="P4329" s="27">
        <v>99697</v>
      </c>
      <c r="Q4329" s="27">
        <v>340166</v>
      </c>
    </row>
    <row r="4330" spans="1:17" x14ac:dyDescent="0.3">
      <c r="A4330">
        <v>5</v>
      </c>
      <c r="B4330">
        <v>2</v>
      </c>
      <c r="C4330">
        <v>2</v>
      </c>
      <c r="D4330" s="27">
        <v>2200</v>
      </c>
      <c r="E4330">
        <v>11967</v>
      </c>
      <c r="F4330">
        <v>41456</v>
      </c>
      <c r="G4330">
        <v>60418</v>
      </c>
      <c r="H4330">
        <v>987</v>
      </c>
      <c r="I4330">
        <v>85516</v>
      </c>
      <c r="J4330">
        <v>0</v>
      </c>
      <c r="K4330">
        <v>3109</v>
      </c>
      <c r="L4330">
        <v>13794</v>
      </c>
      <c r="M4330">
        <v>47939</v>
      </c>
      <c r="N4330">
        <v>38264</v>
      </c>
      <c r="O4330">
        <v>1117.742</v>
      </c>
      <c r="P4330" s="27">
        <v>88936</v>
      </c>
      <c r="Q4330" s="27">
        <v>303450</v>
      </c>
    </row>
    <row r="4331" spans="1:17" x14ac:dyDescent="0.3">
      <c r="A4331">
        <v>9</v>
      </c>
      <c r="B4331">
        <v>2</v>
      </c>
      <c r="C4331">
        <v>2</v>
      </c>
      <c r="D4331" s="27">
        <v>190000</v>
      </c>
      <c r="E4331">
        <v>0</v>
      </c>
      <c r="F4331">
        <v>626633</v>
      </c>
      <c r="G4331">
        <v>4246798</v>
      </c>
      <c r="H4331">
        <v>60610</v>
      </c>
      <c r="I4331">
        <v>824695</v>
      </c>
      <c r="J4331">
        <v>0</v>
      </c>
      <c r="K4331">
        <v>1532135</v>
      </c>
      <c r="L4331">
        <v>202897</v>
      </c>
      <c r="M4331">
        <v>322297</v>
      </c>
      <c r="N4331">
        <v>2096532</v>
      </c>
      <c r="O4331">
        <v>148.93289999999999</v>
      </c>
      <c r="P4331" s="27">
        <v>2905216</v>
      </c>
      <c r="Q4331" s="27">
        <v>9912597</v>
      </c>
    </row>
    <row r="4332" spans="1:17" x14ac:dyDescent="0.3">
      <c r="A4332">
        <v>1</v>
      </c>
      <c r="B4332">
        <v>2</v>
      </c>
      <c r="C4332">
        <v>6</v>
      </c>
      <c r="D4332" s="27">
        <v>24000</v>
      </c>
      <c r="E4332">
        <v>48183</v>
      </c>
      <c r="F4332">
        <v>63742</v>
      </c>
      <c r="G4332">
        <v>458134</v>
      </c>
      <c r="H4332">
        <v>3578</v>
      </c>
      <c r="I4332">
        <v>189510</v>
      </c>
      <c r="J4332">
        <v>25320</v>
      </c>
      <c r="K4332">
        <v>155095</v>
      </c>
      <c r="L4332">
        <v>19595</v>
      </c>
      <c r="M4332">
        <v>126259</v>
      </c>
      <c r="N4332">
        <v>216476</v>
      </c>
      <c r="O4332">
        <v>1047.883</v>
      </c>
      <c r="P4332" s="27">
        <v>382735</v>
      </c>
      <c r="Q4332" s="27">
        <v>1305892</v>
      </c>
    </row>
    <row r="4333" spans="1:17" x14ac:dyDescent="0.3">
      <c r="A4333">
        <v>5</v>
      </c>
      <c r="B4333">
        <v>2</v>
      </c>
      <c r="C4333">
        <v>2</v>
      </c>
      <c r="D4333" s="27">
        <v>1300</v>
      </c>
      <c r="E4333">
        <v>0</v>
      </c>
      <c r="F4333">
        <v>8182</v>
      </c>
      <c r="G4333">
        <v>4280</v>
      </c>
      <c r="H4333">
        <v>0</v>
      </c>
      <c r="I4333">
        <v>6467</v>
      </c>
      <c r="J4333">
        <v>0</v>
      </c>
      <c r="K4333">
        <v>5131</v>
      </c>
      <c r="L4333">
        <v>392</v>
      </c>
      <c r="M4333">
        <v>28547</v>
      </c>
      <c r="N4333">
        <v>9656</v>
      </c>
      <c r="O4333">
        <v>1879.4559999999999</v>
      </c>
      <c r="P4333" s="27">
        <v>18363</v>
      </c>
      <c r="Q4333" s="27">
        <v>62655</v>
      </c>
    </row>
    <row r="4334" spans="1:17" x14ac:dyDescent="0.3">
      <c r="A4334">
        <v>3</v>
      </c>
      <c r="B4334">
        <v>18</v>
      </c>
      <c r="C4334">
        <v>38</v>
      </c>
      <c r="D4334" s="27">
        <v>29000</v>
      </c>
      <c r="E4334">
        <v>88008</v>
      </c>
      <c r="F4334">
        <v>75254</v>
      </c>
      <c r="G4334">
        <v>123587</v>
      </c>
      <c r="H4334">
        <v>0</v>
      </c>
      <c r="I4334">
        <v>110429</v>
      </c>
      <c r="J4334">
        <v>144157</v>
      </c>
      <c r="K4334">
        <v>12296</v>
      </c>
      <c r="L4334">
        <v>229673</v>
      </c>
      <c r="M4334">
        <v>17000</v>
      </c>
      <c r="N4334">
        <v>277331</v>
      </c>
      <c r="O4334">
        <v>751.72649999999999</v>
      </c>
      <c r="P4334" s="27">
        <v>315866</v>
      </c>
      <c r="Q4334" s="27">
        <v>1077735</v>
      </c>
    </row>
    <row r="4335" spans="1:17" x14ac:dyDescent="0.3">
      <c r="A4335">
        <v>6</v>
      </c>
      <c r="B4335">
        <v>2</v>
      </c>
      <c r="C4335">
        <v>5</v>
      </c>
      <c r="D4335" s="27">
        <v>9000</v>
      </c>
      <c r="E4335">
        <v>5019</v>
      </c>
      <c r="F4335">
        <v>48593</v>
      </c>
      <c r="G4335">
        <v>85114</v>
      </c>
      <c r="H4335">
        <v>837</v>
      </c>
      <c r="I4335">
        <v>164129</v>
      </c>
      <c r="J4335">
        <v>0</v>
      </c>
      <c r="K4335">
        <v>3371</v>
      </c>
      <c r="L4335">
        <v>7444</v>
      </c>
      <c r="M4335">
        <v>56557</v>
      </c>
      <c r="N4335">
        <v>42515</v>
      </c>
      <c r="O4335">
        <v>1791.31</v>
      </c>
      <c r="P4335" s="27">
        <v>121213</v>
      </c>
      <c r="Q4335" s="27">
        <v>413579</v>
      </c>
    </row>
    <row r="4336" spans="1:17" x14ac:dyDescent="0.3">
      <c r="A4336">
        <v>2</v>
      </c>
      <c r="B4336">
        <v>5</v>
      </c>
      <c r="C4336">
        <v>10</v>
      </c>
      <c r="D4336" s="27">
        <v>10500</v>
      </c>
      <c r="E4336">
        <v>0</v>
      </c>
      <c r="F4336">
        <v>661574</v>
      </c>
      <c r="G4336">
        <v>5578</v>
      </c>
      <c r="H4336">
        <v>426</v>
      </c>
      <c r="I4336">
        <v>0</v>
      </c>
      <c r="J4336">
        <v>0</v>
      </c>
      <c r="K4336">
        <v>0</v>
      </c>
      <c r="L4336">
        <v>0</v>
      </c>
      <c r="M4336">
        <v>0</v>
      </c>
      <c r="N4336">
        <v>685915</v>
      </c>
      <c r="O4336">
        <v>86.870509999999996</v>
      </c>
      <c r="P4336" s="27">
        <v>396686</v>
      </c>
      <c r="Q4336" s="27">
        <v>1353493</v>
      </c>
    </row>
    <row r="4337" spans="1:17" x14ac:dyDescent="0.3">
      <c r="A4337">
        <v>5</v>
      </c>
      <c r="B4337">
        <v>2</v>
      </c>
      <c r="C4337">
        <v>4</v>
      </c>
      <c r="D4337" s="27">
        <v>1400000</v>
      </c>
      <c r="E4337">
        <v>1231603</v>
      </c>
      <c r="F4337">
        <v>10890019</v>
      </c>
      <c r="G4337">
        <v>34973923</v>
      </c>
      <c r="H4337">
        <v>139974</v>
      </c>
      <c r="I4337">
        <v>12007990</v>
      </c>
      <c r="J4337">
        <v>1181598</v>
      </c>
      <c r="K4337">
        <v>1313331</v>
      </c>
      <c r="L4337">
        <v>2514264</v>
      </c>
      <c r="M4337">
        <v>4368807</v>
      </c>
      <c r="N4337">
        <v>14520421</v>
      </c>
      <c r="O4337">
        <v>23.717549999999999</v>
      </c>
      <c r="P4337" s="27">
        <v>24367506</v>
      </c>
      <c r="Q4337" s="27">
        <v>83141930</v>
      </c>
    </row>
    <row r="4338" spans="1:17" x14ac:dyDescent="0.3">
      <c r="A4338">
        <v>8</v>
      </c>
      <c r="B4338">
        <v>14</v>
      </c>
      <c r="C4338">
        <v>29</v>
      </c>
      <c r="D4338" s="27">
        <v>50000</v>
      </c>
      <c r="E4338">
        <v>0</v>
      </c>
      <c r="F4338">
        <v>0</v>
      </c>
      <c r="G4338">
        <v>74197</v>
      </c>
      <c r="H4338">
        <v>32856</v>
      </c>
      <c r="I4338">
        <v>230852</v>
      </c>
      <c r="J4338">
        <v>0</v>
      </c>
      <c r="K4338">
        <v>66852</v>
      </c>
      <c r="L4338">
        <v>162695</v>
      </c>
      <c r="M4338">
        <v>138501</v>
      </c>
      <c r="N4338">
        <v>398979</v>
      </c>
      <c r="O4338">
        <v>207.1317</v>
      </c>
      <c r="P4338" s="27">
        <v>323837</v>
      </c>
      <c r="Q4338" s="27">
        <v>1104932</v>
      </c>
    </row>
    <row r="4339" spans="1:17" x14ac:dyDescent="0.3">
      <c r="A4339">
        <v>2</v>
      </c>
      <c r="B4339">
        <v>2</v>
      </c>
      <c r="C4339">
        <v>2</v>
      </c>
      <c r="D4339" s="27">
        <v>10500</v>
      </c>
      <c r="E4339">
        <v>0</v>
      </c>
      <c r="F4339">
        <v>60856</v>
      </c>
      <c r="G4339">
        <v>309803</v>
      </c>
      <c r="H4339">
        <v>2985</v>
      </c>
      <c r="I4339">
        <v>116636</v>
      </c>
      <c r="J4339">
        <v>0</v>
      </c>
      <c r="K4339">
        <v>0</v>
      </c>
      <c r="L4339">
        <v>74510</v>
      </c>
      <c r="M4339">
        <v>282119</v>
      </c>
      <c r="N4339">
        <v>197692</v>
      </c>
      <c r="O4339">
        <v>1145.08</v>
      </c>
      <c r="P4339" s="27">
        <v>306155</v>
      </c>
      <c r="Q4339" s="27">
        <v>1044601</v>
      </c>
    </row>
    <row r="4340" spans="1:17" x14ac:dyDescent="0.3">
      <c r="A4340">
        <v>6</v>
      </c>
      <c r="B4340">
        <v>5</v>
      </c>
      <c r="C4340">
        <v>9</v>
      </c>
      <c r="D4340" s="27">
        <v>600000</v>
      </c>
      <c r="E4340">
        <v>0</v>
      </c>
      <c r="F4340">
        <v>720840</v>
      </c>
      <c r="G4340">
        <v>1289387</v>
      </c>
      <c r="H4340">
        <v>30446</v>
      </c>
      <c r="I4340">
        <v>4672392</v>
      </c>
      <c r="J4340">
        <v>0</v>
      </c>
      <c r="K4340">
        <v>231199</v>
      </c>
      <c r="L4340">
        <v>37658</v>
      </c>
      <c r="M4340">
        <v>160224</v>
      </c>
      <c r="N4340">
        <v>4661692</v>
      </c>
      <c r="O4340">
        <v>31.847190000000001</v>
      </c>
      <c r="P4340" s="27">
        <v>3459507</v>
      </c>
      <c r="Q4340" s="27">
        <v>11803838</v>
      </c>
    </row>
    <row r="4341" spans="1:17" x14ac:dyDescent="0.3">
      <c r="A4341">
        <v>4</v>
      </c>
      <c r="B4341">
        <v>18</v>
      </c>
      <c r="C4341">
        <v>38</v>
      </c>
      <c r="D4341" s="27">
        <v>430000</v>
      </c>
      <c r="E4341">
        <v>1315794</v>
      </c>
      <c r="F4341">
        <v>1821253</v>
      </c>
      <c r="G4341">
        <v>7789642</v>
      </c>
      <c r="H4341">
        <v>0</v>
      </c>
      <c r="I4341">
        <v>6931643</v>
      </c>
      <c r="J4341">
        <v>0</v>
      </c>
      <c r="K4341">
        <v>13904346</v>
      </c>
      <c r="L4341">
        <v>6229737</v>
      </c>
      <c r="M4341">
        <v>2069060</v>
      </c>
      <c r="N4341">
        <v>14667971</v>
      </c>
      <c r="O4341">
        <v>84.055760000000006</v>
      </c>
      <c r="P4341" s="27">
        <v>16040283</v>
      </c>
      <c r="Q4341" s="27">
        <v>54729446</v>
      </c>
    </row>
    <row r="4342" spans="1:17" x14ac:dyDescent="0.3">
      <c r="A4342">
        <v>9</v>
      </c>
      <c r="B4342">
        <v>2</v>
      </c>
      <c r="C4342">
        <v>2</v>
      </c>
      <c r="D4342" s="27">
        <v>5000</v>
      </c>
      <c r="E4342">
        <v>15813</v>
      </c>
      <c r="F4342">
        <v>23959</v>
      </c>
      <c r="G4342">
        <v>103595</v>
      </c>
      <c r="H4342">
        <v>723</v>
      </c>
      <c r="I4342">
        <v>48832</v>
      </c>
      <c r="J4342">
        <v>0</v>
      </c>
      <c r="K4342">
        <v>3139</v>
      </c>
      <c r="L4342">
        <v>7377</v>
      </c>
      <c r="M4342">
        <v>31861</v>
      </c>
      <c r="N4342">
        <v>40780</v>
      </c>
      <c r="O4342">
        <v>810.40539999999999</v>
      </c>
      <c r="P4342" s="27">
        <v>80914</v>
      </c>
      <c r="Q4342" s="27">
        <v>276079</v>
      </c>
    </row>
    <row r="4343" spans="1:17" x14ac:dyDescent="0.3">
      <c r="A4343">
        <v>2</v>
      </c>
      <c r="B4343">
        <v>18</v>
      </c>
      <c r="C4343">
        <v>37</v>
      </c>
      <c r="D4343" s="27">
        <v>295000</v>
      </c>
      <c r="E4343">
        <v>0</v>
      </c>
      <c r="F4343">
        <v>0</v>
      </c>
      <c r="G4343">
        <v>2845429</v>
      </c>
      <c r="H4343">
        <v>0</v>
      </c>
      <c r="I4343">
        <v>3261146</v>
      </c>
      <c r="J4343">
        <v>0</v>
      </c>
      <c r="K4343">
        <v>1531914</v>
      </c>
      <c r="L4343">
        <v>43038</v>
      </c>
      <c r="M4343">
        <v>511622</v>
      </c>
      <c r="N4343">
        <v>7339111</v>
      </c>
      <c r="O4343">
        <v>30.431059999999999</v>
      </c>
      <c r="P4343" s="27">
        <v>4552245</v>
      </c>
      <c r="Q4343" s="27">
        <v>15532260</v>
      </c>
    </row>
    <row r="4344" spans="1:17" x14ac:dyDescent="0.3">
      <c r="A4344">
        <v>4</v>
      </c>
      <c r="B4344">
        <v>26</v>
      </c>
      <c r="C4344">
        <v>47</v>
      </c>
      <c r="D4344" s="27">
        <v>2900</v>
      </c>
      <c r="E4344">
        <v>0</v>
      </c>
      <c r="F4344">
        <v>0</v>
      </c>
      <c r="G4344">
        <v>9028</v>
      </c>
      <c r="H4344">
        <v>0</v>
      </c>
      <c r="I4344">
        <v>28798</v>
      </c>
      <c r="J4344">
        <v>0</v>
      </c>
      <c r="K4344">
        <v>0</v>
      </c>
      <c r="L4344">
        <v>0</v>
      </c>
      <c r="M4344">
        <v>0</v>
      </c>
      <c r="N4344">
        <v>32270</v>
      </c>
      <c r="O4344">
        <v>1484.5150000000001</v>
      </c>
      <c r="P4344" s="27">
        <v>20544</v>
      </c>
      <c r="Q4344" s="27">
        <v>70096</v>
      </c>
    </row>
    <row r="4345" spans="1:17" x14ac:dyDescent="0.3">
      <c r="A4345">
        <v>2</v>
      </c>
      <c r="B4345">
        <v>24</v>
      </c>
      <c r="C4345">
        <v>51</v>
      </c>
      <c r="D4345" s="27">
        <v>1500000</v>
      </c>
      <c r="E4345">
        <v>1738934</v>
      </c>
      <c r="F4345">
        <v>8132515</v>
      </c>
      <c r="G4345">
        <v>18866212</v>
      </c>
      <c r="H4345">
        <v>3043187</v>
      </c>
      <c r="I4345">
        <v>35211171</v>
      </c>
      <c r="J4345">
        <v>1649738</v>
      </c>
      <c r="K4345">
        <v>764219</v>
      </c>
      <c r="L4345">
        <v>752605</v>
      </c>
      <c r="M4345">
        <v>873337</v>
      </c>
      <c r="N4345">
        <v>11798528</v>
      </c>
      <c r="O4345">
        <v>25.322579999999999</v>
      </c>
      <c r="P4345" s="27">
        <v>24276215</v>
      </c>
      <c r="Q4345" s="27">
        <v>82830446</v>
      </c>
    </row>
    <row r="4346" spans="1:17" x14ac:dyDescent="0.3">
      <c r="A4346">
        <v>7</v>
      </c>
      <c r="B4346">
        <v>26</v>
      </c>
      <c r="C4346">
        <v>46</v>
      </c>
      <c r="D4346" s="27">
        <v>20000</v>
      </c>
      <c r="E4346">
        <v>40505</v>
      </c>
      <c r="F4346">
        <v>362232</v>
      </c>
      <c r="G4346">
        <v>159560</v>
      </c>
      <c r="H4346">
        <v>4272</v>
      </c>
      <c r="I4346">
        <v>402112</v>
      </c>
      <c r="J4346">
        <v>0</v>
      </c>
      <c r="K4346">
        <v>36467</v>
      </c>
      <c r="L4346">
        <v>61790</v>
      </c>
      <c r="M4346">
        <v>116888</v>
      </c>
      <c r="N4346">
        <v>210716</v>
      </c>
      <c r="O4346">
        <v>1155.4280000000001</v>
      </c>
      <c r="P4346" s="27">
        <v>408717</v>
      </c>
      <c r="Q4346" s="27">
        <v>1394542</v>
      </c>
    </row>
    <row r="4347" spans="1:17" x14ac:dyDescent="0.3">
      <c r="A4347">
        <v>5</v>
      </c>
      <c r="B4347">
        <v>16</v>
      </c>
      <c r="C4347">
        <v>35</v>
      </c>
      <c r="D4347" s="27">
        <v>800000</v>
      </c>
      <c r="E4347">
        <v>0</v>
      </c>
      <c r="F4347">
        <v>29157871</v>
      </c>
      <c r="G4347">
        <v>10238869</v>
      </c>
      <c r="H4347">
        <v>0</v>
      </c>
      <c r="I4347">
        <v>6747084</v>
      </c>
      <c r="J4347">
        <v>2326949</v>
      </c>
      <c r="K4347">
        <v>2021520</v>
      </c>
      <c r="L4347">
        <v>1507894</v>
      </c>
      <c r="M4347">
        <v>5566676</v>
      </c>
      <c r="N4347">
        <v>12930929</v>
      </c>
      <c r="O4347">
        <v>10.01088</v>
      </c>
      <c r="P4347" s="27">
        <v>20661721</v>
      </c>
      <c r="Q4347" s="27">
        <v>70497792</v>
      </c>
    </row>
    <row r="4348" spans="1:17" x14ac:dyDescent="0.3">
      <c r="A4348">
        <v>3</v>
      </c>
      <c r="B4348">
        <v>5</v>
      </c>
      <c r="C4348">
        <v>9</v>
      </c>
      <c r="D4348" s="27">
        <v>196000</v>
      </c>
      <c r="E4348">
        <v>0</v>
      </c>
      <c r="F4348">
        <v>241055</v>
      </c>
      <c r="G4348">
        <v>285942</v>
      </c>
      <c r="H4348">
        <v>0</v>
      </c>
      <c r="I4348">
        <v>1537839</v>
      </c>
      <c r="J4348">
        <v>0</v>
      </c>
      <c r="K4348">
        <v>57506</v>
      </c>
      <c r="L4348">
        <v>33642</v>
      </c>
      <c r="M4348">
        <v>226299</v>
      </c>
      <c r="N4348">
        <v>1455436</v>
      </c>
      <c r="O4348">
        <v>52.146230000000003</v>
      </c>
      <c r="P4348" s="27">
        <v>1124771</v>
      </c>
      <c r="Q4348" s="27">
        <v>3837719</v>
      </c>
    </row>
    <row r="4349" spans="1:17" x14ac:dyDescent="0.3">
      <c r="A4349">
        <v>9</v>
      </c>
      <c r="B4349">
        <v>23</v>
      </c>
      <c r="C4349">
        <v>50</v>
      </c>
      <c r="D4349" s="27">
        <v>7600</v>
      </c>
      <c r="E4349">
        <v>1407</v>
      </c>
      <c r="F4349">
        <v>42024</v>
      </c>
      <c r="G4349">
        <v>118764</v>
      </c>
      <c r="H4349">
        <v>14681</v>
      </c>
      <c r="I4349">
        <v>63935</v>
      </c>
      <c r="J4349">
        <v>0</v>
      </c>
      <c r="K4349">
        <v>3170</v>
      </c>
      <c r="L4349">
        <v>29858</v>
      </c>
      <c r="M4349">
        <v>45736</v>
      </c>
      <c r="N4349">
        <v>67257</v>
      </c>
      <c r="O4349">
        <v>249.4453</v>
      </c>
      <c r="P4349" s="27">
        <v>113374</v>
      </c>
      <c r="Q4349" s="27">
        <v>386832</v>
      </c>
    </row>
    <row r="4350" spans="1:17" x14ac:dyDescent="0.3">
      <c r="A4350">
        <v>9</v>
      </c>
      <c r="B4350">
        <v>5</v>
      </c>
      <c r="C4350">
        <v>10</v>
      </c>
      <c r="D4350" s="27">
        <v>8000</v>
      </c>
      <c r="E4350">
        <v>128</v>
      </c>
      <c r="F4350">
        <v>5152</v>
      </c>
      <c r="G4350">
        <v>7504</v>
      </c>
      <c r="H4350">
        <v>770</v>
      </c>
      <c r="I4350">
        <v>93834</v>
      </c>
      <c r="J4350">
        <v>0</v>
      </c>
      <c r="K4350">
        <v>1576</v>
      </c>
      <c r="L4350">
        <v>2371</v>
      </c>
      <c r="M4350">
        <v>4180</v>
      </c>
      <c r="N4350">
        <v>53212</v>
      </c>
      <c r="O4350">
        <v>1867.057</v>
      </c>
      <c r="P4350" s="27">
        <v>49451</v>
      </c>
      <c r="Q4350" s="27">
        <v>168727</v>
      </c>
    </row>
    <row r="4351" spans="1:17" x14ac:dyDescent="0.3">
      <c r="A4351">
        <v>5</v>
      </c>
      <c r="B4351">
        <v>18</v>
      </c>
      <c r="C4351">
        <v>38</v>
      </c>
      <c r="D4351" s="27">
        <v>290000</v>
      </c>
      <c r="E4351">
        <v>282013</v>
      </c>
      <c r="F4351">
        <v>861897</v>
      </c>
      <c r="G4351">
        <v>2355183</v>
      </c>
      <c r="H4351">
        <v>229533</v>
      </c>
      <c r="I4351">
        <v>2267295</v>
      </c>
      <c r="J4351">
        <v>0</v>
      </c>
      <c r="K4351">
        <v>1652557</v>
      </c>
      <c r="L4351">
        <v>2820839</v>
      </c>
      <c r="M4351">
        <v>46296</v>
      </c>
      <c r="N4351">
        <v>3670739</v>
      </c>
      <c r="O4351">
        <v>17.175889999999999</v>
      </c>
      <c r="P4351" s="27">
        <v>4157782</v>
      </c>
      <c r="Q4351" s="27">
        <v>14186352</v>
      </c>
    </row>
    <row r="4352" spans="1:17" x14ac:dyDescent="0.3">
      <c r="A4352">
        <v>3</v>
      </c>
      <c r="B4352">
        <v>23</v>
      </c>
      <c r="C4352">
        <v>50</v>
      </c>
      <c r="D4352" s="27">
        <v>19250</v>
      </c>
      <c r="E4352">
        <v>182866</v>
      </c>
      <c r="F4352">
        <v>54957</v>
      </c>
      <c r="G4352">
        <v>269748</v>
      </c>
      <c r="H4352">
        <v>99455</v>
      </c>
      <c r="I4352">
        <v>390378</v>
      </c>
      <c r="J4352">
        <v>0</v>
      </c>
      <c r="K4352">
        <v>29981</v>
      </c>
      <c r="L4352">
        <v>60978</v>
      </c>
      <c r="M4352">
        <v>51582</v>
      </c>
      <c r="N4352">
        <v>380142</v>
      </c>
      <c r="O4352">
        <v>632.51710000000003</v>
      </c>
      <c r="P4352" s="27">
        <v>445512</v>
      </c>
      <c r="Q4352" s="27">
        <v>1520087</v>
      </c>
    </row>
    <row r="4353" spans="1:17" x14ac:dyDescent="0.3">
      <c r="A4353">
        <v>2</v>
      </c>
      <c r="B4353">
        <v>5</v>
      </c>
      <c r="C4353">
        <v>9</v>
      </c>
      <c r="D4353" s="27">
        <v>20000</v>
      </c>
      <c r="E4353">
        <v>0</v>
      </c>
      <c r="F4353">
        <v>0</v>
      </c>
      <c r="G4353">
        <v>0</v>
      </c>
      <c r="H4353">
        <v>0</v>
      </c>
      <c r="I4353">
        <v>0</v>
      </c>
      <c r="J4353">
        <v>0</v>
      </c>
      <c r="K4353">
        <v>0</v>
      </c>
      <c r="L4353">
        <v>0</v>
      </c>
      <c r="M4353">
        <v>0</v>
      </c>
      <c r="N4353">
        <v>0</v>
      </c>
      <c r="O4353">
        <v>653.84310000000005</v>
      </c>
      <c r="P4353" s="27">
        <v>0</v>
      </c>
      <c r="Q4353" s="27">
        <v>0</v>
      </c>
    </row>
    <row r="4354" spans="1:17" x14ac:dyDescent="0.3">
      <c r="A4354">
        <v>2</v>
      </c>
      <c r="B4354">
        <v>5</v>
      </c>
      <c r="C4354">
        <v>11</v>
      </c>
      <c r="D4354" s="27">
        <v>2900</v>
      </c>
      <c r="O4354">
        <v>3855.0839999999998</v>
      </c>
    </row>
    <row r="4355" spans="1:17" x14ac:dyDescent="0.3">
      <c r="A4355">
        <v>7</v>
      </c>
      <c r="B4355">
        <v>2</v>
      </c>
      <c r="C4355">
        <v>3</v>
      </c>
      <c r="D4355" s="27">
        <v>150000</v>
      </c>
      <c r="E4355">
        <v>280619</v>
      </c>
      <c r="F4355">
        <v>5173244</v>
      </c>
      <c r="G4355">
        <v>1781649</v>
      </c>
      <c r="H4355">
        <v>27628</v>
      </c>
      <c r="I4355">
        <v>1510992</v>
      </c>
      <c r="J4355">
        <v>81609</v>
      </c>
      <c r="K4355">
        <v>266909</v>
      </c>
      <c r="L4355">
        <v>324215</v>
      </c>
      <c r="M4355">
        <v>4319435</v>
      </c>
      <c r="N4355">
        <v>1086235</v>
      </c>
      <c r="O4355">
        <v>183.79259999999999</v>
      </c>
      <c r="P4355" s="27">
        <v>4353029</v>
      </c>
      <c r="Q4355" s="27">
        <v>14852535</v>
      </c>
    </row>
    <row r="4356" spans="1:17" x14ac:dyDescent="0.3">
      <c r="A4356">
        <v>7</v>
      </c>
      <c r="B4356">
        <v>14</v>
      </c>
      <c r="C4356">
        <v>29</v>
      </c>
      <c r="D4356" s="27">
        <v>25500</v>
      </c>
      <c r="E4356">
        <v>25100</v>
      </c>
      <c r="F4356">
        <v>593546</v>
      </c>
      <c r="G4356">
        <v>201277</v>
      </c>
      <c r="H4356">
        <v>0</v>
      </c>
      <c r="I4356">
        <v>255487</v>
      </c>
      <c r="J4356">
        <v>0</v>
      </c>
      <c r="K4356">
        <v>0</v>
      </c>
      <c r="L4356">
        <v>100272</v>
      </c>
      <c r="M4356">
        <v>791421</v>
      </c>
      <c r="N4356">
        <v>139643</v>
      </c>
      <c r="O4356">
        <v>311.1345</v>
      </c>
      <c r="P4356" s="27">
        <v>617452</v>
      </c>
      <c r="Q4356" s="27">
        <v>2106746</v>
      </c>
    </row>
    <row r="4357" spans="1:17" x14ac:dyDescent="0.3">
      <c r="A4357">
        <v>8</v>
      </c>
      <c r="B4357">
        <v>2</v>
      </c>
      <c r="C4357">
        <v>4</v>
      </c>
      <c r="D4357" s="27">
        <v>78000</v>
      </c>
      <c r="E4357">
        <v>1738</v>
      </c>
      <c r="F4357">
        <v>653031</v>
      </c>
      <c r="G4357">
        <v>901755</v>
      </c>
      <c r="H4357">
        <v>0</v>
      </c>
      <c r="I4357">
        <v>384256</v>
      </c>
      <c r="J4357">
        <v>0</v>
      </c>
      <c r="K4357">
        <v>148528</v>
      </c>
      <c r="L4357">
        <v>45392</v>
      </c>
      <c r="M4357">
        <v>213213</v>
      </c>
      <c r="N4357">
        <v>564850</v>
      </c>
      <c r="O4357">
        <v>360.21809999999999</v>
      </c>
      <c r="P4357" s="27">
        <v>853682</v>
      </c>
      <c r="Q4357" s="27">
        <v>2912763</v>
      </c>
    </row>
    <row r="4358" spans="1:17" x14ac:dyDescent="0.3">
      <c r="A4358">
        <v>8</v>
      </c>
      <c r="B4358">
        <v>8</v>
      </c>
      <c r="C4358">
        <v>19</v>
      </c>
      <c r="D4358" s="27">
        <v>4000</v>
      </c>
      <c r="E4358">
        <v>0</v>
      </c>
      <c r="F4358">
        <v>4899</v>
      </c>
      <c r="G4358">
        <v>34038</v>
      </c>
      <c r="H4358">
        <v>0</v>
      </c>
      <c r="I4358">
        <v>51149</v>
      </c>
      <c r="J4358">
        <v>5788</v>
      </c>
      <c r="K4358">
        <v>11327</v>
      </c>
      <c r="L4358">
        <v>10839</v>
      </c>
      <c r="M4358">
        <v>51694</v>
      </c>
      <c r="N4358">
        <v>32959</v>
      </c>
      <c r="O4358">
        <v>887.44190000000003</v>
      </c>
      <c r="P4358" s="27">
        <v>59406</v>
      </c>
      <c r="Q4358" s="27">
        <v>202693</v>
      </c>
    </row>
    <row r="4359" spans="1:17" x14ac:dyDescent="0.3">
      <c r="A4359">
        <v>9</v>
      </c>
      <c r="B4359">
        <v>5</v>
      </c>
      <c r="C4359">
        <v>9</v>
      </c>
      <c r="D4359" s="27">
        <v>5500</v>
      </c>
      <c r="E4359">
        <v>85</v>
      </c>
      <c r="F4359">
        <v>10001</v>
      </c>
      <c r="G4359">
        <v>821</v>
      </c>
      <c r="H4359">
        <v>370</v>
      </c>
      <c r="I4359">
        <v>6931</v>
      </c>
      <c r="J4359">
        <v>0</v>
      </c>
      <c r="K4359">
        <v>1771</v>
      </c>
      <c r="L4359">
        <v>4015</v>
      </c>
      <c r="M4359">
        <v>16043</v>
      </c>
      <c r="N4359">
        <v>9980</v>
      </c>
      <c r="O4359">
        <v>1130.4749999999999</v>
      </c>
      <c r="P4359" s="27">
        <v>14659</v>
      </c>
      <c r="Q4359" s="27">
        <v>50017</v>
      </c>
    </row>
    <row r="4360" spans="1:17" x14ac:dyDescent="0.3">
      <c r="A4360">
        <v>9</v>
      </c>
      <c r="B4360">
        <v>12</v>
      </c>
      <c r="C4360">
        <v>21</v>
      </c>
      <c r="D4360" s="27">
        <v>35000</v>
      </c>
      <c r="E4360">
        <v>23863</v>
      </c>
      <c r="F4360">
        <v>0</v>
      </c>
      <c r="G4360">
        <v>3924</v>
      </c>
      <c r="H4360">
        <v>276</v>
      </c>
      <c r="I4360">
        <v>19395</v>
      </c>
      <c r="J4360">
        <v>6645</v>
      </c>
      <c r="K4360">
        <v>434</v>
      </c>
      <c r="L4360">
        <v>2183</v>
      </c>
      <c r="M4360">
        <v>2043</v>
      </c>
      <c r="N4360">
        <v>44662</v>
      </c>
      <c r="O4360">
        <v>1031.346</v>
      </c>
      <c r="P4360" s="27">
        <v>30312</v>
      </c>
      <c r="Q4360" s="27">
        <v>103425</v>
      </c>
    </row>
    <row r="4361" spans="1:17" x14ac:dyDescent="0.3">
      <c r="A4361">
        <v>4</v>
      </c>
      <c r="B4361">
        <v>1</v>
      </c>
      <c r="C4361">
        <v>1</v>
      </c>
      <c r="D4361" s="27">
        <v>250000</v>
      </c>
      <c r="E4361">
        <v>0</v>
      </c>
      <c r="F4361">
        <v>3935276</v>
      </c>
      <c r="G4361">
        <v>147180</v>
      </c>
      <c r="H4361">
        <v>0</v>
      </c>
      <c r="I4361">
        <v>36177972</v>
      </c>
      <c r="J4361">
        <v>1884222</v>
      </c>
      <c r="K4361">
        <v>3519176</v>
      </c>
      <c r="L4361">
        <v>410510</v>
      </c>
      <c r="M4361">
        <v>2975108</v>
      </c>
      <c r="N4361">
        <v>11027107</v>
      </c>
      <c r="O4361">
        <v>26.791450000000001</v>
      </c>
      <c r="P4361" s="27">
        <v>17607430</v>
      </c>
      <c r="Q4361" s="27">
        <v>60076551</v>
      </c>
    </row>
    <row r="4362" spans="1:17" x14ac:dyDescent="0.3">
      <c r="A4362">
        <v>9</v>
      </c>
      <c r="B4362">
        <v>16</v>
      </c>
      <c r="C4362">
        <v>35</v>
      </c>
      <c r="D4362" s="27">
        <v>700000</v>
      </c>
      <c r="E4362">
        <v>0</v>
      </c>
      <c r="F4362">
        <v>7636135</v>
      </c>
      <c r="G4362">
        <v>25459008</v>
      </c>
      <c r="H4362">
        <v>0</v>
      </c>
      <c r="I4362">
        <v>18359420</v>
      </c>
      <c r="J4362">
        <v>5022455</v>
      </c>
      <c r="K4362">
        <v>5206627</v>
      </c>
      <c r="L4362">
        <v>4189222</v>
      </c>
      <c r="M4362">
        <v>14257945</v>
      </c>
      <c r="N4362">
        <v>22144577</v>
      </c>
      <c r="O4362">
        <v>6.6318619999999999</v>
      </c>
      <c r="P4362" s="27">
        <v>29975202</v>
      </c>
      <c r="Q4362" s="8">
        <v>102000000</v>
      </c>
    </row>
    <row r="4363" spans="1:17" x14ac:dyDescent="0.3">
      <c r="A4363">
        <v>2</v>
      </c>
      <c r="B4363">
        <v>2</v>
      </c>
      <c r="C4363">
        <v>6</v>
      </c>
      <c r="D4363" s="27">
        <v>200000</v>
      </c>
      <c r="E4363">
        <v>1160920</v>
      </c>
      <c r="F4363">
        <v>2117668</v>
      </c>
      <c r="G4363">
        <v>2069299</v>
      </c>
      <c r="H4363">
        <v>50545</v>
      </c>
      <c r="I4363">
        <v>2142333</v>
      </c>
      <c r="J4363">
        <v>97724</v>
      </c>
      <c r="K4363">
        <v>47508</v>
      </c>
      <c r="L4363">
        <v>1407473</v>
      </c>
      <c r="M4363">
        <v>3931765</v>
      </c>
      <c r="N4363">
        <v>1343495</v>
      </c>
      <c r="O4363">
        <v>53.72437</v>
      </c>
      <c r="P4363" s="27">
        <v>4211234</v>
      </c>
      <c r="Q4363" s="27">
        <v>14368730</v>
      </c>
    </row>
    <row r="4364" spans="1:17" x14ac:dyDescent="0.3">
      <c r="A4364">
        <v>6</v>
      </c>
      <c r="B4364">
        <v>26</v>
      </c>
      <c r="C4364">
        <v>44</v>
      </c>
      <c r="D4364" s="27">
        <v>23750</v>
      </c>
      <c r="E4364">
        <v>0</v>
      </c>
      <c r="F4364">
        <v>264613</v>
      </c>
      <c r="G4364">
        <v>115028</v>
      </c>
      <c r="H4364">
        <v>3278</v>
      </c>
      <c r="I4364">
        <v>262832</v>
      </c>
      <c r="J4364">
        <v>0</v>
      </c>
      <c r="K4364">
        <v>11347</v>
      </c>
      <c r="L4364">
        <v>7895</v>
      </c>
      <c r="M4364">
        <v>25284</v>
      </c>
      <c r="N4364">
        <v>243942</v>
      </c>
      <c r="O4364">
        <v>1117.742</v>
      </c>
      <c r="P4364" s="27">
        <v>273804</v>
      </c>
      <c r="Q4364" s="27">
        <v>934219</v>
      </c>
    </row>
    <row r="4365" spans="1:17" x14ac:dyDescent="0.3">
      <c r="A4365">
        <v>1</v>
      </c>
      <c r="B4365">
        <v>2</v>
      </c>
      <c r="C4365">
        <v>2</v>
      </c>
      <c r="D4365" s="27">
        <v>4450</v>
      </c>
      <c r="E4365">
        <v>0</v>
      </c>
      <c r="F4365">
        <v>2132</v>
      </c>
      <c r="G4365">
        <v>5200</v>
      </c>
      <c r="H4365">
        <v>0</v>
      </c>
      <c r="I4365">
        <v>6096</v>
      </c>
      <c r="J4365">
        <v>0</v>
      </c>
      <c r="K4365">
        <v>633</v>
      </c>
      <c r="L4365">
        <v>8159</v>
      </c>
      <c r="M4365">
        <v>15743</v>
      </c>
      <c r="N4365">
        <v>11194</v>
      </c>
      <c r="O4365">
        <v>1851.67</v>
      </c>
      <c r="P4365" s="27">
        <v>14407</v>
      </c>
      <c r="Q4365" s="27">
        <v>49157</v>
      </c>
    </row>
    <row r="4366" spans="1:17" x14ac:dyDescent="0.3">
      <c r="A4366">
        <v>5</v>
      </c>
      <c r="B4366">
        <v>2</v>
      </c>
      <c r="C4366">
        <v>2</v>
      </c>
      <c r="D4366" s="27">
        <v>44500</v>
      </c>
      <c r="E4366">
        <v>31087</v>
      </c>
      <c r="F4366">
        <v>151752</v>
      </c>
      <c r="G4366">
        <v>182797</v>
      </c>
      <c r="H4366">
        <v>3602</v>
      </c>
      <c r="I4366">
        <v>146242</v>
      </c>
      <c r="J4366">
        <v>0</v>
      </c>
      <c r="K4366">
        <v>31269</v>
      </c>
      <c r="L4366">
        <v>33799</v>
      </c>
      <c r="M4366">
        <v>156574</v>
      </c>
      <c r="N4366">
        <v>269534</v>
      </c>
      <c r="O4366">
        <v>1117.742</v>
      </c>
      <c r="P4366" s="27">
        <v>295034</v>
      </c>
      <c r="Q4366" s="27">
        <v>1006656</v>
      </c>
    </row>
    <row r="4367" spans="1:17" x14ac:dyDescent="0.3">
      <c r="A4367">
        <v>7</v>
      </c>
      <c r="B4367">
        <v>2</v>
      </c>
      <c r="C4367">
        <v>4</v>
      </c>
      <c r="D4367" s="27">
        <v>4700</v>
      </c>
      <c r="E4367">
        <v>8071</v>
      </c>
      <c r="F4367">
        <v>20475</v>
      </c>
      <c r="G4367">
        <v>23904</v>
      </c>
      <c r="H4367">
        <v>706</v>
      </c>
      <c r="I4367">
        <v>31111</v>
      </c>
      <c r="J4367">
        <v>0</v>
      </c>
      <c r="K4367">
        <v>10575</v>
      </c>
      <c r="L4367">
        <v>19588</v>
      </c>
      <c r="M4367">
        <v>68758</v>
      </c>
      <c r="N4367">
        <v>29042</v>
      </c>
      <c r="O4367">
        <v>961.78279999999995</v>
      </c>
      <c r="P4367" s="27">
        <v>62201</v>
      </c>
      <c r="Q4367" s="27">
        <v>212230</v>
      </c>
    </row>
    <row r="4368" spans="1:17" x14ac:dyDescent="0.3">
      <c r="A4368">
        <v>9</v>
      </c>
      <c r="B4368">
        <v>2</v>
      </c>
      <c r="C4368">
        <v>6</v>
      </c>
      <c r="D4368" s="27">
        <v>10750</v>
      </c>
      <c r="E4368">
        <v>1435</v>
      </c>
      <c r="F4368">
        <v>3493</v>
      </c>
      <c r="G4368">
        <v>40618</v>
      </c>
      <c r="H4368">
        <v>0</v>
      </c>
      <c r="I4368">
        <v>25224</v>
      </c>
      <c r="J4368">
        <v>0</v>
      </c>
      <c r="K4368">
        <v>237276</v>
      </c>
      <c r="L4368">
        <v>10923</v>
      </c>
      <c r="M4368">
        <v>34611</v>
      </c>
      <c r="N4368">
        <v>16653</v>
      </c>
      <c r="O4368">
        <v>673.173</v>
      </c>
      <c r="P4368" s="27">
        <v>108509</v>
      </c>
      <c r="Q4368" s="27">
        <v>370233</v>
      </c>
    </row>
    <row r="4369" spans="1:17" x14ac:dyDescent="0.3">
      <c r="A4369">
        <v>3</v>
      </c>
      <c r="B4369">
        <v>2</v>
      </c>
      <c r="C4369">
        <v>4</v>
      </c>
      <c r="D4369" s="27">
        <v>59000</v>
      </c>
      <c r="E4369">
        <v>0</v>
      </c>
      <c r="F4369">
        <v>960992</v>
      </c>
      <c r="G4369">
        <v>578063</v>
      </c>
      <c r="H4369">
        <v>0</v>
      </c>
      <c r="I4369">
        <v>393879</v>
      </c>
      <c r="J4369">
        <v>0</v>
      </c>
      <c r="K4369">
        <v>76256</v>
      </c>
      <c r="L4369">
        <v>77146</v>
      </c>
      <c r="M4369">
        <v>524610</v>
      </c>
      <c r="N4369">
        <v>523382</v>
      </c>
      <c r="O4369">
        <v>63.07394</v>
      </c>
      <c r="P4369" s="27">
        <v>918619</v>
      </c>
      <c r="Q4369" s="27">
        <v>3134328</v>
      </c>
    </row>
    <row r="4370" spans="1:17" x14ac:dyDescent="0.3">
      <c r="A4370">
        <v>7</v>
      </c>
      <c r="B4370">
        <v>15</v>
      </c>
      <c r="C4370">
        <v>32</v>
      </c>
      <c r="D4370" s="27">
        <v>2000</v>
      </c>
      <c r="E4370">
        <v>24202</v>
      </c>
      <c r="F4370">
        <v>297174</v>
      </c>
      <c r="G4370">
        <v>113710</v>
      </c>
      <c r="H4370">
        <v>30993</v>
      </c>
      <c r="I4370">
        <v>58327</v>
      </c>
      <c r="J4370">
        <v>201976</v>
      </c>
      <c r="K4370">
        <v>311834</v>
      </c>
      <c r="L4370">
        <v>32939</v>
      </c>
      <c r="M4370">
        <v>9008</v>
      </c>
      <c r="N4370">
        <v>52601</v>
      </c>
      <c r="O4370">
        <v>1197.386</v>
      </c>
      <c r="P4370" s="27">
        <v>331994</v>
      </c>
      <c r="Q4370" s="27">
        <v>1132764</v>
      </c>
    </row>
    <row r="4371" spans="1:17" x14ac:dyDescent="0.3">
      <c r="A4371">
        <v>8</v>
      </c>
      <c r="B4371">
        <v>1</v>
      </c>
      <c r="C4371">
        <v>1</v>
      </c>
      <c r="D4371" s="27">
        <v>13750</v>
      </c>
      <c r="O4371">
        <v>583.62670000000003</v>
      </c>
    </row>
    <row r="4372" spans="1:17" x14ac:dyDescent="0.3">
      <c r="A4372">
        <v>3</v>
      </c>
      <c r="B4372">
        <v>14</v>
      </c>
      <c r="C4372">
        <v>28</v>
      </c>
      <c r="D4372" s="27">
        <v>154000</v>
      </c>
      <c r="E4372">
        <v>0</v>
      </c>
      <c r="F4372">
        <v>97961</v>
      </c>
      <c r="G4372">
        <v>407331</v>
      </c>
      <c r="H4372">
        <v>0</v>
      </c>
      <c r="I4372">
        <v>1105983</v>
      </c>
      <c r="J4372">
        <v>122705</v>
      </c>
      <c r="K4372">
        <v>730778</v>
      </c>
      <c r="L4372">
        <v>258760</v>
      </c>
      <c r="M4372">
        <v>503887</v>
      </c>
      <c r="N4372">
        <v>938739</v>
      </c>
      <c r="O4372">
        <v>84.055760000000006</v>
      </c>
      <c r="P4372" s="27">
        <v>1221027</v>
      </c>
      <c r="Q4372" s="27">
        <v>4166144</v>
      </c>
    </row>
    <row r="4373" spans="1:17" x14ac:dyDescent="0.3">
      <c r="A4373">
        <v>5</v>
      </c>
      <c r="B4373">
        <v>2</v>
      </c>
      <c r="C4373">
        <v>4</v>
      </c>
      <c r="D4373" s="27">
        <v>144000</v>
      </c>
      <c r="E4373">
        <v>129652</v>
      </c>
      <c r="F4373">
        <v>1199413</v>
      </c>
      <c r="G4373">
        <v>3273404</v>
      </c>
      <c r="H4373">
        <v>0</v>
      </c>
      <c r="I4373">
        <v>1532549</v>
      </c>
      <c r="J4373">
        <v>0</v>
      </c>
      <c r="K4373">
        <v>355476</v>
      </c>
      <c r="L4373">
        <v>1485670</v>
      </c>
      <c r="M4373">
        <v>4566842</v>
      </c>
      <c r="N4373">
        <v>1693888</v>
      </c>
      <c r="O4373">
        <v>50.319159999999997</v>
      </c>
      <c r="P4373" s="27">
        <v>4172595</v>
      </c>
      <c r="Q4373" s="27">
        <v>14236894</v>
      </c>
    </row>
    <row r="4374" spans="1:17" x14ac:dyDescent="0.3">
      <c r="A4374">
        <v>2</v>
      </c>
      <c r="B4374">
        <v>16</v>
      </c>
      <c r="C4374">
        <v>35</v>
      </c>
      <c r="D4374" s="27">
        <v>1000000</v>
      </c>
      <c r="E4374">
        <v>0</v>
      </c>
      <c r="F4374">
        <v>14139250</v>
      </c>
      <c r="G4374">
        <v>6388682</v>
      </c>
      <c r="H4374">
        <v>0</v>
      </c>
      <c r="I4374">
        <v>6766554</v>
      </c>
      <c r="J4374">
        <v>2000674</v>
      </c>
      <c r="K4374">
        <v>1233476</v>
      </c>
      <c r="L4374">
        <v>1914976</v>
      </c>
      <c r="M4374">
        <v>5740298</v>
      </c>
      <c r="N4374">
        <v>9698621</v>
      </c>
      <c r="O4374">
        <v>6.6318619999999999</v>
      </c>
      <c r="P4374" s="27">
        <v>14033567</v>
      </c>
      <c r="Q4374" s="27">
        <v>47882531</v>
      </c>
    </row>
    <row r="4375" spans="1:17" x14ac:dyDescent="0.3">
      <c r="A4375">
        <v>5</v>
      </c>
      <c r="B4375">
        <v>18</v>
      </c>
      <c r="C4375">
        <v>38</v>
      </c>
      <c r="D4375" s="27">
        <v>190000</v>
      </c>
      <c r="E4375">
        <v>670027</v>
      </c>
      <c r="F4375">
        <v>3150254</v>
      </c>
      <c r="G4375">
        <v>955593</v>
      </c>
      <c r="H4375">
        <v>0</v>
      </c>
      <c r="I4375">
        <v>1382834</v>
      </c>
      <c r="J4375">
        <v>0</v>
      </c>
      <c r="K4375">
        <v>1668228</v>
      </c>
      <c r="L4375">
        <v>1075552</v>
      </c>
      <c r="M4375">
        <v>79501</v>
      </c>
      <c r="N4375">
        <v>1928041</v>
      </c>
      <c r="O4375">
        <v>84.055760000000006</v>
      </c>
      <c r="P4375" s="27">
        <v>3197547</v>
      </c>
      <c r="Q4375" s="27">
        <v>10910030</v>
      </c>
    </row>
    <row r="4376" spans="1:17" x14ac:dyDescent="0.3">
      <c r="A4376">
        <v>1</v>
      </c>
      <c r="B4376">
        <v>13</v>
      </c>
      <c r="C4376">
        <v>25</v>
      </c>
      <c r="D4376" s="27">
        <v>1100</v>
      </c>
      <c r="E4376">
        <v>0</v>
      </c>
      <c r="F4376">
        <v>0</v>
      </c>
      <c r="G4376">
        <v>292</v>
      </c>
      <c r="H4376">
        <v>834</v>
      </c>
      <c r="I4376">
        <v>3183</v>
      </c>
      <c r="J4376">
        <v>0</v>
      </c>
      <c r="K4376">
        <v>3304</v>
      </c>
      <c r="L4376">
        <v>11624</v>
      </c>
      <c r="M4376">
        <v>0</v>
      </c>
      <c r="N4376">
        <v>9567</v>
      </c>
      <c r="O4376">
        <v>1387.077</v>
      </c>
      <c r="P4376" s="27">
        <v>8442</v>
      </c>
      <c r="Q4376" s="27">
        <v>28804</v>
      </c>
    </row>
    <row r="4377" spans="1:17" x14ac:dyDescent="0.3">
      <c r="A4377">
        <v>5</v>
      </c>
      <c r="B4377">
        <v>5</v>
      </c>
      <c r="C4377">
        <v>11</v>
      </c>
      <c r="D4377" s="27">
        <v>6000</v>
      </c>
      <c r="E4377">
        <v>0</v>
      </c>
      <c r="F4377">
        <v>0</v>
      </c>
      <c r="G4377">
        <v>0</v>
      </c>
      <c r="H4377">
        <v>0</v>
      </c>
      <c r="I4377">
        <v>115263</v>
      </c>
      <c r="J4377">
        <v>0</v>
      </c>
      <c r="K4377">
        <v>0</v>
      </c>
      <c r="L4377">
        <v>0</v>
      </c>
      <c r="M4377">
        <v>0</v>
      </c>
      <c r="N4377">
        <v>184386</v>
      </c>
      <c r="O4377">
        <v>1879.4559999999999</v>
      </c>
      <c r="P4377" s="27">
        <v>87822</v>
      </c>
      <c r="Q4377" s="27">
        <v>299649</v>
      </c>
    </row>
    <row r="4378" spans="1:17" x14ac:dyDescent="0.3">
      <c r="A4378">
        <v>4</v>
      </c>
      <c r="B4378">
        <v>17</v>
      </c>
      <c r="C4378">
        <v>36</v>
      </c>
      <c r="D4378" s="27">
        <v>33500</v>
      </c>
      <c r="E4378">
        <v>24084</v>
      </c>
      <c r="F4378">
        <v>157808</v>
      </c>
      <c r="G4378">
        <v>769884</v>
      </c>
      <c r="H4378">
        <v>0</v>
      </c>
      <c r="I4378">
        <v>561541</v>
      </c>
      <c r="J4378">
        <v>120512</v>
      </c>
      <c r="K4378">
        <v>311138</v>
      </c>
      <c r="L4378">
        <v>342481</v>
      </c>
      <c r="M4378">
        <v>81455</v>
      </c>
      <c r="N4378">
        <v>536354</v>
      </c>
      <c r="O4378">
        <v>242.08690000000001</v>
      </c>
      <c r="P4378" s="27">
        <v>851482</v>
      </c>
      <c r="Q4378" s="27">
        <v>2905257</v>
      </c>
    </row>
    <row r="4379" spans="1:17" x14ac:dyDescent="0.3">
      <c r="A4379">
        <v>7</v>
      </c>
      <c r="B4379">
        <v>2</v>
      </c>
      <c r="C4379">
        <v>3</v>
      </c>
      <c r="D4379" s="27">
        <v>4150</v>
      </c>
      <c r="E4379">
        <v>858</v>
      </c>
      <c r="F4379">
        <v>99001</v>
      </c>
      <c r="G4379">
        <v>76399</v>
      </c>
      <c r="H4379">
        <v>951</v>
      </c>
      <c r="I4379">
        <v>82396</v>
      </c>
      <c r="J4379">
        <v>0</v>
      </c>
      <c r="K4379">
        <v>4857</v>
      </c>
      <c r="L4379">
        <v>14866</v>
      </c>
      <c r="M4379">
        <v>53837</v>
      </c>
      <c r="N4379">
        <v>40992</v>
      </c>
      <c r="O4379">
        <v>1879.4559999999999</v>
      </c>
      <c r="P4379" s="27">
        <v>109659</v>
      </c>
      <c r="Q4379" s="27">
        <v>374157</v>
      </c>
    </row>
    <row r="4380" spans="1:17" x14ac:dyDescent="0.3">
      <c r="A4380">
        <v>9</v>
      </c>
      <c r="B4380">
        <v>5</v>
      </c>
      <c r="C4380">
        <v>9</v>
      </c>
      <c r="D4380" s="27">
        <v>18000</v>
      </c>
      <c r="E4380">
        <v>0</v>
      </c>
      <c r="F4380">
        <v>0</v>
      </c>
      <c r="G4380">
        <v>0</v>
      </c>
      <c r="H4380">
        <v>871</v>
      </c>
      <c r="I4380">
        <v>90353</v>
      </c>
      <c r="J4380">
        <v>0</v>
      </c>
      <c r="K4380">
        <v>2089</v>
      </c>
      <c r="L4380">
        <v>4433</v>
      </c>
      <c r="M4380">
        <v>7951</v>
      </c>
      <c r="N4380">
        <v>59707</v>
      </c>
      <c r="O4380">
        <v>692.22119999999995</v>
      </c>
      <c r="P4380" s="27">
        <v>48477</v>
      </c>
      <c r="Q4380" s="27">
        <v>165404</v>
      </c>
    </row>
    <row r="4381" spans="1:17" x14ac:dyDescent="0.3">
      <c r="A4381">
        <v>2</v>
      </c>
      <c r="B4381">
        <v>25</v>
      </c>
      <c r="C4381">
        <v>42</v>
      </c>
      <c r="D4381" s="27">
        <v>102000</v>
      </c>
      <c r="E4381">
        <v>200793</v>
      </c>
      <c r="F4381">
        <v>881464</v>
      </c>
      <c r="G4381">
        <v>1311938</v>
      </c>
      <c r="H4381">
        <v>13776</v>
      </c>
      <c r="I4381">
        <v>2355021</v>
      </c>
      <c r="J4381">
        <v>285611</v>
      </c>
      <c r="K4381">
        <v>112812</v>
      </c>
      <c r="L4381">
        <v>49436</v>
      </c>
      <c r="M4381">
        <v>65841</v>
      </c>
      <c r="N4381">
        <v>1126840</v>
      </c>
      <c r="O4381">
        <v>276.95330000000001</v>
      </c>
      <c r="P4381" s="27">
        <v>1876768</v>
      </c>
      <c r="Q4381" s="27">
        <v>6403532</v>
      </c>
    </row>
    <row r="4382" spans="1:17" x14ac:dyDescent="0.3">
      <c r="A4382">
        <v>5</v>
      </c>
      <c r="B4382">
        <v>23</v>
      </c>
      <c r="C4382">
        <v>50</v>
      </c>
      <c r="D4382" s="27">
        <v>72000</v>
      </c>
      <c r="E4382">
        <v>69129</v>
      </c>
      <c r="F4382">
        <v>708928</v>
      </c>
      <c r="G4382">
        <v>968754</v>
      </c>
      <c r="H4382">
        <v>54385</v>
      </c>
      <c r="I4382">
        <v>1224413</v>
      </c>
      <c r="J4382">
        <v>118759</v>
      </c>
      <c r="K4382">
        <v>3658626</v>
      </c>
      <c r="L4382">
        <v>189226</v>
      </c>
      <c r="M4382">
        <v>125554</v>
      </c>
      <c r="N4382">
        <v>652527</v>
      </c>
      <c r="O4382">
        <v>143.94630000000001</v>
      </c>
      <c r="P4382" s="27">
        <v>2277345</v>
      </c>
      <c r="Q4382" s="27">
        <v>7770301</v>
      </c>
    </row>
    <row r="4383" spans="1:17" x14ac:dyDescent="0.3">
      <c r="A4383">
        <v>7</v>
      </c>
      <c r="B4383">
        <v>2</v>
      </c>
      <c r="C4383">
        <v>2</v>
      </c>
      <c r="D4383" s="27">
        <v>18000</v>
      </c>
      <c r="E4383">
        <v>9034</v>
      </c>
      <c r="F4383">
        <v>57281</v>
      </c>
      <c r="G4383">
        <v>91267</v>
      </c>
      <c r="H4383">
        <v>458</v>
      </c>
      <c r="I4383">
        <v>30128</v>
      </c>
      <c r="J4383">
        <v>0</v>
      </c>
      <c r="K4383">
        <v>3226</v>
      </c>
      <c r="L4383">
        <v>5615</v>
      </c>
      <c r="M4383">
        <v>25679</v>
      </c>
      <c r="N4383">
        <v>42885</v>
      </c>
      <c r="O4383">
        <v>657.71090000000004</v>
      </c>
      <c r="P4383" s="27">
        <v>77835</v>
      </c>
      <c r="Q4383" s="27">
        <v>265573</v>
      </c>
    </row>
    <row r="4384" spans="1:17" x14ac:dyDescent="0.3">
      <c r="A4384">
        <v>2</v>
      </c>
      <c r="B4384">
        <v>6</v>
      </c>
      <c r="C4384">
        <v>14</v>
      </c>
      <c r="D4384" s="27">
        <v>12000</v>
      </c>
      <c r="E4384">
        <v>0</v>
      </c>
      <c r="F4384">
        <v>0</v>
      </c>
      <c r="G4384">
        <v>29719</v>
      </c>
      <c r="H4384">
        <v>0</v>
      </c>
      <c r="I4384">
        <v>215169</v>
      </c>
      <c r="J4384">
        <v>0</v>
      </c>
      <c r="K4384">
        <v>2221021</v>
      </c>
      <c r="L4384">
        <v>23925</v>
      </c>
      <c r="M4384">
        <v>9525</v>
      </c>
      <c r="N4384">
        <v>139567</v>
      </c>
      <c r="O4384">
        <v>1145.08</v>
      </c>
      <c r="P4384" s="27">
        <v>773425</v>
      </c>
      <c r="Q4384" s="27">
        <v>2638926</v>
      </c>
    </row>
    <row r="4385" spans="1:17" x14ac:dyDescent="0.3">
      <c r="A4385">
        <v>5</v>
      </c>
      <c r="B4385">
        <v>12</v>
      </c>
      <c r="C4385">
        <v>21</v>
      </c>
      <c r="D4385" s="27">
        <v>12250</v>
      </c>
      <c r="E4385">
        <v>36886</v>
      </c>
      <c r="F4385">
        <v>132198</v>
      </c>
      <c r="G4385">
        <v>12001</v>
      </c>
      <c r="H4385">
        <v>2196</v>
      </c>
      <c r="I4385">
        <v>20160</v>
      </c>
      <c r="J4385">
        <v>0</v>
      </c>
      <c r="K4385">
        <v>85793</v>
      </c>
      <c r="L4385">
        <v>42453</v>
      </c>
      <c r="M4385">
        <v>12470</v>
      </c>
      <c r="N4385">
        <v>266901</v>
      </c>
      <c r="O4385">
        <v>1117.742</v>
      </c>
      <c r="P4385" s="27">
        <v>179091</v>
      </c>
      <c r="Q4385" s="27">
        <v>611058</v>
      </c>
    </row>
    <row r="4386" spans="1:17" x14ac:dyDescent="0.3">
      <c r="A4386">
        <v>5</v>
      </c>
      <c r="B4386">
        <v>8</v>
      </c>
      <c r="C4386">
        <v>18</v>
      </c>
      <c r="D4386" s="27">
        <v>3000</v>
      </c>
      <c r="E4386">
        <v>0</v>
      </c>
      <c r="F4386">
        <v>70220</v>
      </c>
      <c r="G4386">
        <v>15027</v>
      </c>
      <c r="H4386">
        <v>785</v>
      </c>
      <c r="I4386">
        <v>20112</v>
      </c>
      <c r="J4386">
        <v>0</v>
      </c>
      <c r="K4386">
        <v>16093</v>
      </c>
      <c r="L4386">
        <v>2330</v>
      </c>
      <c r="M4386">
        <v>61565</v>
      </c>
      <c r="N4386">
        <v>30288</v>
      </c>
      <c r="O4386">
        <v>1892.4559999999999</v>
      </c>
      <c r="P4386" s="27">
        <v>63429</v>
      </c>
      <c r="Q4386" s="27">
        <v>216420</v>
      </c>
    </row>
    <row r="4387" spans="1:17" x14ac:dyDescent="0.3">
      <c r="A4387">
        <v>9</v>
      </c>
      <c r="B4387">
        <v>2</v>
      </c>
      <c r="C4387">
        <v>4</v>
      </c>
      <c r="D4387" s="27">
        <v>122000</v>
      </c>
      <c r="E4387">
        <v>0</v>
      </c>
      <c r="F4387">
        <v>347298</v>
      </c>
      <c r="G4387">
        <v>2036756</v>
      </c>
      <c r="H4387">
        <v>29705</v>
      </c>
      <c r="I4387">
        <v>818329</v>
      </c>
      <c r="J4387">
        <v>63025</v>
      </c>
      <c r="K4387">
        <v>328037</v>
      </c>
      <c r="L4387">
        <v>132615</v>
      </c>
      <c r="M4387">
        <v>1344822</v>
      </c>
      <c r="N4387">
        <v>866465</v>
      </c>
      <c r="O4387">
        <v>50.319159999999997</v>
      </c>
      <c r="P4387" s="27">
        <v>1748843</v>
      </c>
      <c r="Q4387" s="27">
        <v>5967052</v>
      </c>
    </row>
    <row r="4388" spans="1:17" x14ac:dyDescent="0.3">
      <c r="A4388">
        <v>4</v>
      </c>
      <c r="B4388">
        <v>14</v>
      </c>
      <c r="C4388">
        <v>29</v>
      </c>
      <c r="D4388" s="27">
        <v>4450</v>
      </c>
      <c r="E4388">
        <v>0</v>
      </c>
      <c r="F4388">
        <v>0</v>
      </c>
      <c r="G4388">
        <v>3902</v>
      </c>
      <c r="H4388">
        <v>0</v>
      </c>
      <c r="I4388">
        <v>30861</v>
      </c>
      <c r="J4388">
        <v>0</v>
      </c>
      <c r="K4388">
        <v>0</v>
      </c>
      <c r="L4388">
        <v>21070</v>
      </c>
      <c r="M4388">
        <v>4016</v>
      </c>
      <c r="N4388">
        <v>15522</v>
      </c>
      <c r="O4388">
        <v>1729.173</v>
      </c>
      <c r="P4388" s="27">
        <v>22090</v>
      </c>
      <c r="Q4388" s="27">
        <v>75371</v>
      </c>
    </row>
    <row r="4389" spans="1:17" x14ac:dyDescent="0.3">
      <c r="A4389">
        <v>5</v>
      </c>
      <c r="B4389">
        <v>5</v>
      </c>
      <c r="C4389">
        <v>10</v>
      </c>
      <c r="D4389" s="27">
        <v>2500</v>
      </c>
      <c r="O4389">
        <v>4637.8509999999997</v>
      </c>
    </row>
    <row r="4390" spans="1:17" x14ac:dyDescent="0.3">
      <c r="A4390">
        <v>6</v>
      </c>
      <c r="B4390">
        <v>6</v>
      </c>
      <c r="C4390">
        <v>13</v>
      </c>
      <c r="D4390" s="27">
        <v>10000</v>
      </c>
      <c r="E4390">
        <v>24846</v>
      </c>
      <c r="F4390">
        <v>38117</v>
      </c>
      <c r="G4390">
        <v>30616</v>
      </c>
      <c r="H4390">
        <v>0</v>
      </c>
      <c r="I4390">
        <v>77837</v>
      </c>
      <c r="J4390">
        <v>77159</v>
      </c>
      <c r="K4390">
        <v>596130</v>
      </c>
      <c r="L4390">
        <v>6515</v>
      </c>
      <c r="M4390">
        <v>1415</v>
      </c>
      <c r="N4390">
        <v>41094</v>
      </c>
      <c r="O4390">
        <v>1387.077</v>
      </c>
      <c r="P4390" s="27">
        <v>261937</v>
      </c>
      <c r="Q4390" s="27">
        <v>893729</v>
      </c>
    </row>
    <row r="4391" spans="1:17" x14ac:dyDescent="0.3">
      <c r="A4391">
        <v>9</v>
      </c>
      <c r="B4391">
        <v>5</v>
      </c>
      <c r="C4391">
        <v>10</v>
      </c>
      <c r="D4391" s="27">
        <v>30000</v>
      </c>
      <c r="E4391">
        <v>0</v>
      </c>
      <c r="F4391">
        <v>41275</v>
      </c>
      <c r="G4391">
        <v>25434</v>
      </c>
      <c r="H4391">
        <v>0</v>
      </c>
      <c r="I4391">
        <v>97023</v>
      </c>
      <c r="J4391">
        <v>0</v>
      </c>
      <c r="K4391">
        <v>2086</v>
      </c>
      <c r="L4391">
        <v>9365</v>
      </c>
      <c r="M4391">
        <v>39104</v>
      </c>
      <c r="N4391">
        <v>99337</v>
      </c>
      <c r="O4391">
        <v>249.4453</v>
      </c>
      <c r="P4391" s="27">
        <v>91918</v>
      </c>
      <c r="Q4391" s="27">
        <v>313624</v>
      </c>
    </row>
    <row r="4392" spans="1:17" x14ac:dyDescent="0.3">
      <c r="A4392">
        <v>8</v>
      </c>
      <c r="B4392">
        <v>2</v>
      </c>
      <c r="C4392">
        <v>2</v>
      </c>
      <c r="D4392" s="27">
        <v>3200</v>
      </c>
      <c r="E4392">
        <v>15074</v>
      </c>
      <c r="F4392">
        <v>12827</v>
      </c>
      <c r="G4392">
        <v>75276</v>
      </c>
      <c r="H4392">
        <v>0</v>
      </c>
      <c r="I4392">
        <v>38731</v>
      </c>
      <c r="J4392">
        <v>0</v>
      </c>
      <c r="K4392">
        <v>5428</v>
      </c>
      <c r="L4392">
        <v>29157</v>
      </c>
      <c r="M4392">
        <v>123197</v>
      </c>
      <c r="N4392">
        <v>36812</v>
      </c>
      <c r="O4392">
        <v>1031.346</v>
      </c>
      <c r="P4392" s="27">
        <v>98623</v>
      </c>
      <c r="Q4392" s="27">
        <v>336502</v>
      </c>
    </row>
    <row r="4393" spans="1:17" x14ac:dyDescent="0.3">
      <c r="A4393">
        <v>7</v>
      </c>
      <c r="B4393">
        <v>5</v>
      </c>
      <c r="C4393">
        <v>9</v>
      </c>
      <c r="D4393" s="27">
        <v>50000</v>
      </c>
      <c r="E4393">
        <v>146</v>
      </c>
      <c r="F4393">
        <v>101741</v>
      </c>
      <c r="G4393">
        <v>39333</v>
      </c>
      <c r="H4393">
        <v>0</v>
      </c>
      <c r="I4393">
        <v>421830</v>
      </c>
      <c r="J4393">
        <v>0</v>
      </c>
      <c r="K4393">
        <v>3079</v>
      </c>
      <c r="L4393">
        <v>13427</v>
      </c>
      <c r="M4393">
        <v>2213</v>
      </c>
      <c r="N4393">
        <v>267983</v>
      </c>
      <c r="O4393">
        <v>564.50829999999996</v>
      </c>
      <c r="P4393" s="27">
        <v>249048</v>
      </c>
      <c r="Q4393" s="27">
        <v>849752</v>
      </c>
    </row>
    <row r="4394" spans="1:17" x14ac:dyDescent="0.3">
      <c r="A4394">
        <v>9</v>
      </c>
      <c r="B4394">
        <v>18</v>
      </c>
      <c r="C4394">
        <v>38</v>
      </c>
      <c r="D4394" s="27">
        <v>17250</v>
      </c>
      <c r="E4394">
        <v>184514</v>
      </c>
      <c r="F4394">
        <v>27021</v>
      </c>
      <c r="G4394">
        <v>233128</v>
      </c>
      <c r="H4394">
        <v>0</v>
      </c>
      <c r="I4394">
        <v>501590</v>
      </c>
      <c r="J4394">
        <v>0</v>
      </c>
      <c r="K4394">
        <v>369053</v>
      </c>
      <c r="L4394">
        <v>1114550</v>
      </c>
      <c r="M4394">
        <v>70002</v>
      </c>
      <c r="N4394">
        <v>523140</v>
      </c>
      <c r="O4394">
        <v>239.3854</v>
      </c>
      <c r="P4394" s="27">
        <v>885990</v>
      </c>
      <c r="Q4394" s="27">
        <v>3022998</v>
      </c>
    </row>
    <row r="4395" spans="1:17" x14ac:dyDescent="0.3">
      <c r="A4395">
        <v>3</v>
      </c>
      <c r="B4395">
        <v>13</v>
      </c>
      <c r="C4395">
        <v>24</v>
      </c>
      <c r="D4395" s="27">
        <v>70000</v>
      </c>
      <c r="E4395">
        <v>1589759</v>
      </c>
      <c r="F4395">
        <v>1192771</v>
      </c>
      <c r="G4395">
        <v>1359454</v>
      </c>
      <c r="H4395">
        <v>0</v>
      </c>
      <c r="I4395">
        <v>1093234</v>
      </c>
      <c r="J4395">
        <v>0</v>
      </c>
      <c r="K4395">
        <v>398999</v>
      </c>
      <c r="L4395">
        <v>162650</v>
      </c>
      <c r="M4395">
        <v>201861</v>
      </c>
      <c r="N4395">
        <v>2843484</v>
      </c>
      <c r="O4395">
        <v>279.45609999999999</v>
      </c>
      <c r="P4395" s="27">
        <v>2591504</v>
      </c>
      <c r="Q4395" s="27">
        <v>8842212</v>
      </c>
    </row>
    <row r="4396" spans="1:17" x14ac:dyDescent="0.3">
      <c r="A4396">
        <v>8</v>
      </c>
      <c r="B4396">
        <v>16</v>
      </c>
      <c r="C4396">
        <v>35</v>
      </c>
      <c r="D4396" s="27">
        <v>162000</v>
      </c>
      <c r="E4396">
        <v>0</v>
      </c>
      <c r="F4396">
        <v>0</v>
      </c>
      <c r="G4396">
        <v>5914204</v>
      </c>
      <c r="H4396">
        <v>0</v>
      </c>
      <c r="I4396">
        <v>7510540</v>
      </c>
      <c r="J4396">
        <v>1752231</v>
      </c>
      <c r="K4396">
        <v>1548032</v>
      </c>
      <c r="L4396">
        <v>2906409</v>
      </c>
      <c r="M4396">
        <v>4724323</v>
      </c>
      <c r="N4396">
        <v>7901701</v>
      </c>
      <c r="O4396">
        <v>6.6318619999999999</v>
      </c>
      <c r="P4396" s="27">
        <v>9454115</v>
      </c>
      <c r="Q4396" s="27">
        <v>32257440</v>
      </c>
    </row>
    <row r="4397" spans="1:17" x14ac:dyDescent="0.3">
      <c r="A4397">
        <v>5</v>
      </c>
      <c r="B4397">
        <v>5</v>
      </c>
      <c r="C4397">
        <v>9</v>
      </c>
      <c r="D4397" s="27">
        <v>270000</v>
      </c>
      <c r="E4397">
        <v>2580</v>
      </c>
      <c r="F4397">
        <v>106406</v>
      </c>
      <c r="G4397">
        <v>70594</v>
      </c>
      <c r="H4397">
        <v>239</v>
      </c>
      <c r="I4397">
        <v>589074</v>
      </c>
      <c r="J4397">
        <v>0</v>
      </c>
      <c r="K4397">
        <v>0</v>
      </c>
      <c r="L4397">
        <v>1768</v>
      </c>
      <c r="M4397">
        <v>11086</v>
      </c>
      <c r="N4397">
        <v>362781</v>
      </c>
      <c r="O4397">
        <v>48.84104</v>
      </c>
      <c r="P4397" s="27">
        <v>335442</v>
      </c>
      <c r="Q4397" s="27">
        <v>1144528</v>
      </c>
    </row>
    <row r="4398" spans="1:17" x14ac:dyDescent="0.3">
      <c r="A4398">
        <v>9</v>
      </c>
      <c r="B4398">
        <v>2</v>
      </c>
      <c r="C4398">
        <v>2</v>
      </c>
      <c r="D4398" s="27">
        <v>22250</v>
      </c>
      <c r="E4398">
        <v>218</v>
      </c>
      <c r="F4398">
        <v>27902</v>
      </c>
      <c r="G4398">
        <v>81859</v>
      </c>
      <c r="H4398">
        <v>3765</v>
      </c>
      <c r="I4398">
        <v>91523</v>
      </c>
      <c r="J4398">
        <v>0</v>
      </c>
      <c r="K4398">
        <v>0</v>
      </c>
      <c r="L4398">
        <v>45855</v>
      </c>
      <c r="M4398">
        <v>240902</v>
      </c>
      <c r="N4398">
        <v>173412</v>
      </c>
      <c r="O4398">
        <v>692.22119999999995</v>
      </c>
      <c r="P4398" s="27">
        <v>195028</v>
      </c>
      <c r="Q4398" s="27">
        <v>665436</v>
      </c>
    </row>
    <row r="4399" spans="1:17" x14ac:dyDescent="0.3">
      <c r="A4399">
        <v>5</v>
      </c>
      <c r="B4399">
        <v>12</v>
      </c>
      <c r="C4399">
        <v>21</v>
      </c>
      <c r="D4399" s="27">
        <v>16750</v>
      </c>
      <c r="E4399">
        <v>3454</v>
      </c>
      <c r="F4399">
        <v>22004</v>
      </c>
      <c r="G4399">
        <v>20728</v>
      </c>
      <c r="H4399">
        <v>0</v>
      </c>
      <c r="I4399">
        <v>19072</v>
      </c>
      <c r="J4399">
        <v>6436</v>
      </c>
      <c r="K4399">
        <v>8913</v>
      </c>
      <c r="L4399">
        <v>5945</v>
      </c>
      <c r="M4399">
        <v>2457</v>
      </c>
      <c r="N4399">
        <v>49685</v>
      </c>
      <c r="O4399">
        <v>1117.742</v>
      </c>
      <c r="P4399" s="27">
        <v>40649</v>
      </c>
      <c r="Q4399" s="27">
        <v>138694</v>
      </c>
    </row>
    <row r="4400" spans="1:17" x14ac:dyDescent="0.3">
      <c r="A4400">
        <v>4</v>
      </c>
      <c r="B4400">
        <v>26</v>
      </c>
      <c r="C4400">
        <v>47</v>
      </c>
      <c r="D4400" s="27">
        <v>6300</v>
      </c>
      <c r="E4400">
        <v>0</v>
      </c>
      <c r="F4400">
        <v>0</v>
      </c>
      <c r="G4400">
        <v>0</v>
      </c>
      <c r="H4400">
        <v>0</v>
      </c>
      <c r="I4400">
        <v>0</v>
      </c>
      <c r="J4400">
        <v>0</v>
      </c>
      <c r="K4400">
        <v>0</v>
      </c>
      <c r="L4400">
        <v>0</v>
      </c>
      <c r="M4400">
        <v>0</v>
      </c>
      <c r="N4400">
        <v>1778</v>
      </c>
      <c r="O4400">
        <v>3231.29</v>
      </c>
      <c r="P4400" s="27">
        <v>521</v>
      </c>
      <c r="Q4400" s="27">
        <v>1778</v>
      </c>
    </row>
    <row r="4401" spans="1:17" x14ac:dyDescent="0.3">
      <c r="A4401">
        <v>7</v>
      </c>
      <c r="B4401">
        <v>13</v>
      </c>
      <c r="C4401">
        <v>24</v>
      </c>
      <c r="D4401" s="27">
        <v>6500</v>
      </c>
      <c r="E4401">
        <v>43529</v>
      </c>
      <c r="F4401">
        <v>473799</v>
      </c>
      <c r="G4401">
        <v>40715</v>
      </c>
      <c r="H4401">
        <v>722</v>
      </c>
      <c r="I4401">
        <v>268290</v>
      </c>
      <c r="J4401">
        <v>0</v>
      </c>
      <c r="K4401">
        <v>8121</v>
      </c>
      <c r="L4401">
        <v>114861</v>
      </c>
      <c r="M4401">
        <v>124028</v>
      </c>
      <c r="N4401">
        <v>188457</v>
      </c>
      <c r="O4401">
        <v>23.717549999999999</v>
      </c>
      <c r="P4401" s="27">
        <v>370024</v>
      </c>
      <c r="Q4401" s="27">
        <v>1262522</v>
      </c>
    </row>
    <row r="4402" spans="1:17" x14ac:dyDescent="0.3">
      <c r="A4402">
        <v>2</v>
      </c>
      <c r="B4402">
        <v>14</v>
      </c>
      <c r="C4402">
        <v>28</v>
      </c>
      <c r="D4402" s="27">
        <v>82000</v>
      </c>
      <c r="E4402">
        <v>0</v>
      </c>
      <c r="F4402">
        <v>374444</v>
      </c>
      <c r="G4402">
        <v>122549</v>
      </c>
      <c r="H4402">
        <v>39532</v>
      </c>
      <c r="I4402">
        <v>291470</v>
      </c>
      <c r="J4402">
        <v>65285</v>
      </c>
      <c r="K4402">
        <v>50628</v>
      </c>
      <c r="L4402">
        <v>76954</v>
      </c>
      <c r="M4402">
        <v>673237</v>
      </c>
      <c r="N4402">
        <v>264038</v>
      </c>
      <c r="O4402">
        <v>356.19830000000002</v>
      </c>
      <c r="P4402" s="27">
        <v>573897</v>
      </c>
      <c r="Q4402" s="27">
        <v>1958137</v>
      </c>
    </row>
    <row r="4403" spans="1:17" x14ac:dyDescent="0.3">
      <c r="A4403">
        <v>5</v>
      </c>
      <c r="B4403">
        <v>15</v>
      </c>
      <c r="C4403">
        <v>33</v>
      </c>
      <c r="D4403" s="27">
        <v>2500</v>
      </c>
      <c r="E4403">
        <v>3622</v>
      </c>
      <c r="F4403">
        <v>34056</v>
      </c>
      <c r="G4403">
        <v>17276</v>
      </c>
      <c r="H4403">
        <v>22589</v>
      </c>
      <c r="I4403">
        <v>20613</v>
      </c>
      <c r="J4403">
        <v>0</v>
      </c>
      <c r="K4403">
        <v>137550</v>
      </c>
      <c r="L4403">
        <v>840</v>
      </c>
      <c r="M4403">
        <v>0</v>
      </c>
      <c r="N4403">
        <v>28723</v>
      </c>
      <c r="O4403">
        <v>961.78279999999995</v>
      </c>
      <c r="P4403" s="27">
        <v>77746</v>
      </c>
      <c r="Q4403" s="27">
        <v>265269</v>
      </c>
    </row>
    <row r="4404" spans="1:17" x14ac:dyDescent="0.3">
      <c r="A4404">
        <v>4</v>
      </c>
      <c r="B4404">
        <v>5</v>
      </c>
      <c r="C4404">
        <v>10</v>
      </c>
      <c r="D4404" s="27">
        <v>16750</v>
      </c>
      <c r="E4404">
        <v>11081</v>
      </c>
      <c r="F4404">
        <v>0</v>
      </c>
      <c r="G4404">
        <v>13913</v>
      </c>
      <c r="H4404">
        <v>0</v>
      </c>
      <c r="I4404">
        <v>256485</v>
      </c>
      <c r="J4404">
        <v>0</v>
      </c>
      <c r="K4404">
        <v>0</v>
      </c>
      <c r="L4404">
        <v>10775</v>
      </c>
      <c r="M4404">
        <v>98563</v>
      </c>
      <c r="N4404">
        <v>209835</v>
      </c>
      <c r="O4404">
        <v>3231.29</v>
      </c>
      <c r="P4404" s="27">
        <v>176041</v>
      </c>
      <c r="Q4404" s="27">
        <v>600652</v>
      </c>
    </row>
    <row r="4405" spans="1:17" x14ac:dyDescent="0.3">
      <c r="A4405">
        <v>7</v>
      </c>
      <c r="B4405">
        <v>5</v>
      </c>
      <c r="C4405">
        <v>9</v>
      </c>
      <c r="D4405" s="27">
        <v>90000</v>
      </c>
      <c r="E4405">
        <v>4195</v>
      </c>
      <c r="F4405">
        <v>389564</v>
      </c>
      <c r="G4405">
        <v>119876</v>
      </c>
      <c r="H4405">
        <v>5931</v>
      </c>
      <c r="I4405">
        <v>393914</v>
      </c>
      <c r="J4405">
        <v>0</v>
      </c>
      <c r="K4405">
        <v>3853</v>
      </c>
      <c r="L4405">
        <v>17153</v>
      </c>
      <c r="M4405">
        <v>18822</v>
      </c>
      <c r="N4405">
        <v>580625</v>
      </c>
      <c r="O4405">
        <v>293.74610000000001</v>
      </c>
      <c r="P4405" s="27">
        <v>449570</v>
      </c>
      <c r="Q4405" s="27">
        <v>1533933</v>
      </c>
    </row>
    <row r="4406" spans="1:17" x14ac:dyDescent="0.3">
      <c r="A4406">
        <v>3</v>
      </c>
      <c r="B4406">
        <v>13</v>
      </c>
      <c r="C4406">
        <v>26</v>
      </c>
      <c r="D4406" s="27">
        <v>700000</v>
      </c>
      <c r="E4406">
        <v>56922</v>
      </c>
      <c r="F4406">
        <v>11508440</v>
      </c>
      <c r="G4406">
        <v>3008007</v>
      </c>
      <c r="H4406">
        <v>0</v>
      </c>
      <c r="I4406">
        <v>14246288</v>
      </c>
      <c r="J4406">
        <v>0</v>
      </c>
      <c r="K4406">
        <v>3091881</v>
      </c>
      <c r="L4406">
        <v>4909073</v>
      </c>
      <c r="M4406">
        <v>31362654</v>
      </c>
      <c r="N4406">
        <v>16551285</v>
      </c>
      <c r="O4406">
        <v>7.1412100000000001</v>
      </c>
      <c r="P4406" s="27">
        <v>24834276</v>
      </c>
      <c r="Q4406" s="27">
        <v>84734550</v>
      </c>
    </row>
    <row r="4407" spans="1:17" x14ac:dyDescent="0.3">
      <c r="A4407">
        <v>5</v>
      </c>
      <c r="B4407">
        <v>6</v>
      </c>
      <c r="C4407">
        <v>14</v>
      </c>
      <c r="D4407" s="27">
        <v>4000</v>
      </c>
      <c r="E4407">
        <v>4169</v>
      </c>
      <c r="F4407">
        <v>4772</v>
      </c>
      <c r="G4407">
        <v>9903</v>
      </c>
      <c r="H4407">
        <v>928</v>
      </c>
      <c r="I4407">
        <v>43376</v>
      </c>
      <c r="J4407">
        <v>12210</v>
      </c>
      <c r="K4407">
        <v>134282</v>
      </c>
      <c r="L4407">
        <v>2183</v>
      </c>
      <c r="M4407">
        <v>2447</v>
      </c>
      <c r="N4407">
        <v>11321</v>
      </c>
      <c r="O4407">
        <v>1807.463</v>
      </c>
      <c r="P4407" s="27">
        <v>66117</v>
      </c>
      <c r="Q4407" s="27">
        <v>225591</v>
      </c>
    </row>
    <row r="4408" spans="1:17" x14ac:dyDescent="0.3">
      <c r="A4408">
        <v>9</v>
      </c>
      <c r="B4408">
        <v>13</v>
      </c>
      <c r="C4408">
        <v>24</v>
      </c>
      <c r="D4408" s="27">
        <v>3000</v>
      </c>
      <c r="E4408">
        <v>0</v>
      </c>
      <c r="F4408">
        <v>7198</v>
      </c>
      <c r="G4408">
        <v>1629</v>
      </c>
      <c r="H4408">
        <v>0</v>
      </c>
      <c r="I4408">
        <v>15462</v>
      </c>
      <c r="J4408">
        <v>0</v>
      </c>
      <c r="K4408">
        <v>0</v>
      </c>
      <c r="L4408">
        <v>5867</v>
      </c>
      <c r="M4408">
        <v>18721</v>
      </c>
      <c r="N4408">
        <v>75627</v>
      </c>
      <c r="O4408">
        <v>1667.7550000000001</v>
      </c>
      <c r="P4408" s="27">
        <v>36490</v>
      </c>
      <c r="Q4408" s="27">
        <v>124504</v>
      </c>
    </row>
    <row r="4409" spans="1:17" x14ac:dyDescent="0.3">
      <c r="A4409">
        <v>3</v>
      </c>
      <c r="B4409">
        <v>12</v>
      </c>
      <c r="C4409">
        <v>21</v>
      </c>
      <c r="D4409" s="27">
        <v>265000</v>
      </c>
      <c r="E4409">
        <v>79241</v>
      </c>
      <c r="F4409">
        <v>502476</v>
      </c>
      <c r="G4409">
        <v>1055639</v>
      </c>
      <c r="H4409">
        <v>0</v>
      </c>
      <c r="I4409">
        <v>207838</v>
      </c>
      <c r="J4409">
        <v>0</v>
      </c>
      <c r="K4409">
        <v>117752</v>
      </c>
      <c r="L4409">
        <v>138834</v>
      </c>
      <c r="M4409">
        <v>58439</v>
      </c>
      <c r="N4409">
        <v>1663534</v>
      </c>
      <c r="O4409">
        <v>25.322579999999999</v>
      </c>
      <c r="P4409" s="27">
        <v>1120678</v>
      </c>
      <c r="Q4409" s="27">
        <v>3823753</v>
      </c>
    </row>
    <row r="4410" spans="1:17" x14ac:dyDescent="0.3">
      <c r="A4410">
        <v>7</v>
      </c>
      <c r="B4410">
        <v>14</v>
      </c>
      <c r="C4410">
        <v>28</v>
      </c>
      <c r="D4410" s="27">
        <v>182000</v>
      </c>
      <c r="E4410">
        <v>142156</v>
      </c>
      <c r="F4410">
        <v>412875</v>
      </c>
      <c r="G4410">
        <v>283666</v>
      </c>
      <c r="H4410">
        <v>47323</v>
      </c>
      <c r="I4410">
        <v>546742</v>
      </c>
      <c r="J4410">
        <v>78509</v>
      </c>
      <c r="K4410">
        <v>354875</v>
      </c>
      <c r="L4410">
        <v>199592</v>
      </c>
      <c r="M4410">
        <v>433674</v>
      </c>
      <c r="N4410">
        <v>394633</v>
      </c>
      <c r="O4410">
        <v>138.56610000000001</v>
      </c>
      <c r="P4410" s="27">
        <v>848196</v>
      </c>
      <c r="Q4410" s="27">
        <v>2894045</v>
      </c>
    </row>
    <row r="4411" spans="1:17" x14ac:dyDescent="0.3">
      <c r="A4411">
        <v>9</v>
      </c>
      <c r="B4411">
        <v>13</v>
      </c>
      <c r="C4411">
        <v>24</v>
      </c>
      <c r="D4411" s="27">
        <v>3200</v>
      </c>
      <c r="E4411">
        <v>2884</v>
      </c>
      <c r="F4411">
        <v>42779</v>
      </c>
      <c r="G4411">
        <v>12277</v>
      </c>
      <c r="H4411">
        <v>0</v>
      </c>
      <c r="I4411">
        <v>28221</v>
      </c>
      <c r="J4411">
        <v>0</v>
      </c>
      <c r="K4411">
        <v>0</v>
      </c>
      <c r="L4411">
        <v>0</v>
      </c>
      <c r="M4411">
        <v>0</v>
      </c>
      <c r="N4411">
        <v>58201</v>
      </c>
      <c r="O4411">
        <v>1667.7550000000001</v>
      </c>
      <c r="P4411" s="27">
        <v>42310</v>
      </c>
      <c r="Q4411" s="27">
        <v>144362</v>
      </c>
    </row>
    <row r="4412" spans="1:17" x14ac:dyDescent="0.3">
      <c r="A4412">
        <v>7</v>
      </c>
      <c r="B4412">
        <v>16</v>
      </c>
      <c r="C4412">
        <v>35</v>
      </c>
      <c r="D4412" s="27">
        <v>600000</v>
      </c>
      <c r="E4412">
        <v>183158</v>
      </c>
      <c r="F4412">
        <v>40503048</v>
      </c>
      <c r="G4412">
        <v>3791416</v>
      </c>
      <c r="H4412">
        <v>0</v>
      </c>
      <c r="I4412">
        <v>3787391</v>
      </c>
      <c r="J4412">
        <v>0</v>
      </c>
      <c r="K4412">
        <v>2443155</v>
      </c>
      <c r="L4412">
        <v>308643</v>
      </c>
      <c r="M4412">
        <v>3694330</v>
      </c>
      <c r="N4412">
        <v>7390500</v>
      </c>
      <c r="O4412">
        <v>7.1506299999999996</v>
      </c>
      <c r="P4412" s="27">
        <v>18200950</v>
      </c>
      <c r="Q4412" s="27">
        <v>62101641</v>
      </c>
    </row>
    <row r="4413" spans="1:17" x14ac:dyDescent="0.3">
      <c r="A4413">
        <v>2</v>
      </c>
      <c r="B4413">
        <v>18</v>
      </c>
      <c r="C4413">
        <v>39</v>
      </c>
      <c r="D4413" s="27">
        <v>12000</v>
      </c>
      <c r="E4413">
        <v>913</v>
      </c>
      <c r="F4413">
        <v>2019</v>
      </c>
      <c r="G4413">
        <v>4061</v>
      </c>
      <c r="H4413">
        <v>827</v>
      </c>
      <c r="I4413">
        <v>1205</v>
      </c>
      <c r="J4413">
        <v>0</v>
      </c>
      <c r="K4413">
        <v>23385</v>
      </c>
      <c r="L4413">
        <v>2027</v>
      </c>
      <c r="M4413">
        <v>239</v>
      </c>
      <c r="N4413">
        <v>39668</v>
      </c>
      <c r="O4413">
        <v>84.055760000000006</v>
      </c>
      <c r="P4413" s="27">
        <v>21789</v>
      </c>
      <c r="Q4413" s="27">
        <v>74344</v>
      </c>
    </row>
    <row r="4414" spans="1:17" x14ac:dyDescent="0.3">
      <c r="A4414">
        <v>5</v>
      </c>
      <c r="B4414">
        <v>26</v>
      </c>
      <c r="C4414">
        <v>48</v>
      </c>
      <c r="D4414" s="27">
        <v>3000</v>
      </c>
      <c r="E4414">
        <v>0</v>
      </c>
      <c r="F4414">
        <v>36865</v>
      </c>
      <c r="G4414">
        <v>16487</v>
      </c>
      <c r="H4414">
        <v>0</v>
      </c>
      <c r="I4414">
        <v>39102</v>
      </c>
      <c r="J4414">
        <v>0</v>
      </c>
      <c r="K4414">
        <v>6133</v>
      </c>
      <c r="L4414">
        <v>7878</v>
      </c>
      <c r="M4414">
        <v>15372</v>
      </c>
      <c r="N4414">
        <v>35166</v>
      </c>
      <c r="O4414">
        <v>1655.242</v>
      </c>
      <c r="P4414" s="27">
        <v>46015</v>
      </c>
      <c r="Q4414" s="27">
        <v>157003</v>
      </c>
    </row>
    <row r="4415" spans="1:17" x14ac:dyDescent="0.3">
      <c r="A4415">
        <v>4</v>
      </c>
      <c r="B4415">
        <v>5</v>
      </c>
      <c r="C4415">
        <v>10</v>
      </c>
      <c r="D4415" s="27">
        <v>2000</v>
      </c>
      <c r="E4415">
        <v>0</v>
      </c>
      <c r="F4415">
        <v>0</v>
      </c>
      <c r="G4415">
        <v>0</v>
      </c>
      <c r="H4415">
        <v>0</v>
      </c>
      <c r="I4415">
        <v>138</v>
      </c>
      <c r="J4415">
        <v>0</v>
      </c>
      <c r="K4415">
        <v>0</v>
      </c>
      <c r="L4415">
        <v>0</v>
      </c>
      <c r="M4415">
        <v>0</v>
      </c>
      <c r="N4415">
        <v>36</v>
      </c>
      <c r="O4415">
        <v>1729.173</v>
      </c>
      <c r="P4415" s="27">
        <v>51</v>
      </c>
      <c r="Q4415" s="27">
        <v>174</v>
      </c>
    </row>
    <row r="4416" spans="1:17" x14ac:dyDescent="0.3">
      <c r="A4416">
        <v>3</v>
      </c>
      <c r="B4416">
        <v>5</v>
      </c>
      <c r="C4416">
        <v>9</v>
      </c>
      <c r="D4416" s="27">
        <v>220000</v>
      </c>
      <c r="E4416">
        <v>4077</v>
      </c>
      <c r="F4416">
        <v>66378</v>
      </c>
      <c r="G4416">
        <v>112181</v>
      </c>
      <c r="H4416">
        <v>287</v>
      </c>
      <c r="I4416">
        <v>618272</v>
      </c>
      <c r="J4416">
        <v>0</v>
      </c>
      <c r="K4416">
        <v>0</v>
      </c>
      <c r="L4416">
        <v>2354</v>
      </c>
      <c r="M4416">
        <v>16396</v>
      </c>
      <c r="N4416">
        <v>536496</v>
      </c>
      <c r="O4416">
        <v>86.870509999999996</v>
      </c>
      <c r="P4416" s="27">
        <v>397550</v>
      </c>
      <c r="Q4416" s="27">
        <v>1356441</v>
      </c>
    </row>
    <row r="4417" spans="1:17" x14ac:dyDescent="0.3">
      <c r="A4417">
        <v>9</v>
      </c>
      <c r="B4417">
        <v>23</v>
      </c>
      <c r="C4417">
        <v>50</v>
      </c>
      <c r="D4417" s="27">
        <v>13750</v>
      </c>
      <c r="E4417">
        <v>2581</v>
      </c>
      <c r="F4417">
        <v>28256</v>
      </c>
      <c r="G4417">
        <v>90655</v>
      </c>
      <c r="H4417">
        <v>8823</v>
      </c>
      <c r="I4417">
        <v>112851</v>
      </c>
      <c r="J4417">
        <v>23364</v>
      </c>
      <c r="K4417">
        <v>204654</v>
      </c>
      <c r="L4417">
        <v>16444</v>
      </c>
      <c r="M4417">
        <v>32206</v>
      </c>
      <c r="N4417">
        <v>98124</v>
      </c>
      <c r="O4417">
        <v>196.22659999999999</v>
      </c>
      <c r="P4417" s="27">
        <v>181113</v>
      </c>
      <c r="Q4417" s="27">
        <v>617958</v>
      </c>
    </row>
    <row r="4418" spans="1:17" x14ac:dyDescent="0.3">
      <c r="A4418">
        <v>2</v>
      </c>
      <c r="B4418">
        <v>15</v>
      </c>
      <c r="C4418">
        <v>33</v>
      </c>
      <c r="D4418" s="27">
        <v>4000</v>
      </c>
      <c r="E4418">
        <v>0</v>
      </c>
      <c r="F4418">
        <v>105250</v>
      </c>
      <c r="G4418">
        <v>136426</v>
      </c>
      <c r="H4418">
        <v>0</v>
      </c>
      <c r="I4418">
        <v>129385</v>
      </c>
      <c r="J4418">
        <v>0</v>
      </c>
      <c r="K4418">
        <v>513524</v>
      </c>
      <c r="L4418">
        <v>13158</v>
      </c>
      <c r="M4418">
        <v>7417</v>
      </c>
      <c r="N4418">
        <v>95549</v>
      </c>
      <c r="O4418">
        <v>1381.421</v>
      </c>
      <c r="P4418" s="27">
        <v>293291</v>
      </c>
      <c r="Q4418" s="27">
        <v>1000709</v>
      </c>
    </row>
    <row r="4419" spans="1:17" x14ac:dyDescent="0.3">
      <c r="A4419">
        <v>4</v>
      </c>
      <c r="B4419">
        <v>12</v>
      </c>
      <c r="C4419">
        <v>21</v>
      </c>
      <c r="D4419" s="27">
        <v>5000</v>
      </c>
      <c r="E4419">
        <v>5978</v>
      </c>
      <c r="F4419">
        <v>0</v>
      </c>
      <c r="G4419">
        <v>9201</v>
      </c>
      <c r="H4419">
        <v>0</v>
      </c>
      <c r="I4419">
        <v>14757</v>
      </c>
      <c r="J4419">
        <v>4238</v>
      </c>
      <c r="K4419">
        <v>1936</v>
      </c>
      <c r="L4419">
        <v>3406</v>
      </c>
      <c r="M4419">
        <v>0</v>
      </c>
      <c r="N4419">
        <v>37292</v>
      </c>
      <c r="O4419">
        <v>1779.412</v>
      </c>
      <c r="P4419" s="27">
        <v>22511</v>
      </c>
      <c r="Q4419" s="27">
        <v>76808</v>
      </c>
    </row>
    <row r="4420" spans="1:17" x14ac:dyDescent="0.3">
      <c r="A4420">
        <v>9</v>
      </c>
      <c r="B4420">
        <v>4</v>
      </c>
      <c r="C4420">
        <v>8</v>
      </c>
      <c r="D4420" s="27">
        <v>172000</v>
      </c>
      <c r="E4420">
        <v>0</v>
      </c>
      <c r="F4420">
        <v>627296</v>
      </c>
      <c r="G4420">
        <v>2098066</v>
      </c>
      <c r="H4420">
        <v>0</v>
      </c>
      <c r="I4420">
        <v>3813002</v>
      </c>
      <c r="J4420">
        <v>0</v>
      </c>
      <c r="K4420">
        <v>5004156</v>
      </c>
      <c r="L4420">
        <v>147028</v>
      </c>
      <c r="M4420">
        <v>741612</v>
      </c>
      <c r="N4420">
        <v>4600896</v>
      </c>
      <c r="O4420">
        <v>203.0727</v>
      </c>
      <c r="P4420" s="27">
        <v>4991810</v>
      </c>
      <c r="Q4420" s="27">
        <v>17032056</v>
      </c>
    </row>
    <row r="4421" spans="1:17" x14ac:dyDescent="0.3">
      <c r="A4421">
        <v>5</v>
      </c>
      <c r="B4421">
        <v>12</v>
      </c>
      <c r="C4421">
        <v>21</v>
      </c>
      <c r="D4421" s="27">
        <v>1800</v>
      </c>
      <c r="E4421">
        <v>0</v>
      </c>
      <c r="F4421">
        <v>8870</v>
      </c>
      <c r="G4421">
        <v>1666</v>
      </c>
      <c r="H4421">
        <v>0</v>
      </c>
      <c r="I4421">
        <v>2387</v>
      </c>
      <c r="J4421">
        <v>0</v>
      </c>
      <c r="K4421">
        <v>0</v>
      </c>
      <c r="L4421">
        <v>0</v>
      </c>
      <c r="M4421">
        <v>0</v>
      </c>
      <c r="N4421">
        <v>13332</v>
      </c>
      <c r="O4421">
        <v>1522.982</v>
      </c>
      <c r="P4421" s="27">
        <v>7695</v>
      </c>
      <c r="Q4421" s="27">
        <v>26255</v>
      </c>
    </row>
    <row r="4422" spans="1:17" x14ac:dyDescent="0.3">
      <c r="A4422">
        <v>2</v>
      </c>
      <c r="B4422">
        <v>5</v>
      </c>
      <c r="C4422">
        <v>9</v>
      </c>
      <c r="D4422" s="27">
        <v>415000</v>
      </c>
      <c r="E4422">
        <v>0</v>
      </c>
      <c r="F4422">
        <v>28415</v>
      </c>
      <c r="G4422">
        <v>216448</v>
      </c>
      <c r="H4422">
        <v>0</v>
      </c>
      <c r="I4422">
        <v>940803</v>
      </c>
      <c r="J4422">
        <v>0</v>
      </c>
      <c r="K4422">
        <v>1016</v>
      </c>
      <c r="L4422">
        <v>1827</v>
      </c>
      <c r="M4422">
        <v>11341</v>
      </c>
      <c r="N4422">
        <v>832794</v>
      </c>
      <c r="O4422">
        <v>36.96416</v>
      </c>
      <c r="P4422" s="27">
        <v>595734</v>
      </c>
      <c r="Q4422" s="27">
        <v>2032644</v>
      </c>
    </row>
    <row r="4423" spans="1:17" x14ac:dyDescent="0.3">
      <c r="A4423">
        <v>9</v>
      </c>
      <c r="B4423">
        <v>18</v>
      </c>
      <c r="C4423">
        <v>40</v>
      </c>
      <c r="D4423" s="27">
        <v>21250</v>
      </c>
      <c r="E4423">
        <v>0</v>
      </c>
      <c r="F4423">
        <v>17576</v>
      </c>
      <c r="G4423">
        <v>241109</v>
      </c>
      <c r="H4423">
        <v>0</v>
      </c>
      <c r="I4423">
        <v>178789</v>
      </c>
      <c r="J4423">
        <v>0</v>
      </c>
      <c r="K4423">
        <v>721698</v>
      </c>
      <c r="L4423">
        <v>43566</v>
      </c>
      <c r="M4423">
        <v>203227</v>
      </c>
      <c r="N4423">
        <v>393671</v>
      </c>
      <c r="O4423">
        <v>316.08390000000003</v>
      </c>
      <c r="P4423" s="27">
        <v>527443</v>
      </c>
      <c r="Q4423" s="27">
        <v>1799636</v>
      </c>
    </row>
    <row r="4424" spans="1:17" x14ac:dyDescent="0.3">
      <c r="A4424">
        <v>5</v>
      </c>
      <c r="B4424">
        <v>13</v>
      </c>
      <c r="C4424">
        <v>24</v>
      </c>
      <c r="D4424" s="27">
        <v>27000</v>
      </c>
      <c r="E4424">
        <v>0</v>
      </c>
      <c r="F4424">
        <v>283492</v>
      </c>
      <c r="G4424">
        <v>41588</v>
      </c>
      <c r="H4424">
        <v>351</v>
      </c>
      <c r="I4424">
        <v>95413</v>
      </c>
      <c r="J4424">
        <v>12950</v>
      </c>
      <c r="K4424">
        <v>120287</v>
      </c>
      <c r="L4424">
        <v>91565</v>
      </c>
      <c r="M4424">
        <v>7117</v>
      </c>
      <c r="N4424">
        <v>114135</v>
      </c>
      <c r="O4424">
        <v>632.51710000000003</v>
      </c>
      <c r="P4424" s="27">
        <v>224765</v>
      </c>
      <c r="Q4424" s="27">
        <v>766898</v>
      </c>
    </row>
    <row r="4425" spans="1:17" x14ac:dyDescent="0.3">
      <c r="A4425">
        <v>8</v>
      </c>
      <c r="B4425">
        <v>14</v>
      </c>
      <c r="C4425">
        <v>28</v>
      </c>
      <c r="D4425" s="27">
        <v>16000</v>
      </c>
      <c r="E4425">
        <v>0</v>
      </c>
      <c r="F4425">
        <v>62388</v>
      </c>
      <c r="G4425">
        <v>25433</v>
      </c>
      <c r="H4425">
        <v>0</v>
      </c>
      <c r="I4425">
        <v>36371</v>
      </c>
      <c r="J4425">
        <v>0</v>
      </c>
      <c r="K4425">
        <v>56209</v>
      </c>
      <c r="L4425">
        <v>30575</v>
      </c>
      <c r="M4425">
        <v>52650</v>
      </c>
      <c r="N4425">
        <v>28492</v>
      </c>
      <c r="O4425">
        <v>201.21029999999999</v>
      </c>
      <c r="P4425" s="27">
        <v>85615</v>
      </c>
      <c r="Q4425" s="27">
        <v>292118</v>
      </c>
    </row>
    <row r="4426" spans="1:17" x14ac:dyDescent="0.3">
      <c r="A4426">
        <v>9</v>
      </c>
      <c r="B4426">
        <v>18</v>
      </c>
      <c r="C4426">
        <v>38</v>
      </c>
      <c r="D4426" s="27">
        <v>61000</v>
      </c>
      <c r="E4426">
        <v>91133</v>
      </c>
      <c r="F4426">
        <v>18383</v>
      </c>
      <c r="G4426">
        <v>247999</v>
      </c>
      <c r="H4426">
        <v>0</v>
      </c>
      <c r="I4426">
        <v>131684</v>
      </c>
      <c r="J4426">
        <v>213775</v>
      </c>
      <c r="K4426">
        <v>127781</v>
      </c>
      <c r="L4426">
        <v>232251</v>
      </c>
      <c r="M4426">
        <v>32379</v>
      </c>
      <c r="N4426">
        <v>411265</v>
      </c>
      <c r="O4426">
        <v>125.6504</v>
      </c>
      <c r="P4426" s="27">
        <v>441574</v>
      </c>
      <c r="Q4426" s="27">
        <v>1506650</v>
      </c>
    </row>
    <row r="4427" spans="1:17" x14ac:dyDescent="0.3">
      <c r="A4427">
        <v>9</v>
      </c>
      <c r="B4427">
        <v>18</v>
      </c>
      <c r="C4427">
        <v>39</v>
      </c>
      <c r="D4427" s="27">
        <v>15000</v>
      </c>
      <c r="E4427">
        <v>0</v>
      </c>
      <c r="F4427">
        <v>1620</v>
      </c>
      <c r="G4427">
        <v>4320</v>
      </c>
      <c r="H4427">
        <v>0</v>
      </c>
      <c r="I4427">
        <v>3518</v>
      </c>
      <c r="J4427">
        <v>0</v>
      </c>
      <c r="K4427">
        <v>4510</v>
      </c>
      <c r="L4427">
        <v>8520</v>
      </c>
      <c r="M4427">
        <v>846</v>
      </c>
      <c r="N4427">
        <v>11038</v>
      </c>
      <c r="O4427">
        <v>751.72649999999999</v>
      </c>
      <c r="P4427" s="27">
        <v>10074</v>
      </c>
      <c r="Q4427" s="27">
        <v>34372</v>
      </c>
    </row>
    <row r="4428" spans="1:17" x14ac:dyDescent="0.3">
      <c r="A4428">
        <v>3</v>
      </c>
      <c r="B4428">
        <v>1</v>
      </c>
      <c r="C4428">
        <v>1</v>
      </c>
      <c r="D4428" s="27">
        <v>250000</v>
      </c>
      <c r="E4428">
        <v>0</v>
      </c>
      <c r="F4428">
        <v>0</v>
      </c>
      <c r="G4428">
        <v>4262</v>
      </c>
      <c r="H4428">
        <v>0</v>
      </c>
      <c r="I4428">
        <v>356233</v>
      </c>
      <c r="J4428">
        <v>0</v>
      </c>
      <c r="K4428">
        <v>0</v>
      </c>
      <c r="L4428">
        <v>0</v>
      </c>
      <c r="M4428">
        <v>0</v>
      </c>
      <c r="N4428">
        <v>1276303</v>
      </c>
      <c r="O4428">
        <v>19.690259999999999</v>
      </c>
      <c r="P4428" s="27">
        <v>479718</v>
      </c>
      <c r="Q4428" s="27">
        <v>1636798</v>
      </c>
    </row>
    <row r="4429" spans="1:17" x14ac:dyDescent="0.3">
      <c r="A4429">
        <v>3</v>
      </c>
      <c r="B4429">
        <v>5</v>
      </c>
      <c r="C4429">
        <v>9</v>
      </c>
      <c r="D4429" s="27">
        <v>20000</v>
      </c>
      <c r="E4429">
        <v>0</v>
      </c>
      <c r="F4429">
        <v>11461</v>
      </c>
      <c r="G4429">
        <v>8201</v>
      </c>
      <c r="H4429">
        <v>0</v>
      </c>
      <c r="I4429">
        <v>64412</v>
      </c>
      <c r="J4429">
        <v>0</v>
      </c>
      <c r="K4429">
        <v>1513</v>
      </c>
      <c r="L4429">
        <v>4107</v>
      </c>
      <c r="M4429">
        <v>20160</v>
      </c>
      <c r="N4429">
        <v>48879</v>
      </c>
      <c r="O4429">
        <v>1868.403</v>
      </c>
      <c r="P4429" s="27">
        <v>46522</v>
      </c>
      <c r="Q4429" s="27">
        <v>158733</v>
      </c>
    </row>
    <row r="4430" spans="1:17" x14ac:dyDescent="0.3">
      <c r="A4430">
        <v>4</v>
      </c>
      <c r="B4430">
        <v>1</v>
      </c>
      <c r="C4430">
        <v>1</v>
      </c>
      <c r="D4430" s="27">
        <v>18250</v>
      </c>
      <c r="O4430">
        <v>308.20569999999998</v>
      </c>
    </row>
    <row r="4431" spans="1:17" x14ac:dyDescent="0.3">
      <c r="A4431">
        <v>5</v>
      </c>
      <c r="B4431">
        <v>2</v>
      </c>
      <c r="C4431">
        <v>6</v>
      </c>
      <c r="D4431" s="27">
        <v>245000</v>
      </c>
      <c r="E4431">
        <v>862821</v>
      </c>
      <c r="F4431">
        <v>3158678</v>
      </c>
      <c r="G4431">
        <v>4730508</v>
      </c>
      <c r="H4431">
        <v>44988</v>
      </c>
      <c r="I4431">
        <v>4789524</v>
      </c>
      <c r="J4431">
        <v>192606</v>
      </c>
      <c r="K4431">
        <v>652063</v>
      </c>
      <c r="L4431">
        <v>880093</v>
      </c>
      <c r="M4431">
        <v>3298560</v>
      </c>
      <c r="N4431">
        <v>2647929</v>
      </c>
      <c r="O4431">
        <v>19.690259999999999</v>
      </c>
      <c r="P4431" s="27">
        <v>6230296</v>
      </c>
      <c r="Q4431" s="27">
        <v>21257770</v>
      </c>
    </row>
    <row r="4432" spans="1:17" x14ac:dyDescent="0.3">
      <c r="A4432">
        <v>6</v>
      </c>
      <c r="B4432">
        <v>16</v>
      </c>
      <c r="C4432">
        <v>35</v>
      </c>
      <c r="D4432" s="27">
        <v>800000</v>
      </c>
      <c r="E4432">
        <v>315789</v>
      </c>
      <c r="F4432">
        <v>36446692</v>
      </c>
      <c r="G4432">
        <v>13889270</v>
      </c>
      <c r="H4432">
        <v>0</v>
      </c>
      <c r="I4432">
        <v>5934421</v>
      </c>
      <c r="J4432">
        <v>2059723</v>
      </c>
      <c r="K4432">
        <v>3502077</v>
      </c>
      <c r="L4432">
        <v>2865128</v>
      </c>
      <c r="M4432">
        <v>6423770</v>
      </c>
      <c r="N4432">
        <v>9760838</v>
      </c>
      <c r="O4432">
        <v>5.9826839999999999</v>
      </c>
      <c r="P4432" s="27">
        <v>23797687</v>
      </c>
      <c r="Q4432" s="27">
        <v>81197708</v>
      </c>
    </row>
    <row r="4433" spans="1:17" x14ac:dyDescent="0.3">
      <c r="A4433">
        <v>9</v>
      </c>
      <c r="B4433">
        <v>5</v>
      </c>
      <c r="C4433">
        <v>10</v>
      </c>
      <c r="D4433" s="27">
        <v>78000</v>
      </c>
      <c r="E4433">
        <v>5504</v>
      </c>
      <c r="F4433">
        <v>546887</v>
      </c>
      <c r="G4433">
        <v>114508</v>
      </c>
      <c r="H4433">
        <v>20529</v>
      </c>
      <c r="I4433">
        <v>602800</v>
      </c>
      <c r="J4433">
        <v>6459</v>
      </c>
      <c r="K4433">
        <v>1218166</v>
      </c>
      <c r="L4433">
        <v>127519</v>
      </c>
      <c r="M4433">
        <v>1434956</v>
      </c>
      <c r="N4433">
        <v>499908</v>
      </c>
      <c r="O4433">
        <v>487.77969999999999</v>
      </c>
      <c r="P4433" s="27">
        <v>1341511</v>
      </c>
      <c r="Q4433" s="27">
        <v>4577236</v>
      </c>
    </row>
    <row r="4434" spans="1:17" x14ac:dyDescent="0.3">
      <c r="A4434">
        <v>9</v>
      </c>
      <c r="B4434">
        <v>1</v>
      </c>
      <c r="C4434">
        <v>1</v>
      </c>
      <c r="D4434" s="27">
        <v>2100</v>
      </c>
      <c r="O4434">
        <v>145.50389999999999</v>
      </c>
    </row>
    <row r="4435" spans="1:17" x14ac:dyDescent="0.3">
      <c r="A4435">
        <v>2</v>
      </c>
      <c r="B4435">
        <v>8</v>
      </c>
      <c r="C4435">
        <v>19</v>
      </c>
      <c r="D4435" s="27">
        <v>36500</v>
      </c>
      <c r="E4435">
        <v>0</v>
      </c>
      <c r="F4435">
        <v>51807</v>
      </c>
      <c r="G4435">
        <v>906423</v>
      </c>
      <c r="H4435">
        <v>0</v>
      </c>
      <c r="I4435">
        <v>201337</v>
      </c>
      <c r="J4435">
        <v>0</v>
      </c>
      <c r="K4435">
        <v>214904</v>
      </c>
      <c r="L4435">
        <v>25388</v>
      </c>
      <c r="M4435">
        <v>78848</v>
      </c>
      <c r="N4435">
        <v>187721</v>
      </c>
      <c r="O4435">
        <v>316.1096</v>
      </c>
      <c r="P4435" s="27">
        <v>488402</v>
      </c>
      <c r="Q4435" s="27">
        <v>1666428</v>
      </c>
    </row>
    <row r="4436" spans="1:17" x14ac:dyDescent="0.3">
      <c r="A4436">
        <v>7</v>
      </c>
      <c r="B4436">
        <v>2</v>
      </c>
      <c r="C4436">
        <v>2</v>
      </c>
      <c r="D4436" s="27">
        <v>35500</v>
      </c>
      <c r="E4436">
        <v>545</v>
      </c>
      <c r="F4436">
        <v>302813</v>
      </c>
      <c r="G4436">
        <v>1269428</v>
      </c>
      <c r="H4436">
        <v>5757</v>
      </c>
      <c r="I4436">
        <v>448800</v>
      </c>
      <c r="J4436">
        <v>0</v>
      </c>
      <c r="K4436">
        <v>346036</v>
      </c>
      <c r="L4436">
        <v>30476</v>
      </c>
      <c r="M4436">
        <v>188835</v>
      </c>
      <c r="N4436">
        <v>545883</v>
      </c>
      <c r="O4436">
        <v>657.71090000000004</v>
      </c>
      <c r="P4436" s="27">
        <v>919863</v>
      </c>
      <c r="Q4436" s="27">
        <v>3138573</v>
      </c>
    </row>
    <row r="4437" spans="1:17" x14ac:dyDescent="0.3">
      <c r="A4437">
        <v>3</v>
      </c>
      <c r="B4437">
        <v>25</v>
      </c>
      <c r="C4437">
        <v>42</v>
      </c>
      <c r="D4437" s="27">
        <v>1450</v>
      </c>
      <c r="E4437">
        <v>0</v>
      </c>
      <c r="F4437">
        <v>7860</v>
      </c>
      <c r="G4437">
        <v>5644</v>
      </c>
      <c r="H4437">
        <v>166</v>
      </c>
      <c r="I4437">
        <v>11829</v>
      </c>
      <c r="J4437">
        <v>0</v>
      </c>
      <c r="K4437">
        <v>1224</v>
      </c>
      <c r="L4437">
        <v>3971</v>
      </c>
      <c r="M4437">
        <v>3032</v>
      </c>
      <c r="N4437">
        <v>8600</v>
      </c>
      <c r="O4437">
        <v>961.78279999999995</v>
      </c>
      <c r="P4437" s="27">
        <v>12405</v>
      </c>
      <c r="Q4437" s="27">
        <v>42326</v>
      </c>
    </row>
    <row r="4438" spans="1:17" x14ac:dyDescent="0.3">
      <c r="A4438">
        <v>5</v>
      </c>
      <c r="B4438">
        <v>5</v>
      </c>
      <c r="C4438">
        <v>10</v>
      </c>
      <c r="D4438" s="27">
        <v>2200</v>
      </c>
      <c r="E4438">
        <v>0</v>
      </c>
      <c r="F4438">
        <v>0</v>
      </c>
      <c r="G4438">
        <v>0</v>
      </c>
      <c r="H4438">
        <v>0</v>
      </c>
      <c r="I4438">
        <v>10101</v>
      </c>
      <c r="J4438">
        <v>0</v>
      </c>
      <c r="K4438">
        <v>0</v>
      </c>
      <c r="L4438">
        <v>0</v>
      </c>
      <c r="M4438">
        <v>0</v>
      </c>
      <c r="N4438">
        <v>8532</v>
      </c>
      <c r="O4438">
        <v>1461.857</v>
      </c>
      <c r="P4438" s="27">
        <v>5461</v>
      </c>
      <c r="Q4438" s="27">
        <v>18633</v>
      </c>
    </row>
    <row r="4439" spans="1:17" x14ac:dyDescent="0.3">
      <c r="A4439">
        <v>4</v>
      </c>
      <c r="B4439">
        <v>5</v>
      </c>
      <c r="C4439">
        <v>10</v>
      </c>
      <c r="D4439" s="27">
        <v>100000</v>
      </c>
      <c r="E4439">
        <v>526</v>
      </c>
      <c r="F4439">
        <v>0</v>
      </c>
      <c r="G4439">
        <v>4592</v>
      </c>
      <c r="H4439">
        <v>0</v>
      </c>
      <c r="I4439">
        <v>47701</v>
      </c>
      <c r="J4439">
        <v>0</v>
      </c>
      <c r="K4439">
        <v>1537</v>
      </c>
      <c r="L4439">
        <v>198</v>
      </c>
      <c r="M4439">
        <v>0</v>
      </c>
      <c r="N4439">
        <v>79254</v>
      </c>
      <c r="O4439">
        <v>190.5898</v>
      </c>
      <c r="P4439" s="27">
        <v>39217</v>
      </c>
      <c r="Q4439" s="27">
        <v>133808</v>
      </c>
    </row>
    <row r="4440" spans="1:17" x14ac:dyDescent="0.3">
      <c r="A4440">
        <v>3</v>
      </c>
      <c r="B4440">
        <v>14</v>
      </c>
      <c r="C4440">
        <v>27</v>
      </c>
      <c r="D4440" s="27">
        <v>80000</v>
      </c>
      <c r="E4440">
        <v>0</v>
      </c>
      <c r="F4440">
        <v>0</v>
      </c>
      <c r="G4440">
        <v>232703</v>
      </c>
      <c r="H4440">
        <v>8361</v>
      </c>
      <c r="I4440">
        <v>136005</v>
      </c>
      <c r="J4440">
        <v>30280</v>
      </c>
      <c r="K4440">
        <v>168515</v>
      </c>
      <c r="L4440">
        <v>13593</v>
      </c>
      <c r="M4440">
        <v>163849</v>
      </c>
      <c r="N4440">
        <v>180285</v>
      </c>
      <c r="O4440">
        <v>139.16999999999999</v>
      </c>
      <c r="P4440" s="27">
        <v>273620</v>
      </c>
      <c r="Q4440" s="27">
        <v>933591</v>
      </c>
    </row>
    <row r="4441" spans="1:17" x14ac:dyDescent="0.3">
      <c r="A4441">
        <v>3</v>
      </c>
      <c r="B4441">
        <v>8</v>
      </c>
      <c r="C4441">
        <v>19</v>
      </c>
      <c r="D4441" s="27">
        <v>430000</v>
      </c>
      <c r="E4441">
        <v>653038</v>
      </c>
      <c r="F4441">
        <v>2177491</v>
      </c>
      <c r="G4441">
        <v>10573996</v>
      </c>
      <c r="H4441">
        <v>0</v>
      </c>
      <c r="I4441">
        <v>3888987</v>
      </c>
      <c r="J4441">
        <v>917669</v>
      </c>
      <c r="K4441">
        <v>485004</v>
      </c>
      <c r="L4441">
        <v>629642</v>
      </c>
      <c r="M4441">
        <v>1117085</v>
      </c>
      <c r="N4441">
        <v>4139750</v>
      </c>
      <c r="O4441">
        <v>4.5464599999999997</v>
      </c>
      <c r="P4441" s="27">
        <v>7204766</v>
      </c>
      <c r="Q4441" s="27">
        <v>24582662</v>
      </c>
    </row>
    <row r="4442" spans="1:17" x14ac:dyDescent="0.3">
      <c r="A4442">
        <v>8</v>
      </c>
      <c r="B4442">
        <v>25</v>
      </c>
      <c r="C4442">
        <v>42</v>
      </c>
      <c r="D4442" s="27">
        <v>90000</v>
      </c>
      <c r="E4442">
        <v>0</v>
      </c>
      <c r="F4442">
        <v>1682556</v>
      </c>
      <c r="G4442">
        <v>1406718</v>
      </c>
      <c r="H4442">
        <v>7879</v>
      </c>
      <c r="I4442">
        <v>1659684</v>
      </c>
      <c r="J4442">
        <v>0</v>
      </c>
      <c r="K4442">
        <v>38150</v>
      </c>
      <c r="L4442">
        <v>65139</v>
      </c>
      <c r="M4442">
        <v>78233</v>
      </c>
      <c r="N4442">
        <v>1010480</v>
      </c>
      <c r="O4442">
        <v>48.84104</v>
      </c>
      <c r="P4442" s="27">
        <v>1743505</v>
      </c>
      <c r="Q4442" s="27">
        <v>5948839</v>
      </c>
    </row>
    <row r="4443" spans="1:17" x14ac:dyDescent="0.3">
      <c r="A4443">
        <v>5</v>
      </c>
      <c r="B4443">
        <v>2</v>
      </c>
      <c r="C4443">
        <v>2</v>
      </c>
      <c r="D4443" s="27">
        <v>2000</v>
      </c>
      <c r="E4443">
        <v>1954</v>
      </c>
      <c r="F4443">
        <v>6588</v>
      </c>
      <c r="G4443">
        <v>5825</v>
      </c>
      <c r="H4443">
        <v>72</v>
      </c>
      <c r="I4443">
        <v>4360</v>
      </c>
      <c r="J4443">
        <v>0</v>
      </c>
      <c r="K4443">
        <v>1352</v>
      </c>
      <c r="L4443">
        <v>1026</v>
      </c>
      <c r="M4443">
        <v>9210</v>
      </c>
      <c r="N4443">
        <v>5470</v>
      </c>
      <c r="O4443">
        <v>1807.463</v>
      </c>
      <c r="P4443" s="27">
        <v>10509</v>
      </c>
      <c r="Q4443" s="27">
        <v>35857</v>
      </c>
    </row>
    <row r="4444" spans="1:17" x14ac:dyDescent="0.3">
      <c r="A4444">
        <v>7</v>
      </c>
      <c r="B4444">
        <v>25</v>
      </c>
      <c r="C4444">
        <v>42</v>
      </c>
      <c r="D4444" s="27">
        <v>6600</v>
      </c>
      <c r="E4444">
        <v>0</v>
      </c>
      <c r="F4444">
        <v>95680</v>
      </c>
      <c r="G4444">
        <v>67394</v>
      </c>
      <c r="H4444">
        <v>551</v>
      </c>
      <c r="I4444">
        <v>81010</v>
      </c>
      <c r="J4444">
        <v>0</v>
      </c>
      <c r="K4444">
        <v>8910</v>
      </c>
      <c r="L4444">
        <v>2550</v>
      </c>
      <c r="M4444">
        <v>24732</v>
      </c>
      <c r="N4444">
        <v>55685</v>
      </c>
      <c r="O4444">
        <v>1879.4559999999999</v>
      </c>
      <c r="P4444" s="27">
        <v>98626</v>
      </c>
      <c r="Q4444" s="27">
        <v>336512</v>
      </c>
    </row>
    <row r="4445" spans="1:17" x14ac:dyDescent="0.3">
      <c r="A4445">
        <v>9</v>
      </c>
      <c r="B4445">
        <v>2</v>
      </c>
      <c r="C4445">
        <v>2</v>
      </c>
      <c r="D4445" s="27">
        <v>14000</v>
      </c>
      <c r="E4445">
        <v>347</v>
      </c>
      <c r="F4445">
        <v>113729</v>
      </c>
      <c r="G4445">
        <v>196551</v>
      </c>
      <c r="H4445">
        <v>5107</v>
      </c>
      <c r="I4445">
        <v>166568</v>
      </c>
      <c r="J4445">
        <v>0</v>
      </c>
      <c r="K4445">
        <v>14693</v>
      </c>
      <c r="L4445">
        <v>41239</v>
      </c>
      <c r="M4445">
        <v>423727</v>
      </c>
      <c r="N4445">
        <v>209925</v>
      </c>
      <c r="O4445">
        <v>583.62670000000003</v>
      </c>
      <c r="P4445" s="27">
        <v>343460</v>
      </c>
      <c r="Q4445" s="27">
        <v>1171886</v>
      </c>
    </row>
    <row r="4446" spans="1:17" x14ac:dyDescent="0.3">
      <c r="A4446">
        <v>9</v>
      </c>
      <c r="B4446">
        <v>8</v>
      </c>
      <c r="C4446">
        <v>19</v>
      </c>
      <c r="D4446" s="27">
        <v>31000</v>
      </c>
      <c r="E4446">
        <v>541830</v>
      </c>
      <c r="F4446">
        <v>135020</v>
      </c>
      <c r="G4446">
        <v>889335</v>
      </c>
      <c r="H4446">
        <v>9912</v>
      </c>
      <c r="I4446">
        <v>465496</v>
      </c>
      <c r="J4446">
        <v>0</v>
      </c>
      <c r="K4446">
        <v>52456</v>
      </c>
      <c r="L4446">
        <v>106913</v>
      </c>
      <c r="M4446">
        <v>1120974</v>
      </c>
      <c r="N4446">
        <v>497590</v>
      </c>
      <c r="O4446">
        <v>150.86240000000001</v>
      </c>
      <c r="P4446" s="27">
        <v>1119439</v>
      </c>
      <c r="Q4446" s="27">
        <v>3819526</v>
      </c>
    </row>
    <row r="4447" spans="1:17" x14ac:dyDescent="0.3">
      <c r="A4447">
        <v>2</v>
      </c>
      <c r="B4447">
        <v>14</v>
      </c>
      <c r="C4447">
        <v>27</v>
      </c>
      <c r="D4447" s="27">
        <v>102000</v>
      </c>
      <c r="E4447">
        <v>0</v>
      </c>
      <c r="F4447">
        <v>0</v>
      </c>
      <c r="G4447">
        <v>1070286</v>
      </c>
      <c r="H4447">
        <v>0</v>
      </c>
      <c r="I4447">
        <v>1096475</v>
      </c>
      <c r="J4447">
        <v>0</v>
      </c>
      <c r="K4447">
        <v>650659</v>
      </c>
      <c r="L4447">
        <v>53253</v>
      </c>
      <c r="M4447">
        <v>906967</v>
      </c>
      <c r="N4447">
        <v>887564</v>
      </c>
      <c r="O4447">
        <v>239.3854</v>
      </c>
      <c r="P4447" s="27">
        <v>1367293</v>
      </c>
      <c r="Q4447" s="27">
        <v>4665204</v>
      </c>
    </row>
    <row r="4448" spans="1:17" x14ac:dyDescent="0.3">
      <c r="A4448">
        <v>5</v>
      </c>
      <c r="B4448">
        <v>15</v>
      </c>
      <c r="C4448">
        <v>33</v>
      </c>
      <c r="D4448" s="27">
        <v>4200</v>
      </c>
      <c r="E4448">
        <v>38538</v>
      </c>
      <c r="F4448">
        <v>97155</v>
      </c>
      <c r="G4448">
        <v>111487</v>
      </c>
      <c r="H4448">
        <v>0</v>
      </c>
      <c r="I4448">
        <v>50496</v>
      </c>
      <c r="J4448">
        <v>0</v>
      </c>
      <c r="K4448">
        <v>337493</v>
      </c>
      <c r="L4448">
        <v>33281</v>
      </c>
      <c r="M4448">
        <v>26484</v>
      </c>
      <c r="N4448">
        <v>59678</v>
      </c>
      <c r="O4448">
        <v>961.78279999999995</v>
      </c>
      <c r="P4448" s="27">
        <v>221164</v>
      </c>
      <c r="Q4448" s="27">
        <v>754612</v>
      </c>
    </row>
    <row r="4449" spans="1:17" x14ac:dyDescent="0.3">
      <c r="A4449">
        <v>6</v>
      </c>
      <c r="B4449">
        <v>24</v>
      </c>
      <c r="C4449">
        <v>51</v>
      </c>
      <c r="D4449" s="27">
        <v>350000</v>
      </c>
      <c r="E4449">
        <v>273344</v>
      </c>
      <c r="F4449">
        <v>6935142</v>
      </c>
      <c r="G4449">
        <v>5952668</v>
      </c>
      <c r="H4449">
        <v>764137</v>
      </c>
      <c r="I4449">
        <v>4988629</v>
      </c>
      <c r="J4449">
        <v>482340</v>
      </c>
      <c r="K4449">
        <v>460499</v>
      </c>
      <c r="L4449">
        <v>311393</v>
      </c>
      <c r="M4449">
        <v>287031</v>
      </c>
      <c r="N4449">
        <v>3498292</v>
      </c>
      <c r="O4449">
        <v>15.05513</v>
      </c>
      <c r="P4449" s="27">
        <v>7020362</v>
      </c>
      <c r="Q4449" s="27">
        <v>23953475</v>
      </c>
    </row>
    <row r="4450" spans="1:17" x14ac:dyDescent="0.3">
      <c r="A4450">
        <v>5</v>
      </c>
      <c r="B4450">
        <v>6</v>
      </c>
      <c r="C4450">
        <v>13</v>
      </c>
      <c r="D4450" s="27">
        <v>3200</v>
      </c>
      <c r="E4450">
        <v>236</v>
      </c>
      <c r="F4450">
        <v>75814</v>
      </c>
      <c r="G4450">
        <v>38530</v>
      </c>
      <c r="H4450">
        <v>1432</v>
      </c>
      <c r="I4450">
        <v>109839</v>
      </c>
      <c r="J4450">
        <v>94285</v>
      </c>
      <c r="K4450">
        <v>728452</v>
      </c>
      <c r="L4450">
        <v>5183</v>
      </c>
      <c r="M4450">
        <v>5408</v>
      </c>
      <c r="N4450">
        <v>63014</v>
      </c>
      <c r="O4450">
        <v>1879.4559999999999</v>
      </c>
      <c r="P4450" s="27">
        <v>328896</v>
      </c>
      <c r="Q4450" s="27">
        <v>1122193</v>
      </c>
    </row>
    <row r="4451" spans="1:17" x14ac:dyDescent="0.3">
      <c r="A4451">
        <v>7</v>
      </c>
      <c r="B4451">
        <v>5</v>
      </c>
      <c r="C4451">
        <v>9</v>
      </c>
      <c r="D4451" s="27">
        <v>4500</v>
      </c>
      <c r="E4451">
        <v>0</v>
      </c>
      <c r="F4451">
        <v>0</v>
      </c>
      <c r="G4451">
        <v>0</v>
      </c>
      <c r="H4451">
        <v>0</v>
      </c>
      <c r="I4451">
        <v>17289</v>
      </c>
      <c r="J4451">
        <v>0</v>
      </c>
      <c r="K4451">
        <v>0</v>
      </c>
      <c r="L4451">
        <v>0</v>
      </c>
      <c r="M4451">
        <v>0</v>
      </c>
      <c r="N4451">
        <v>14385</v>
      </c>
      <c r="O4451">
        <v>3782.18</v>
      </c>
      <c r="P4451" s="27">
        <v>9283</v>
      </c>
      <c r="Q4451" s="27">
        <v>31674</v>
      </c>
    </row>
    <row r="4452" spans="1:17" x14ac:dyDescent="0.3">
      <c r="A4452">
        <v>9</v>
      </c>
      <c r="B4452">
        <v>8</v>
      </c>
      <c r="C4452">
        <v>19</v>
      </c>
      <c r="D4452" s="27">
        <v>285000</v>
      </c>
      <c r="E4452">
        <v>0</v>
      </c>
      <c r="F4452">
        <v>809559</v>
      </c>
      <c r="G4452">
        <v>6775535</v>
      </c>
      <c r="H4452">
        <v>0</v>
      </c>
      <c r="I4452">
        <v>3371021</v>
      </c>
      <c r="J4452">
        <v>574654</v>
      </c>
      <c r="K4452">
        <v>876172</v>
      </c>
      <c r="L4452">
        <v>586611</v>
      </c>
      <c r="M4452">
        <v>2034733</v>
      </c>
      <c r="N4452">
        <v>3468164</v>
      </c>
      <c r="O4452">
        <v>19.690259999999999</v>
      </c>
      <c r="P4452" s="27">
        <v>5420999</v>
      </c>
      <c r="Q4452" s="27">
        <v>18496449</v>
      </c>
    </row>
    <row r="4453" spans="1:17" x14ac:dyDescent="0.3">
      <c r="A4453">
        <v>5</v>
      </c>
      <c r="B4453">
        <v>12</v>
      </c>
      <c r="C4453">
        <v>21</v>
      </c>
      <c r="D4453" s="27">
        <v>96000</v>
      </c>
      <c r="E4453">
        <v>5995</v>
      </c>
      <c r="F4453">
        <v>1395659</v>
      </c>
      <c r="G4453">
        <v>1187390</v>
      </c>
      <c r="H4453">
        <v>0</v>
      </c>
      <c r="I4453">
        <v>514402</v>
      </c>
      <c r="J4453">
        <v>153183</v>
      </c>
      <c r="K4453">
        <v>151959</v>
      </c>
      <c r="L4453">
        <v>95017</v>
      </c>
      <c r="M4453">
        <v>124235</v>
      </c>
      <c r="N4453">
        <v>1434336</v>
      </c>
      <c r="O4453">
        <v>54.139040000000001</v>
      </c>
      <c r="P4453" s="27">
        <v>1483639</v>
      </c>
      <c r="Q4453" s="27">
        <v>5062176</v>
      </c>
    </row>
    <row r="4454" spans="1:17" x14ac:dyDescent="0.3">
      <c r="A4454">
        <v>9</v>
      </c>
      <c r="B4454">
        <v>91</v>
      </c>
      <c r="C4454">
        <v>49</v>
      </c>
      <c r="D4454" s="27">
        <v>4000</v>
      </c>
      <c r="E4454">
        <v>0</v>
      </c>
      <c r="F4454">
        <v>0</v>
      </c>
      <c r="G4454">
        <v>925</v>
      </c>
      <c r="H4454">
        <v>0</v>
      </c>
      <c r="I4454">
        <v>3991</v>
      </c>
      <c r="J4454">
        <v>0</v>
      </c>
      <c r="K4454">
        <v>398</v>
      </c>
      <c r="L4454">
        <v>72</v>
      </c>
      <c r="M4454">
        <v>69</v>
      </c>
      <c r="N4454">
        <v>17801</v>
      </c>
      <c r="O4454">
        <v>3855.0839999999998</v>
      </c>
      <c r="P4454" s="27">
        <v>6816</v>
      </c>
      <c r="Q4454" s="27">
        <v>23256</v>
      </c>
    </row>
    <row r="4455" spans="1:17" x14ac:dyDescent="0.3">
      <c r="A4455">
        <v>6</v>
      </c>
      <c r="B4455">
        <v>5</v>
      </c>
      <c r="C4455">
        <v>9</v>
      </c>
      <c r="D4455" s="27">
        <v>11250</v>
      </c>
      <c r="E4455">
        <v>0</v>
      </c>
      <c r="F4455">
        <v>29133</v>
      </c>
      <c r="G4455">
        <v>7930</v>
      </c>
      <c r="H4455">
        <v>599</v>
      </c>
      <c r="I4455">
        <v>105280</v>
      </c>
      <c r="J4455">
        <v>0</v>
      </c>
      <c r="K4455">
        <v>3783</v>
      </c>
      <c r="L4455">
        <v>23176</v>
      </c>
      <c r="M4455">
        <v>10440</v>
      </c>
      <c r="N4455">
        <v>63504</v>
      </c>
      <c r="O4455">
        <v>1162.2629999999999</v>
      </c>
      <c r="P4455" s="27">
        <v>71467</v>
      </c>
      <c r="Q4455" s="27">
        <v>243845</v>
      </c>
    </row>
    <row r="4456" spans="1:17" x14ac:dyDescent="0.3">
      <c r="A4456">
        <v>3</v>
      </c>
      <c r="B4456">
        <v>8</v>
      </c>
      <c r="C4456">
        <v>19</v>
      </c>
      <c r="D4456" s="27">
        <v>72000</v>
      </c>
      <c r="E4456">
        <v>8415</v>
      </c>
      <c r="F4456">
        <v>418243</v>
      </c>
      <c r="G4456">
        <v>1583924</v>
      </c>
      <c r="H4456">
        <v>23262</v>
      </c>
      <c r="I4456">
        <v>2852559</v>
      </c>
      <c r="J4456">
        <v>0</v>
      </c>
      <c r="K4456">
        <v>77292</v>
      </c>
      <c r="L4456">
        <v>371727</v>
      </c>
      <c r="M4456">
        <v>1553024</v>
      </c>
      <c r="N4456">
        <v>1505344</v>
      </c>
      <c r="O4456">
        <v>63.07394</v>
      </c>
      <c r="P4456" s="27">
        <v>2460079</v>
      </c>
      <c r="Q4456" s="27">
        <v>8393790</v>
      </c>
    </row>
    <row r="4457" spans="1:17" x14ac:dyDescent="0.3">
      <c r="A4457">
        <v>8</v>
      </c>
      <c r="B4457">
        <v>14</v>
      </c>
      <c r="C4457">
        <v>28</v>
      </c>
      <c r="D4457" s="27">
        <v>55000</v>
      </c>
      <c r="E4457">
        <v>637734</v>
      </c>
      <c r="F4457">
        <v>111068</v>
      </c>
      <c r="G4457">
        <v>352698</v>
      </c>
      <c r="H4457">
        <v>110287</v>
      </c>
      <c r="I4457">
        <v>654141</v>
      </c>
      <c r="J4457">
        <v>79040</v>
      </c>
      <c r="K4457">
        <v>932773</v>
      </c>
      <c r="L4457">
        <v>244102</v>
      </c>
      <c r="M4457">
        <v>640771</v>
      </c>
      <c r="N4457">
        <v>380172</v>
      </c>
      <c r="O4457">
        <v>207.1317</v>
      </c>
      <c r="P4457" s="27">
        <v>1214181</v>
      </c>
      <c r="Q4457" s="27">
        <v>4142786</v>
      </c>
    </row>
    <row r="4458" spans="1:17" x14ac:dyDescent="0.3">
      <c r="A4458">
        <v>3</v>
      </c>
      <c r="B4458">
        <v>14</v>
      </c>
      <c r="C4458">
        <v>28</v>
      </c>
      <c r="D4458" s="27">
        <v>4000</v>
      </c>
      <c r="E4458">
        <v>12363</v>
      </c>
      <c r="F4458">
        <v>34289</v>
      </c>
      <c r="G4458">
        <v>18648</v>
      </c>
      <c r="H4458">
        <v>0</v>
      </c>
      <c r="I4458">
        <v>24926</v>
      </c>
      <c r="J4458">
        <v>0</v>
      </c>
      <c r="K4458">
        <v>0</v>
      </c>
      <c r="L4458">
        <v>50605</v>
      </c>
      <c r="M4458">
        <v>189210</v>
      </c>
      <c r="N4458">
        <v>18959</v>
      </c>
      <c r="O4458">
        <v>653.05880000000002</v>
      </c>
      <c r="P4458" s="27">
        <v>102286</v>
      </c>
      <c r="Q4458" s="27">
        <v>349000</v>
      </c>
    </row>
    <row r="4459" spans="1:17" x14ac:dyDescent="0.3">
      <c r="A4459">
        <v>8</v>
      </c>
      <c r="B4459">
        <v>16</v>
      </c>
      <c r="C4459">
        <v>35</v>
      </c>
      <c r="D4459" s="27">
        <v>250000</v>
      </c>
      <c r="E4459">
        <v>0</v>
      </c>
      <c r="F4459">
        <v>7191324</v>
      </c>
      <c r="G4459">
        <v>6795206</v>
      </c>
      <c r="H4459">
        <v>0</v>
      </c>
      <c r="I4459">
        <v>5897134</v>
      </c>
      <c r="J4459">
        <v>1258715</v>
      </c>
      <c r="K4459">
        <v>2622769</v>
      </c>
      <c r="L4459">
        <v>1503353</v>
      </c>
      <c r="M4459">
        <v>742399</v>
      </c>
      <c r="N4459">
        <v>5776135</v>
      </c>
      <c r="O4459">
        <v>9.2846069999999994</v>
      </c>
      <c r="P4459" s="27">
        <v>9316247</v>
      </c>
      <c r="Q4459" s="27">
        <v>31787035</v>
      </c>
    </row>
    <row r="4460" spans="1:17" x14ac:dyDescent="0.3">
      <c r="A4460">
        <v>8</v>
      </c>
      <c r="B4460">
        <v>23</v>
      </c>
      <c r="C4460">
        <v>50</v>
      </c>
      <c r="D4460" s="27">
        <v>47500</v>
      </c>
      <c r="E4460">
        <v>135960</v>
      </c>
      <c r="F4460">
        <v>320403</v>
      </c>
      <c r="G4460">
        <v>461716</v>
      </c>
      <c r="H4460">
        <v>33227</v>
      </c>
      <c r="I4460">
        <v>246066</v>
      </c>
      <c r="J4460">
        <v>37804</v>
      </c>
      <c r="K4460">
        <v>1835240</v>
      </c>
      <c r="L4460">
        <v>89863</v>
      </c>
      <c r="M4460">
        <v>99156</v>
      </c>
      <c r="N4460">
        <v>294746</v>
      </c>
      <c r="O4460">
        <v>48.84104</v>
      </c>
      <c r="P4460" s="27">
        <v>1041671</v>
      </c>
      <c r="Q4460" s="27">
        <v>3554181</v>
      </c>
    </row>
    <row r="4461" spans="1:17" x14ac:dyDescent="0.3">
      <c r="A4461">
        <v>9</v>
      </c>
      <c r="B4461">
        <v>26</v>
      </c>
      <c r="C4461">
        <v>46</v>
      </c>
      <c r="D4461" s="27">
        <v>10000</v>
      </c>
      <c r="E4461">
        <v>9</v>
      </c>
      <c r="F4461">
        <v>10315</v>
      </c>
      <c r="G4461">
        <v>5978</v>
      </c>
      <c r="H4461">
        <v>42</v>
      </c>
      <c r="I4461">
        <v>9146</v>
      </c>
      <c r="J4461">
        <v>0</v>
      </c>
      <c r="K4461">
        <v>1033</v>
      </c>
      <c r="L4461">
        <v>1139</v>
      </c>
      <c r="M4461">
        <v>1840</v>
      </c>
      <c r="N4461">
        <v>26359</v>
      </c>
      <c r="O4461">
        <v>1828.0519999999999</v>
      </c>
      <c r="P4461" s="27">
        <v>16372</v>
      </c>
      <c r="Q4461" s="27">
        <v>55861</v>
      </c>
    </row>
    <row r="4462" spans="1:17" x14ac:dyDescent="0.3">
      <c r="A4462">
        <v>1</v>
      </c>
      <c r="B4462">
        <v>14</v>
      </c>
      <c r="C4462">
        <v>28</v>
      </c>
      <c r="D4462" s="27">
        <v>62000</v>
      </c>
      <c r="E4462">
        <v>0</v>
      </c>
      <c r="F4462">
        <v>56849</v>
      </c>
      <c r="G4462">
        <v>215546</v>
      </c>
      <c r="H4462">
        <v>0</v>
      </c>
      <c r="I4462">
        <v>96663</v>
      </c>
      <c r="J4462">
        <v>22112</v>
      </c>
      <c r="K4462">
        <v>41739</v>
      </c>
      <c r="L4462">
        <v>12159</v>
      </c>
      <c r="M4462">
        <v>71209</v>
      </c>
      <c r="N4462">
        <v>146603</v>
      </c>
      <c r="O4462">
        <v>313.28620000000001</v>
      </c>
      <c r="P4462" s="27">
        <v>194279</v>
      </c>
      <c r="Q4462" s="27">
        <v>662880</v>
      </c>
    </row>
    <row r="4463" spans="1:17" x14ac:dyDescent="0.3">
      <c r="A4463">
        <v>5</v>
      </c>
      <c r="B4463">
        <v>15</v>
      </c>
      <c r="C4463">
        <v>32</v>
      </c>
      <c r="D4463" s="27">
        <v>3000</v>
      </c>
      <c r="E4463">
        <v>3315</v>
      </c>
      <c r="F4463">
        <v>344586</v>
      </c>
      <c r="G4463">
        <v>180985</v>
      </c>
      <c r="H4463">
        <v>0</v>
      </c>
      <c r="I4463">
        <v>130898</v>
      </c>
      <c r="J4463">
        <v>0</v>
      </c>
      <c r="K4463">
        <v>490484</v>
      </c>
      <c r="L4463">
        <v>5646</v>
      </c>
      <c r="M4463">
        <v>36241</v>
      </c>
      <c r="N4463">
        <v>83135</v>
      </c>
      <c r="O4463">
        <v>1197.386</v>
      </c>
      <c r="P4463" s="27">
        <v>373766</v>
      </c>
      <c r="Q4463" s="27">
        <v>1275290</v>
      </c>
    </row>
    <row r="4464" spans="1:17" x14ac:dyDescent="0.3">
      <c r="A4464">
        <v>4</v>
      </c>
      <c r="B4464">
        <v>5</v>
      </c>
      <c r="C4464">
        <v>10</v>
      </c>
      <c r="D4464" s="27">
        <v>56000</v>
      </c>
      <c r="E4464">
        <v>14167</v>
      </c>
      <c r="F4464">
        <v>16972</v>
      </c>
      <c r="G4464">
        <v>64727</v>
      </c>
      <c r="H4464">
        <v>0</v>
      </c>
      <c r="I4464">
        <v>408234</v>
      </c>
      <c r="J4464">
        <v>0</v>
      </c>
      <c r="K4464">
        <v>18578</v>
      </c>
      <c r="L4464">
        <v>4921</v>
      </c>
      <c r="M4464">
        <v>48103</v>
      </c>
      <c r="N4464">
        <v>159662</v>
      </c>
      <c r="O4464">
        <v>120.9495</v>
      </c>
      <c r="P4464" s="27">
        <v>215523</v>
      </c>
      <c r="Q4464" s="27">
        <v>735364</v>
      </c>
    </row>
    <row r="4465" spans="1:17" x14ac:dyDescent="0.3">
      <c r="A4465">
        <v>3</v>
      </c>
      <c r="B4465">
        <v>14</v>
      </c>
      <c r="C4465">
        <v>28</v>
      </c>
      <c r="D4465" s="27">
        <v>48000</v>
      </c>
      <c r="E4465">
        <v>0</v>
      </c>
      <c r="F4465">
        <v>163816</v>
      </c>
      <c r="G4465">
        <v>145235</v>
      </c>
      <c r="H4465">
        <v>0</v>
      </c>
      <c r="I4465">
        <v>211015</v>
      </c>
      <c r="J4465">
        <v>22147</v>
      </c>
      <c r="K4465">
        <v>254837</v>
      </c>
      <c r="L4465">
        <v>68873</v>
      </c>
      <c r="M4465">
        <v>128097</v>
      </c>
      <c r="N4465">
        <v>170291</v>
      </c>
      <c r="O4465">
        <v>271.01510000000002</v>
      </c>
      <c r="P4465" s="27">
        <v>341240</v>
      </c>
      <c r="Q4465" s="27">
        <v>1164311</v>
      </c>
    </row>
    <row r="4466" spans="1:17" x14ac:dyDescent="0.3">
      <c r="A4466">
        <v>9</v>
      </c>
      <c r="B4466">
        <v>15</v>
      </c>
      <c r="C4466">
        <v>32</v>
      </c>
      <c r="D4466" s="27">
        <v>2500</v>
      </c>
      <c r="E4466">
        <v>419</v>
      </c>
      <c r="F4466">
        <v>58748</v>
      </c>
      <c r="G4466">
        <v>69180</v>
      </c>
      <c r="H4466">
        <v>14866</v>
      </c>
      <c r="I4466">
        <v>104874</v>
      </c>
      <c r="J4466">
        <v>352862</v>
      </c>
      <c r="K4466">
        <v>249461</v>
      </c>
      <c r="L4466">
        <v>44607</v>
      </c>
      <c r="M4466">
        <v>27121</v>
      </c>
      <c r="N4466">
        <v>57522</v>
      </c>
      <c r="O4466">
        <v>907.84130000000005</v>
      </c>
      <c r="P4466" s="27">
        <v>287122</v>
      </c>
      <c r="Q4466" s="27">
        <v>979660</v>
      </c>
    </row>
    <row r="4467" spans="1:17" x14ac:dyDescent="0.3">
      <c r="A4467">
        <v>6</v>
      </c>
      <c r="B4467">
        <v>13</v>
      </c>
      <c r="C4467">
        <v>26</v>
      </c>
      <c r="D4467" s="27">
        <v>10000</v>
      </c>
      <c r="E4467">
        <v>20451</v>
      </c>
      <c r="F4467">
        <v>69319</v>
      </c>
      <c r="G4467">
        <v>6709</v>
      </c>
      <c r="H4467">
        <v>441</v>
      </c>
      <c r="I4467">
        <v>11565</v>
      </c>
      <c r="J4467">
        <v>5332</v>
      </c>
      <c r="K4467">
        <v>8130</v>
      </c>
      <c r="L4467">
        <v>6961</v>
      </c>
      <c r="M4467">
        <v>12532</v>
      </c>
      <c r="N4467">
        <v>41859</v>
      </c>
      <c r="O4467">
        <v>1117.742</v>
      </c>
      <c r="P4467" s="27">
        <v>53722</v>
      </c>
      <c r="Q4467" s="27">
        <v>183299</v>
      </c>
    </row>
    <row r="4468" spans="1:17" x14ac:dyDescent="0.3">
      <c r="A4468">
        <v>5</v>
      </c>
      <c r="B4468">
        <v>13</v>
      </c>
      <c r="C4468">
        <v>24</v>
      </c>
      <c r="D4468" s="27">
        <v>15000</v>
      </c>
      <c r="E4468">
        <v>44385</v>
      </c>
      <c r="F4468">
        <v>130496</v>
      </c>
      <c r="G4468">
        <v>58687</v>
      </c>
      <c r="H4468">
        <v>2433</v>
      </c>
      <c r="I4468">
        <v>52820</v>
      </c>
      <c r="J4468">
        <v>0</v>
      </c>
      <c r="K4468">
        <v>30870</v>
      </c>
      <c r="L4468">
        <v>11032</v>
      </c>
      <c r="M4468">
        <v>8093</v>
      </c>
      <c r="N4468">
        <v>175209</v>
      </c>
      <c r="O4468">
        <v>1117.742</v>
      </c>
      <c r="P4468" s="27">
        <v>150652</v>
      </c>
      <c r="Q4468" s="27">
        <v>514025</v>
      </c>
    </row>
    <row r="4469" spans="1:17" x14ac:dyDescent="0.3">
      <c r="A4469">
        <v>7</v>
      </c>
      <c r="B4469">
        <v>5</v>
      </c>
      <c r="C4469">
        <v>9</v>
      </c>
      <c r="D4469" s="27">
        <v>315000</v>
      </c>
      <c r="E4469">
        <v>6431</v>
      </c>
      <c r="F4469">
        <v>495090</v>
      </c>
      <c r="G4469">
        <v>594052</v>
      </c>
      <c r="H4469">
        <v>15569</v>
      </c>
      <c r="I4469">
        <v>3121282</v>
      </c>
      <c r="J4469">
        <v>0</v>
      </c>
      <c r="K4469">
        <v>85064</v>
      </c>
      <c r="L4469">
        <v>45137</v>
      </c>
      <c r="M4469">
        <v>24699</v>
      </c>
      <c r="N4469">
        <v>2901551</v>
      </c>
      <c r="O4469">
        <v>61.580849999999998</v>
      </c>
      <c r="P4469" s="27">
        <v>2136247</v>
      </c>
      <c r="Q4469" s="27">
        <v>7288875</v>
      </c>
    </row>
    <row r="4470" spans="1:17" x14ac:dyDescent="0.3">
      <c r="A4470">
        <v>9</v>
      </c>
      <c r="B4470">
        <v>25</v>
      </c>
      <c r="C4470">
        <v>42</v>
      </c>
      <c r="D4470" s="27">
        <v>102000</v>
      </c>
      <c r="E4470">
        <v>0</v>
      </c>
      <c r="F4470">
        <v>1424307</v>
      </c>
      <c r="G4470">
        <v>1140448</v>
      </c>
      <c r="H4470">
        <v>0</v>
      </c>
      <c r="I4470">
        <v>2238774</v>
      </c>
      <c r="J4470">
        <v>0</v>
      </c>
      <c r="K4470">
        <v>0</v>
      </c>
      <c r="L4470">
        <v>141033</v>
      </c>
      <c r="M4470">
        <v>60334</v>
      </c>
      <c r="N4470">
        <v>973866</v>
      </c>
      <c r="O4470">
        <v>1031.346</v>
      </c>
      <c r="P4470" s="27">
        <v>1752275</v>
      </c>
      <c r="Q4470" s="27">
        <v>5978762</v>
      </c>
    </row>
    <row r="4471" spans="1:17" x14ac:dyDescent="0.3">
      <c r="A4471">
        <v>5</v>
      </c>
      <c r="B4471">
        <v>18</v>
      </c>
      <c r="C4471">
        <v>39</v>
      </c>
      <c r="D4471" s="27">
        <v>14000</v>
      </c>
      <c r="E4471">
        <v>18259</v>
      </c>
      <c r="F4471">
        <v>339251</v>
      </c>
      <c r="G4471">
        <v>99979</v>
      </c>
      <c r="H4471">
        <v>0</v>
      </c>
      <c r="I4471">
        <v>83661</v>
      </c>
      <c r="J4471">
        <v>0</v>
      </c>
      <c r="K4471">
        <v>125033</v>
      </c>
      <c r="L4471">
        <v>429168</v>
      </c>
      <c r="M4471">
        <v>0</v>
      </c>
      <c r="N4471">
        <v>255514</v>
      </c>
      <c r="O4471">
        <v>385.90780000000001</v>
      </c>
      <c r="P4471" s="27">
        <v>395916</v>
      </c>
      <c r="Q4471" s="27">
        <v>1350865</v>
      </c>
    </row>
    <row r="4472" spans="1:17" x14ac:dyDescent="0.3">
      <c r="A4472">
        <v>3</v>
      </c>
      <c r="B4472">
        <v>11</v>
      </c>
      <c r="C4472">
        <v>20</v>
      </c>
      <c r="D4472" s="27">
        <v>176000</v>
      </c>
      <c r="E4472">
        <v>201967</v>
      </c>
      <c r="F4472">
        <v>161490</v>
      </c>
      <c r="G4472">
        <v>191235</v>
      </c>
      <c r="H4472">
        <v>3649</v>
      </c>
      <c r="I4472">
        <v>2109767</v>
      </c>
      <c r="J4472">
        <v>0</v>
      </c>
      <c r="K4472">
        <v>18602742</v>
      </c>
      <c r="L4472">
        <v>13293</v>
      </c>
      <c r="M4472">
        <v>55988</v>
      </c>
      <c r="N4472">
        <v>2899724</v>
      </c>
      <c r="O4472">
        <v>86.870509999999996</v>
      </c>
      <c r="P4472" s="27">
        <v>7104295</v>
      </c>
      <c r="Q4472" s="27">
        <v>24239855</v>
      </c>
    </row>
    <row r="4473" spans="1:17" x14ac:dyDescent="0.3">
      <c r="A4473">
        <v>2</v>
      </c>
      <c r="B4473">
        <v>5</v>
      </c>
      <c r="C4473">
        <v>9</v>
      </c>
      <c r="D4473" s="27">
        <v>36500</v>
      </c>
      <c r="E4473">
        <v>0</v>
      </c>
      <c r="F4473">
        <v>0</v>
      </c>
      <c r="G4473">
        <v>2450</v>
      </c>
      <c r="H4473">
        <v>0</v>
      </c>
      <c r="I4473">
        <v>71019</v>
      </c>
      <c r="J4473">
        <v>0</v>
      </c>
      <c r="K4473">
        <v>0</v>
      </c>
      <c r="L4473">
        <v>0</v>
      </c>
      <c r="M4473">
        <v>0</v>
      </c>
      <c r="N4473">
        <v>39710</v>
      </c>
      <c r="O4473">
        <v>175.75630000000001</v>
      </c>
      <c r="P4473" s="27">
        <v>33171</v>
      </c>
      <c r="Q4473" s="27">
        <v>113179</v>
      </c>
    </row>
    <row r="4474" spans="1:17" x14ac:dyDescent="0.3">
      <c r="A4474">
        <v>8</v>
      </c>
      <c r="B4474">
        <v>24</v>
      </c>
      <c r="C4474">
        <v>51</v>
      </c>
      <c r="D4474" s="27">
        <v>1500000</v>
      </c>
      <c r="E4474">
        <v>2536801</v>
      </c>
      <c r="F4474">
        <v>9365102</v>
      </c>
      <c r="G4474">
        <v>17017851</v>
      </c>
      <c r="H4474">
        <v>4343482</v>
      </c>
      <c r="I4474">
        <v>24428083</v>
      </c>
      <c r="J4474">
        <v>0</v>
      </c>
      <c r="K4474">
        <v>4278857</v>
      </c>
      <c r="L4474">
        <v>795762</v>
      </c>
      <c r="M4474">
        <v>835989</v>
      </c>
      <c r="N4474">
        <v>16016554</v>
      </c>
      <c r="O4474">
        <v>7.5774330000000001</v>
      </c>
      <c r="P4474" s="27">
        <v>23334842</v>
      </c>
      <c r="Q4474" s="27">
        <v>79618481</v>
      </c>
    </row>
    <row r="4475" spans="1:17" x14ac:dyDescent="0.3">
      <c r="A4475">
        <v>7</v>
      </c>
      <c r="B4475">
        <v>16</v>
      </c>
      <c r="C4475">
        <v>35</v>
      </c>
      <c r="D4475" s="27">
        <v>1400000</v>
      </c>
      <c r="E4475">
        <v>0</v>
      </c>
      <c r="F4475">
        <v>63758147</v>
      </c>
      <c r="G4475">
        <v>14769802</v>
      </c>
      <c r="H4475">
        <v>549221</v>
      </c>
      <c r="I4475">
        <v>16205233</v>
      </c>
      <c r="J4475">
        <v>0</v>
      </c>
      <c r="K4475">
        <v>3075157</v>
      </c>
      <c r="L4475">
        <v>3345927</v>
      </c>
      <c r="M4475">
        <v>3361953</v>
      </c>
      <c r="N4475">
        <v>17615927</v>
      </c>
      <c r="O4475">
        <v>4.2903779999999996</v>
      </c>
      <c r="P4475" s="27">
        <v>35955852</v>
      </c>
      <c r="Q4475" s="8">
        <v>123000000</v>
      </c>
    </row>
    <row r="4476" spans="1:17" x14ac:dyDescent="0.3">
      <c r="A4476">
        <v>4</v>
      </c>
      <c r="B4476">
        <v>12</v>
      </c>
      <c r="C4476">
        <v>21</v>
      </c>
      <c r="D4476" s="27">
        <v>6000</v>
      </c>
      <c r="E4476">
        <v>6056</v>
      </c>
      <c r="F4476">
        <v>12640</v>
      </c>
      <c r="G4476">
        <v>8435</v>
      </c>
      <c r="H4476">
        <v>0</v>
      </c>
      <c r="I4476">
        <v>2162</v>
      </c>
      <c r="J4476">
        <v>0</v>
      </c>
      <c r="K4476">
        <v>5895</v>
      </c>
      <c r="L4476">
        <v>10508</v>
      </c>
      <c r="M4476">
        <v>2002</v>
      </c>
      <c r="N4476">
        <v>26325</v>
      </c>
      <c r="O4476">
        <v>1274.2560000000001</v>
      </c>
      <c r="P4476" s="27">
        <v>21695</v>
      </c>
      <c r="Q4476" s="27">
        <v>74023</v>
      </c>
    </row>
    <row r="4477" spans="1:17" x14ac:dyDescent="0.3">
      <c r="A4477">
        <v>4</v>
      </c>
      <c r="B4477">
        <v>2</v>
      </c>
      <c r="C4477">
        <v>2</v>
      </c>
      <c r="D4477" s="27">
        <v>1750</v>
      </c>
      <c r="E4477">
        <v>0</v>
      </c>
      <c r="F4477">
        <v>17469</v>
      </c>
      <c r="G4477">
        <v>24737</v>
      </c>
      <c r="H4477">
        <v>0</v>
      </c>
      <c r="I4477">
        <v>13447</v>
      </c>
      <c r="J4477">
        <v>0</v>
      </c>
      <c r="K4477">
        <v>0</v>
      </c>
      <c r="L4477">
        <v>54745</v>
      </c>
      <c r="M4477">
        <v>115097</v>
      </c>
      <c r="N4477">
        <v>24700</v>
      </c>
      <c r="O4477">
        <v>1484.5150000000001</v>
      </c>
      <c r="P4477" s="27">
        <v>73328</v>
      </c>
      <c r="Q4477" s="27">
        <v>250195</v>
      </c>
    </row>
    <row r="4478" spans="1:17" x14ac:dyDescent="0.3">
      <c r="A4478">
        <v>1</v>
      </c>
      <c r="B4478">
        <v>2</v>
      </c>
      <c r="C4478">
        <v>2</v>
      </c>
      <c r="D4478" s="27">
        <v>62000</v>
      </c>
      <c r="E4478">
        <v>0</v>
      </c>
      <c r="F4478">
        <v>100483</v>
      </c>
      <c r="G4478">
        <v>720463</v>
      </c>
      <c r="H4478">
        <v>7217</v>
      </c>
      <c r="I4478">
        <v>347032</v>
      </c>
      <c r="J4478">
        <v>0</v>
      </c>
      <c r="K4478">
        <v>410167</v>
      </c>
      <c r="L4478">
        <v>53042</v>
      </c>
      <c r="M4478">
        <v>456360</v>
      </c>
      <c r="N4478">
        <v>340043</v>
      </c>
      <c r="O4478">
        <v>217.11770000000001</v>
      </c>
      <c r="P4478" s="27">
        <v>713601</v>
      </c>
      <c r="Q4478" s="27">
        <v>2434807</v>
      </c>
    </row>
    <row r="4479" spans="1:17" x14ac:dyDescent="0.3">
      <c r="A4479">
        <v>4</v>
      </c>
      <c r="B4479">
        <v>15</v>
      </c>
      <c r="C4479">
        <v>32</v>
      </c>
      <c r="D4479" s="27">
        <v>2300</v>
      </c>
      <c r="E4479">
        <v>124539</v>
      </c>
      <c r="F4479">
        <v>37657</v>
      </c>
      <c r="G4479">
        <v>100789</v>
      </c>
      <c r="H4479">
        <v>35224</v>
      </c>
      <c r="I4479">
        <v>36056</v>
      </c>
      <c r="J4479">
        <v>0</v>
      </c>
      <c r="K4479">
        <v>309566</v>
      </c>
      <c r="L4479">
        <v>4744</v>
      </c>
      <c r="M4479">
        <v>7263</v>
      </c>
      <c r="N4479">
        <v>49948</v>
      </c>
      <c r="O4479">
        <v>697.46960000000001</v>
      </c>
      <c r="P4479" s="27">
        <v>206854</v>
      </c>
      <c r="Q4479" s="27">
        <v>705786</v>
      </c>
    </row>
    <row r="4480" spans="1:17" x14ac:dyDescent="0.3">
      <c r="A4480">
        <v>2</v>
      </c>
      <c r="B4480">
        <v>2</v>
      </c>
      <c r="C4480">
        <v>2</v>
      </c>
      <c r="D4480" s="27">
        <v>174000</v>
      </c>
      <c r="E4480">
        <v>0</v>
      </c>
      <c r="F4480">
        <v>837820</v>
      </c>
      <c r="G4480">
        <v>2764786</v>
      </c>
      <c r="H4480">
        <v>7291</v>
      </c>
      <c r="I4480">
        <v>1535352</v>
      </c>
      <c r="J4480">
        <v>122805</v>
      </c>
      <c r="K4480">
        <v>1205963</v>
      </c>
      <c r="L4480">
        <v>62525</v>
      </c>
      <c r="M4480">
        <v>352455</v>
      </c>
      <c r="N4480">
        <v>1621118</v>
      </c>
      <c r="O4480">
        <v>150.44040000000001</v>
      </c>
      <c r="P4480" s="27">
        <v>2494172</v>
      </c>
      <c r="Q4480" s="27">
        <v>8510115</v>
      </c>
    </row>
    <row r="4481" spans="1:17" x14ac:dyDescent="0.3">
      <c r="A4481">
        <v>3</v>
      </c>
      <c r="B4481">
        <v>91</v>
      </c>
      <c r="C4481">
        <v>49</v>
      </c>
      <c r="D4481" s="27">
        <v>1700</v>
      </c>
      <c r="E4481">
        <v>171</v>
      </c>
      <c r="F4481">
        <v>0</v>
      </c>
      <c r="G4481">
        <v>12</v>
      </c>
      <c r="H4481">
        <v>0</v>
      </c>
      <c r="I4481">
        <v>417</v>
      </c>
      <c r="J4481">
        <v>0</v>
      </c>
      <c r="K4481">
        <v>156</v>
      </c>
      <c r="L4481">
        <v>0</v>
      </c>
      <c r="M4481">
        <v>0</v>
      </c>
      <c r="N4481">
        <v>1325</v>
      </c>
      <c r="O4481">
        <v>1868.403</v>
      </c>
      <c r="P4481" s="27">
        <v>610</v>
      </c>
      <c r="Q4481" s="27">
        <v>2081</v>
      </c>
    </row>
    <row r="4482" spans="1:17" x14ac:dyDescent="0.3">
      <c r="A4482">
        <v>5</v>
      </c>
      <c r="B4482">
        <v>91</v>
      </c>
      <c r="C4482">
        <v>49</v>
      </c>
      <c r="D4482" s="27">
        <v>1800</v>
      </c>
      <c r="E4482">
        <v>0</v>
      </c>
      <c r="F4482">
        <v>31495</v>
      </c>
      <c r="G4482">
        <v>1830</v>
      </c>
      <c r="H4482">
        <v>54</v>
      </c>
      <c r="I4482">
        <v>11960</v>
      </c>
      <c r="J4482">
        <v>1652</v>
      </c>
      <c r="K4482">
        <v>4193</v>
      </c>
      <c r="L4482">
        <v>3884</v>
      </c>
      <c r="M4482">
        <v>3293</v>
      </c>
      <c r="N4482">
        <v>13042</v>
      </c>
      <c r="O4482">
        <v>2293.59</v>
      </c>
      <c r="P4482" s="27">
        <v>20927</v>
      </c>
      <c r="Q4482" s="27">
        <v>71403</v>
      </c>
    </row>
    <row r="4483" spans="1:17" x14ac:dyDescent="0.3">
      <c r="A4483">
        <v>9</v>
      </c>
      <c r="B4483">
        <v>1</v>
      </c>
      <c r="C4483">
        <v>1</v>
      </c>
      <c r="D4483" s="27">
        <v>98000</v>
      </c>
      <c r="E4483">
        <v>0</v>
      </c>
      <c r="F4483">
        <v>179634</v>
      </c>
      <c r="G4483">
        <v>452081</v>
      </c>
      <c r="H4483">
        <v>0</v>
      </c>
      <c r="I4483">
        <v>277875</v>
      </c>
      <c r="J4483">
        <v>0</v>
      </c>
      <c r="K4483">
        <v>0</v>
      </c>
      <c r="L4483">
        <v>4217</v>
      </c>
      <c r="M4483">
        <v>161703</v>
      </c>
      <c r="N4483">
        <v>516973</v>
      </c>
      <c r="O4483">
        <v>590.77650000000006</v>
      </c>
      <c r="P4483" s="27">
        <v>466730</v>
      </c>
      <c r="Q4483" s="27">
        <v>1592483</v>
      </c>
    </row>
    <row r="4484" spans="1:17" x14ac:dyDescent="0.3">
      <c r="A4484">
        <v>9</v>
      </c>
      <c r="B4484">
        <v>2</v>
      </c>
      <c r="C4484">
        <v>4</v>
      </c>
      <c r="D4484" s="27">
        <v>3550</v>
      </c>
      <c r="E4484">
        <v>0</v>
      </c>
      <c r="F4484">
        <v>10727</v>
      </c>
      <c r="G4484">
        <v>27782</v>
      </c>
      <c r="H4484">
        <v>510</v>
      </c>
      <c r="I4484">
        <v>15127</v>
      </c>
      <c r="J4484">
        <v>0</v>
      </c>
      <c r="K4484">
        <v>1058</v>
      </c>
      <c r="L4484">
        <v>12972</v>
      </c>
      <c r="M4484">
        <v>43690</v>
      </c>
      <c r="N4484">
        <v>14907</v>
      </c>
      <c r="O4484">
        <v>1729.173</v>
      </c>
      <c r="P4484" s="27">
        <v>37155</v>
      </c>
      <c r="Q4484" s="27">
        <v>126773</v>
      </c>
    </row>
    <row r="4485" spans="1:17" x14ac:dyDescent="0.3">
      <c r="A4485">
        <v>6</v>
      </c>
      <c r="B4485">
        <v>1</v>
      </c>
      <c r="C4485">
        <v>1</v>
      </c>
      <c r="D4485" s="27">
        <v>2200</v>
      </c>
      <c r="O4485">
        <v>1729.173</v>
      </c>
    </row>
    <row r="4486" spans="1:17" x14ac:dyDescent="0.3">
      <c r="A4486">
        <v>2</v>
      </c>
      <c r="B4486">
        <v>25</v>
      </c>
      <c r="C4486">
        <v>42</v>
      </c>
      <c r="D4486" s="27">
        <v>25000</v>
      </c>
      <c r="E4486">
        <v>30</v>
      </c>
      <c r="F4486">
        <v>5081</v>
      </c>
      <c r="G4486">
        <v>5393</v>
      </c>
      <c r="H4486">
        <v>109</v>
      </c>
      <c r="I4486">
        <v>20560</v>
      </c>
      <c r="J4486">
        <v>0</v>
      </c>
      <c r="K4486">
        <v>401</v>
      </c>
      <c r="L4486">
        <v>698</v>
      </c>
      <c r="M4486">
        <v>1417</v>
      </c>
      <c r="N4486">
        <v>16379</v>
      </c>
      <c r="O4486">
        <v>1155.4280000000001</v>
      </c>
      <c r="P4486" s="27">
        <v>14674</v>
      </c>
      <c r="Q4486" s="27">
        <v>50068</v>
      </c>
    </row>
    <row r="4487" spans="1:17" x14ac:dyDescent="0.3">
      <c r="A4487">
        <v>1</v>
      </c>
      <c r="B4487">
        <v>2</v>
      </c>
      <c r="C4487">
        <v>2</v>
      </c>
      <c r="D4487" s="27">
        <v>7100</v>
      </c>
      <c r="E4487">
        <v>0</v>
      </c>
      <c r="F4487">
        <v>6967</v>
      </c>
      <c r="G4487">
        <v>37000</v>
      </c>
      <c r="H4487">
        <v>0</v>
      </c>
      <c r="I4487">
        <v>35007</v>
      </c>
      <c r="J4487">
        <v>0</v>
      </c>
      <c r="K4487">
        <v>1451</v>
      </c>
      <c r="L4487">
        <v>8903</v>
      </c>
      <c r="M4487">
        <v>19450</v>
      </c>
      <c r="N4487">
        <v>22932</v>
      </c>
      <c r="O4487">
        <v>1851.67</v>
      </c>
      <c r="P4487" s="27">
        <v>38602</v>
      </c>
      <c r="Q4487" s="27">
        <v>131710</v>
      </c>
    </row>
    <row r="4488" spans="1:17" x14ac:dyDescent="0.3">
      <c r="A4488">
        <v>2</v>
      </c>
      <c r="B4488">
        <v>2</v>
      </c>
      <c r="C4488">
        <v>4</v>
      </c>
      <c r="D4488" s="27">
        <v>78000</v>
      </c>
      <c r="E4488">
        <v>82466</v>
      </c>
      <c r="F4488">
        <v>106921</v>
      </c>
      <c r="G4488">
        <v>430073</v>
      </c>
      <c r="H4488">
        <v>2294</v>
      </c>
      <c r="I4488">
        <v>313968</v>
      </c>
      <c r="J4488">
        <v>0</v>
      </c>
      <c r="K4488">
        <v>27290</v>
      </c>
      <c r="L4488">
        <v>38206</v>
      </c>
      <c r="M4488">
        <v>119306</v>
      </c>
      <c r="N4488">
        <v>372270</v>
      </c>
      <c r="O4488">
        <v>62.703020000000002</v>
      </c>
      <c r="P4488" s="27">
        <v>437513</v>
      </c>
      <c r="Q4488" s="27">
        <v>1492794</v>
      </c>
    </row>
    <row r="4489" spans="1:17" x14ac:dyDescent="0.3">
      <c r="A4489">
        <v>7</v>
      </c>
      <c r="B4489">
        <v>26</v>
      </c>
      <c r="C4489">
        <v>46</v>
      </c>
      <c r="D4489" s="27">
        <v>4000</v>
      </c>
      <c r="E4489">
        <v>0</v>
      </c>
      <c r="F4489">
        <v>0</v>
      </c>
      <c r="G4489">
        <v>1140</v>
      </c>
      <c r="H4489">
        <v>34</v>
      </c>
      <c r="I4489">
        <v>15414</v>
      </c>
      <c r="J4489">
        <v>0</v>
      </c>
      <c r="K4489">
        <v>1069</v>
      </c>
      <c r="L4489">
        <v>1881</v>
      </c>
      <c r="M4489">
        <v>0</v>
      </c>
      <c r="N4489">
        <v>14695</v>
      </c>
      <c r="O4489">
        <v>226.40190000000001</v>
      </c>
      <c r="P4489" s="27">
        <v>10033</v>
      </c>
      <c r="Q4489" s="27">
        <v>34233</v>
      </c>
    </row>
    <row r="4490" spans="1:17" x14ac:dyDescent="0.3">
      <c r="A4490">
        <v>7</v>
      </c>
      <c r="B4490">
        <v>14</v>
      </c>
      <c r="C4490">
        <v>27</v>
      </c>
      <c r="D4490" s="27">
        <v>69000</v>
      </c>
      <c r="E4490">
        <v>0</v>
      </c>
      <c r="F4490">
        <v>1503226</v>
      </c>
      <c r="G4490">
        <v>930074</v>
      </c>
      <c r="H4490">
        <v>0</v>
      </c>
      <c r="I4490">
        <v>756356</v>
      </c>
      <c r="J4490">
        <v>0</v>
      </c>
      <c r="K4490">
        <v>60695</v>
      </c>
      <c r="L4490">
        <v>92888</v>
      </c>
      <c r="M4490">
        <v>810282</v>
      </c>
      <c r="N4490">
        <v>1062639</v>
      </c>
      <c r="O4490">
        <v>259.3519</v>
      </c>
      <c r="P4490" s="27">
        <v>1528769</v>
      </c>
      <c r="Q4490" s="27">
        <v>5216160</v>
      </c>
    </row>
    <row r="4491" spans="1:17" x14ac:dyDescent="0.3">
      <c r="A4491">
        <v>7</v>
      </c>
      <c r="B4491">
        <v>2</v>
      </c>
      <c r="C4491">
        <v>2</v>
      </c>
      <c r="D4491" s="27">
        <v>3600</v>
      </c>
      <c r="E4491">
        <v>0</v>
      </c>
      <c r="F4491">
        <v>4350</v>
      </c>
      <c r="G4491">
        <v>2792</v>
      </c>
      <c r="H4491">
        <v>0</v>
      </c>
      <c r="I4491">
        <v>16037</v>
      </c>
      <c r="J4491">
        <v>0</v>
      </c>
      <c r="K4491">
        <v>2720</v>
      </c>
      <c r="L4491">
        <v>585</v>
      </c>
      <c r="M4491">
        <v>1879</v>
      </c>
      <c r="N4491">
        <v>2423</v>
      </c>
      <c r="O4491">
        <v>48.84104</v>
      </c>
      <c r="P4491" s="27">
        <v>9023</v>
      </c>
      <c r="Q4491" s="27">
        <v>30786</v>
      </c>
    </row>
    <row r="4492" spans="1:17" x14ac:dyDescent="0.3">
      <c r="A4492">
        <v>9</v>
      </c>
      <c r="B4492">
        <v>5</v>
      </c>
      <c r="C4492">
        <v>10</v>
      </c>
      <c r="D4492" s="27">
        <v>8500</v>
      </c>
      <c r="E4492">
        <v>2432</v>
      </c>
      <c r="F4492">
        <v>6203</v>
      </c>
      <c r="G4492">
        <v>12018</v>
      </c>
      <c r="H4492">
        <v>1077</v>
      </c>
      <c r="I4492">
        <v>20577</v>
      </c>
      <c r="J4492">
        <v>0</v>
      </c>
      <c r="K4492">
        <v>2046</v>
      </c>
      <c r="L4492">
        <v>3383</v>
      </c>
      <c r="M4492">
        <v>28323</v>
      </c>
      <c r="N4492">
        <v>36936</v>
      </c>
      <c r="O4492">
        <v>1522.982</v>
      </c>
      <c r="P4492" s="27">
        <v>33117</v>
      </c>
      <c r="Q4492" s="27">
        <v>112995</v>
      </c>
    </row>
    <row r="4493" spans="1:17" x14ac:dyDescent="0.3">
      <c r="A4493">
        <v>2</v>
      </c>
      <c r="B4493">
        <v>5</v>
      </c>
      <c r="C4493">
        <v>9</v>
      </c>
      <c r="D4493" s="27">
        <v>140000</v>
      </c>
      <c r="E4493">
        <v>5477</v>
      </c>
      <c r="F4493">
        <v>14452</v>
      </c>
      <c r="G4493">
        <v>40056</v>
      </c>
      <c r="H4493">
        <v>1193</v>
      </c>
      <c r="I4493">
        <v>172043</v>
      </c>
      <c r="J4493">
        <v>0</v>
      </c>
      <c r="K4493">
        <v>0</v>
      </c>
      <c r="L4493">
        <v>4432</v>
      </c>
      <c r="M4493">
        <v>7948</v>
      </c>
      <c r="N4493">
        <v>272259</v>
      </c>
      <c r="O4493">
        <v>213.4828</v>
      </c>
      <c r="P4493" s="27">
        <v>151776</v>
      </c>
      <c r="Q4493" s="27">
        <v>517860</v>
      </c>
    </row>
    <row r="4494" spans="1:17" x14ac:dyDescent="0.3">
      <c r="A4494">
        <v>2</v>
      </c>
      <c r="B4494">
        <v>14</v>
      </c>
      <c r="C4494">
        <v>28</v>
      </c>
      <c r="D4494" s="27">
        <v>255000</v>
      </c>
      <c r="E4494">
        <v>35052</v>
      </c>
      <c r="F4494">
        <v>2585734</v>
      </c>
      <c r="G4494">
        <v>1416262</v>
      </c>
      <c r="H4494">
        <v>54216</v>
      </c>
      <c r="I4494">
        <v>1880302</v>
      </c>
      <c r="J4494">
        <v>217889</v>
      </c>
      <c r="K4494">
        <v>1297003</v>
      </c>
      <c r="L4494">
        <v>315888</v>
      </c>
      <c r="M4494">
        <v>150863</v>
      </c>
      <c r="N4494">
        <v>1785458</v>
      </c>
      <c r="O4494">
        <v>84.055760000000006</v>
      </c>
      <c r="P4494" s="27">
        <v>2854240</v>
      </c>
      <c r="Q4494" s="27">
        <v>9738667</v>
      </c>
    </row>
    <row r="4495" spans="1:17" x14ac:dyDescent="0.3">
      <c r="A4495">
        <v>7</v>
      </c>
      <c r="B4495">
        <v>12</v>
      </c>
      <c r="C4495">
        <v>21</v>
      </c>
      <c r="D4495" s="27">
        <v>22000</v>
      </c>
      <c r="E4495">
        <v>42057</v>
      </c>
      <c r="F4495">
        <v>84556</v>
      </c>
      <c r="G4495">
        <v>47834</v>
      </c>
      <c r="H4495">
        <v>908</v>
      </c>
      <c r="I4495">
        <v>61533</v>
      </c>
      <c r="J4495">
        <v>16708</v>
      </c>
      <c r="K4495">
        <v>35520</v>
      </c>
      <c r="L4495">
        <v>54756</v>
      </c>
      <c r="M4495">
        <v>13986</v>
      </c>
      <c r="N4495">
        <v>125326</v>
      </c>
      <c r="O4495">
        <v>3782.18</v>
      </c>
      <c r="P4495" s="27">
        <v>141613</v>
      </c>
      <c r="Q4495" s="27">
        <v>483184</v>
      </c>
    </row>
    <row r="4496" spans="1:17" x14ac:dyDescent="0.3">
      <c r="A4496">
        <v>9</v>
      </c>
      <c r="B4496">
        <v>18</v>
      </c>
      <c r="C4496">
        <v>38</v>
      </c>
      <c r="D4496" s="27">
        <v>134000</v>
      </c>
      <c r="E4496">
        <v>99714</v>
      </c>
      <c r="F4496">
        <v>15744</v>
      </c>
      <c r="G4496">
        <v>420874</v>
      </c>
      <c r="H4496">
        <v>0</v>
      </c>
      <c r="I4496">
        <v>470715</v>
      </c>
      <c r="J4496">
        <v>0</v>
      </c>
      <c r="K4496">
        <v>452763</v>
      </c>
      <c r="L4496">
        <v>464118</v>
      </c>
      <c r="M4496">
        <v>14044</v>
      </c>
      <c r="N4496">
        <v>1075616</v>
      </c>
      <c r="O4496">
        <v>239.3854</v>
      </c>
      <c r="P4496" s="27">
        <v>883232</v>
      </c>
      <c r="Q4496" s="27">
        <v>3013588</v>
      </c>
    </row>
    <row r="4497" spans="1:17" x14ac:dyDescent="0.3">
      <c r="A4497">
        <v>3</v>
      </c>
      <c r="B4497">
        <v>8</v>
      </c>
      <c r="C4497">
        <v>18</v>
      </c>
      <c r="D4497" s="27">
        <v>2000</v>
      </c>
      <c r="E4497">
        <v>0</v>
      </c>
      <c r="F4497">
        <v>9564</v>
      </c>
      <c r="G4497">
        <v>16655</v>
      </c>
      <c r="H4497">
        <v>0</v>
      </c>
      <c r="I4497">
        <v>14520</v>
      </c>
      <c r="J4497">
        <v>0</v>
      </c>
      <c r="K4497">
        <v>2720</v>
      </c>
      <c r="L4497">
        <v>12928</v>
      </c>
      <c r="M4497">
        <v>53867</v>
      </c>
      <c r="N4497">
        <v>18532</v>
      </c>
      <c r="O4497">
        <v>953.18780000000004</v>
      </c>
      <c r="P4497" s="27">
        <v>37745</v>
      </c>
      <c r="Q4497" s="27">
        <v>128786</v>
      </c>
    </row>
    <row r="4498" spans="1:17" x14ac:dyDescent="0.3">
      <c r="A4498">
        <v>1</v>
      </c>
      <c r="B4498">
        <v>15</v>
      </c>
      <c r="C4498">
        <v>32</v>
      </c>
      <c r="D4498" s="27">
        <v>7500</v>
      </c>
      <c r="E4498">
        <v>10954</v>
      </c>
      <c r="F4498">
        <v>12254</v>
      </c>
      <c r="G4498">
        <v>70021</v>
      </c>
      <c r="H4498">
        <v>0</v>
      </c>
      <c r="I4498">
        <v>16948</v>
      </c>
      <c r="J4498">
        <v>0</v>
      </c>
      <c r="K4498">
        <v>248148</v>
      </c>
      <c r="L4498">
        <v>8807</v>
      </c>
      <c r="M4498">
        <v>5355</v>
      </c>
      <c r="N4498">
        <v>38018</v>
      </c>
      <c r="O4498">
        <v>1851.67</v>
      </c>
      <c r="P4498" s="27">
        <v>120312</v>
      </c>
      <c r="Q4498" s="27">
        <v>410505</v>
      </c>
    </row>
    <row r="4499" spans="1:17" x14ac:dyDescent="0.3">
      <c r="A4499">
        <v>5</v>
      </c>
      <c r="B4499">
        <v>5</v>
      </c>
      <c r="C4499">
        <v>9</v>
      </c>
      <c r="D4499" s="27">
        <v>7500</v>
      </c>
      <c r="E4499">
        <v>0</v>
      </c>
      <c r="F4499">
        <v>8695</v>
      </c>
      <c r="G4499">
        <v>891</v>
      </c>
      <c r="H4499">
        <v>0</v>
      </c>
      <c r="I4499">
        <v>4863</v>
      </c>
      <c r="J4499">
        <v>0</v>
      </c>
      <c r="K4499">
        <v>0</v>
      </c>
      <c r="L4499">
        <v>1586</v>
      </c>
      <c r="M4499">
        <v>1197</v>
      </c>
      <c r="N4499">
        <v>8583</v>
      </c>
      <c r="O4499">
        <v>1461.857</v>
      </c>
      <c r="P4499" s="27">
        <v>7566</v>
      </c>
      <c r="Q4499" s="27">
        <v>25815</v>
      </c>
    </row>
    <row r="4500" spans="1:17" x14ac:dyDescent="0.3">
      <c r="A4500">
        <v>1</v>
      </c>
      <c r="B4500">
        <v>2</v>
      </c>
      <c r="C4500">
        <v>7</v>
      </c>
      <c r="D4500" s="27">
        <v>7800</v>
      </c>
      <c r="E4500">
        <v>0</v>
      </c>
      <c r="F4500">
        <v>13605</v>
      </c>
      <c r="G4500">
        <v>88461</v>
      </c>
      <c r="H4500">
        <v>0</v>
      </c>
      <c r="I4500">
        <v>49130</v>
      </c>
      <c r="J4500">
        <v>0</v>
      </c>
      <c r="K4500">
        <v>0</v>
      </c>
      <c r="L4500">
        <v>10599</v>
      </c>
      <c r="M4500">
        <v>51032</v>
      </c>
      <c r="N4500">
        <v>41565</v>
      </c>
      <c r="O4500">
        <v>653.84310000000005</v>
      </c>
      <c r="P4500" s="27">
        <v>74558</v>
      </c>
      <c r="Q4500" s="27">
        <v>254392</v>
      </c>
    </row>
    <row r="4501" spans="1:17" x14ac:dyDescent="0.3">
      <c r="A4501">
        <v>5</v>
      </c>
      <c r="B4501">
        <v>8</v>
      </c>
      <c r="C4501">
        <v>19</v>
      </c>
      <c r="D4501" s="27">
        <v>1650</v>
      </c>
      <c r="E4501">
        <v>1534</v>
      </c>
      <c r="F4501">
        <v>6355</v>
      </c>
      <c r="G4501">
        <v>11444</v>
      </c>
      <c r="H4501">
        <v>312</v>
      </c>
      <c r="I4501">
        <v>7370</v>
      </c>
      <c r="J4501">
        <v>0</v>
      </c>
      <c r="K4501">
        <v>3988</v>
      </c>
      <c r="L4501">
        <v>11408</v>
      </c>
      <c r="M4501">
        <v>18342</v>
      </c>
      <c r="N4501">
        <v>11534</v>
      </c>
      <c r="O4501">
        <v>1807.463</v>
      </c>
      <c r="P4501" s="27">
        <v>21186</v>
      </c>
      <c r="Q4501" s="27">
        <v>72287</v>
      </c>
    </row>
    <row r="4502" spans="1:17" x14ac:dyDescent="0.3">
      <c r="A4502">
        <v>2</v>
      </c>
      <c r="B4502">
        <v>2</v>
      </c>
      <c r="C4502">
        <v>2</v>
      </c>
      <c r="D4502" s="27">
        <v>305000</v>
      </c>
      <c r="E4502">
        <v>0</v>
      </c>
      <c r="F4502">
        <v>5859587</v>
      </c>
      <c r="G4502">
        <v>10239306</v>
      </c>
      <c r="H4502">
        <v>0</v>
      </c>
      <c r="I4502">
        <v>7852280</v>
      </c>
      <c r="J4502">
        <v>0</v>
      </c>
      <c r="K4502">
        <v>1923240</v>
      </c>
      <c r="L4502">
        <v>1711237</v>
      </c>
      <c r="M4502">
        <v>12904883</v>
      </c>
      <c r="N4502">
        <v>6187616</v>
      </c>
      <c r="O4502">
        <v>62.141440000000003</v>
      </c>
      <c r="P4502" s="27">
        <v>13680583</v>
      </c>
      <c r="Q4502" s="27">
        <v>46678149</v>
      </c>
    </row>
    <row r="4503" spans="1:17" x14ac:dyDescent="0.3">
      <c r="A4503">
        <v>6</v>
      </c>
      <c r="B4503">
        <v>15</v>
      </c>
      <c r="C4503">
        <v>33</v>
      </c>
      <c r="D4503" s="27">
        <v>5000</v>
      </c>
      <c r="E4503">
        <v>1964</v>
      </c>
      <c r="F4503">
        <v>29931</v>
      </c>
      <c r="G4503">
        <v>9062</v>
      </c>
      <c r="H4503">
        <v>0</v>
      </c>
      <c r="I4503">
        <v>7826</v>
      </c>
      <c r="J4503">
        <v>0</v>
      </c>
      <c r="K4503">
        <v>74211</v>
      </c>
      <c r="L4503">
        <v>0</v>
      </c>
      <c r="M4503">
        <v>0</v>
      </c>
      <c r="N4503">
        <v>16332</v>
      </c>
      <c r="O4503">
        <v>484.85169999999999</v>
      </c>
      <c r="P4503" s="27">
        <v>40834</v>
      </c>
      <c r="Q4503" s="27">
        <v>139326</v>
      </c>
    </row>
    <row r="4504" spans="1:17" x14ac:dyDescent="0.3">
      <c r="A4504">
        <v>8</v>
      </c>
      <c r="B4504">
        <v>1</v>
      </c>
      <c r="C4504">
        <v>1</v>
      </c>
      <c r="D4504" s="27">
        <v>3000</v>
      </c>
      <c r="O4504">
        <v>1484.5150000000001</v>
      </c>
    </row>
    <row r="4505" spans="1:17" x14ac:dyDescent="0.3">
      <c r="A4505">
        <v>3</v>
      </c>
      <c r="B4505">
        <v>2</v>
      </c>
      <c r="C4505">
        <v>2</v>
      </c>
      <c r="D4505" s="27">
        <v>46000</v>
      </c>
      <c r="E4505">
        <v>65027</v>
      </c>
      <c r="F4505">
        <v>104261</v>
      </c>
      <c r="G4505">
        <v>572741</v>
      </c>
      <c r="H4505">
        <v>0</v>
      </c>
      <c r="I4505">
        <v>297492</v>
      </c>
      <c r="J4505">
        <v>0</v>
      </c>
      <c r="K4505">
        <v>54973</v>
      </c>
      <c r="L4505">
        <v>26818</v>
      </c>
      <c r="M4505">
        <v>126986</v>
      </c>
      <c r="N4505">
        <v>344499</v>
      </c>
      <c r="O4505">
        <v>657.71090000000004</v>
      </c>
      <c r="P4505" s="27">
        <v>466822</v>
      </c>
      <c r="Q4505" s="27">
        <v>1592797</v>
      </c>
    </row>
    <row r="4506" spans="1:17" x14ac:dyDescent="0.3">
      <c r="A4506">
        <v>9</v>
      </c>
      <c r="B4506">
        <v>1</v>
      </c>
      <c r="C4506">
        <v>1</v>
      </c>
      <c r="D4506" s="27">
        <v>3000</v>
      </c>
      <c r="E4506">
        <v>0</v>
      </c>
      <c r="F4506">
        <v>0</v>
      </c>
      <c r="G4506">
        <v>0</v>
      </c>
      <c r="H4506">
        <v>0</v>
      </c>
      <c r="I4506">
        <v>3682</v>
      </c>
      <c r="J4506">
        <v>0</v>
      </c>
      <c r="K4506">
        <v>175083</v>
      </c>
      <c r="L4506">
        <v>0</v>
      </c>
      <c r="M4506">
        <v>0</v>
      </c>
      <c r="N4506">
        <v>16644</v>
      </c>
      <c r="O4506">
        <v>880.7835</v>
      </c>
      <c r="P4506" s="27">
        <v>57271</v>
      </c>
      <c r="Q4506" s="27">
        <v>195409</v>
      </c>
    </row>
    <row r="4507" spans="1:17" x14ac:dyDescent="0.3">
      <c r="A4507">
        <v>9</v>
      </c>
      <c r="B4507">
        <v>13</v>
      </c>
      <c r="C4507">
        <v>22</v>
      </c>
      <c r="D4507" s="27">
        <v>2500</v>
      </c>
      <c r="E4507">
        <v>0</v>
      </c>
      <c r="F4507">
        <v>13412</v>
      </c>
      <c r="G4507">
        <v>7534</v>
      </c>
      <c r="H4507">
        <v>374</v>
      </c>
      <c r="I4507">
        <v>10766</v>
      </c>
      <c r="J4507">
        <v>4627</v>
      </c>
      <c r="K4507">
        <v>4228</v>
      </c>
      <c r="L4507">
        <v>7865</v>
      </c>
      <c r="M4507">
        <v>22733</v>
      </c>
      <c r="N4507">
        <v>35311</v>
      </c>
      <c r="O4507">
        <v>1655.242</v>
      </c>
      <c r="P4507" s="27">
        <v>31316</v>
      </c>
      <c r="Q4507" s="27">
        <v>106850</v>
      </c>
    </row>
    <row r="4508" spans="1:17" x14ac:dyDescent="0.3">
      <c r="A4508">
        <v>3</v>
      </c>
      <c r="B4508">
        <v>15</v>
      </c>
      <c r="C4508">
        <v>53</v>
      </c>
      <c r="D4508" s="27">
        <v>8500</v>
      </c>
      <c r="E4508">
        <v>0</v>
      </c>
      <c r="F4508">
        <v>8821</v>
      </c>
      <c r="G4508">
        <v>21216</v>
      </c>
      <c r="H4508">
        <v>9304</v>
      </c>
      <c r="I4508">
        <v>6174</v>
      </c>
      <c r="J4508">
        <v>80098</v>
      </c>
      <c r="K4508">
        <v>80600</v>
      </c>
      <c r="L4508">
        <v>6963</v>
      </c>
      <c r="M4508">
        <v>0</v>
      </c>
      <c r="N4508">
        <v>20256</v>
      </c>
      <c r="O4508">
        <v>1197.386</v>
      </c>
      <c r="P4508" s="27">
        <v>68415</v>
      </c>
      <c r="Q4508" s="27">
        <v>233432</v>
      </c>
    </row>
    <row r="4509" spans="1:17" x14ac:dyDescent="0.3">
      <c r="A4509">
        <v>1</v>
      </c>
      <c r="B4509">
        <v>4</v>
      </c>
      <c r="C4509">
        <v>8</v>
      </c>
      <c r="D4509" s="27">
        <v>1500000</v>
      </c>
      <c r="E4509">
        <v>1479979</v>
      </c>
      <c r="F4509">
        <v>24872436</v>
      </c>
      <c r="G4509">
        <v>5343190</v>
      </c>
      <c r="H4509">
        <v>148940</v>
      </c>
      <c r="I4509">
        <v>16512452</v>
      </c>
      <c r="J4509">
        <v>0</v>
      </c>
      <c r="K4509">
        <v>3523924</v>
      </c>
      <c r="L4509">
        <v>632614</v>
      </c>
      <c r="M4509">
        <v>5152919</v>
      </c>
      <c r="N4509">
        <v>22229620</v>
      </c>
      <c r="O4509">
        <v>8.1701669999999993</v>
      </c>
      <c r="P4509" s="27">
        <v>23416200</v>
      </c>
      <c r="Q4509" s="27">
        <v>79896074</v>
      </c>
    </row>
    <row r="4510" spans="1:17" x14ac:dyDescent="0.3">
      <c r="A4510">
        <v>1</v>
      </c>
      <c r="B4510">
        <v>2</v>
      </c>
      <c r="C4510">
        <v>3</v>
      </c>
      <c r="D4510" s="27">
        <v>4800</v>
      </c>
      <c r="E4510">
        <v>0</v>
      </c>
      <c r="F4510">
        <v>4369</v>
      </c>
      <c r="G4510">
        <v>37744</v>
      </c>
      <c r="H4510">
        <v>0</v>
      </c>
      <c r="I4510">
        <v>29267</v>
      </c>
      <c r="J4510">
        <v>0</v>
      </c>
      <c r="K4510">
        <v>3016</v>
      </c>
      <c r="L4510">
        <v>14595</v>
      </c>
      <c r="M4510">
        <v>34574</v>
      </c>
      <c r="N4510">
        <v>30398</v>
      </c>
      <c r="O4510">
        <v>1461.857</v>
      </c>
      <c r="P4510" s="27">
        <v>45124</v>
      </c>
      <c r="Q4510" s="27">
        <v>153963</v>
      </c>
    </row>
    <row r="4511" spans="1:17" x14ac:dyDescent="0.3">
      <c r="A4511">
        <v>2</v>
      </c>
      <c r="B4511">
        <v>5</v>
      </c>
      <c r="C4511">
        <v>9</v>
      </c>
      <c r="D4511" s="27">
        <v>194000</v>
      </c>
      <c r="E4511">
        <v>166714</v>
      </c>
      <c r="F4511">
        <v>568577</v>
      </c>
      <c r="G4511">
        <v>311190</v>
      </c>
      <c r="H4511">
        <v>0</v>
      </c>
      <c r="I4511">
        <v>1583716</v>
      </c>
      <c r="J4511">
        <v>0</v>
      </c>
      <c r="K4511">
        <v>43206</v>
      </c>
      <c r="L4511">
        <v>107113</v>
      </c>
      <c r="M4511">
        <v>908269</v>
      </c>
      <c r="N4511">
        <v>1234195</v>
      </c>
      <c r="O4511">
        <v>62.141440000000003</v>
      </c>
      <c r="P4511" s="27">
        <v>1442843</v>
      </c>
      <c r="Q4511" s="27">
        <v>4922980</v>
      </c>
    </row>
    <row r="4512" spans="1:17" x14ac:dyDescent="0.3">
      <c r="A4512">
        <v>6</v>
      </c>
      <c r="B4512">
        <v>12</v>
      </c>
      <c r="C4512">
        <v>21</v>
      </c>
      <c r="D4512" s="27">
        <v>4700</v>
      </c>
      <c r="E4512">
        <v>5521</v>
      </c>
      <c r="F4512">
        <v>19753</v>
      </c>
      <c r="G4512">
        <v>971</v>
      </c>
      <c r="H4512">
        <v>538</v>
      </c>
      <c r="I4512">
        <v>2641</v>
      </c>
      <c r="J4512">
        <v>3702</v>
      </c>
      <c r="K4512">
        <v>28118</v>
      </c>
      <c r="L4512">
        <v>5696</v>
      </c>
      <c r="M4512">
        <v>2272</v>
      </c>
      <c r="N4512">
        <v>21936</v>
      </c>
      <c r="O4512">
        <v>1107.7529999999999</v>
      </c>
      <c r="P4512" s="27">
        <v>26714</v>
      </c>
      <c r="Q4512" s="27">
        <v>91148</v>
      </c>
    </row>
    <row r="4513" spans="1:17" x14ac:dyDescent="0.3">
      <c r="A4513">
        <v>7</v>
      </c>
      <c r="B4513">
        <v>2</v>
      </c>
      <c r="C4513">
        <v>2</v>
      </c>
      <c r="D4513" s="27">
        <v>98000</v>
      </c>
      <c r="E4513">
        <v>5068</v>
      </c>
      <c r="F4513">
        <v>2856675</v>
      </c>
      <c r="G4513">
        <v>1755355</v>
      </c>
      <c r="H4513">
        <v>0</v>
      </c>
      <c r="I4513">
        <v>630354</v>
      </c>
      <c r="J4513">
        <v>0</v>
      </c>
      <c r="K4513">
        <v>50852</v>
      </c>
      <c r="L4513">
        <v>37929</v>
      </c>
      <c r="M4513">
        <v>1358607</v>
      </c>
      <c r="N4513">
        <v>912753</v>
      </c>
      <c r="O4513">
        <v>178.3937</v>
      </c>
      <c r="P4513" s="27">
        <v>2229658</v>
      </c>
      <c r="Q4513" s="27">
        <v>7607593</v>
      </c>
    </row>
    <row r="4514" spans="1:17" x14ac:dyDescent="0.3">
      <c r="A4514">
        <v>8</v>
      </c>
      <c r="B4514">
        <v>2</v>
      </c>
      <c r="C4514">
        <v>2</v>
      </c>
      <c r="D4514" s="27">
        <v>3200</v>
      </c>
      <c r="E4514">
        <v>1263</v>
      </c>
      <c r="F4514">
        <v>1430</v>
      </c>
      <c r="G4514">
        <v>9831</v>
      </c>
      <c r="H4514">
        <v>0</v>
      </c>
      <c r="I4514">
        <v>5921</v>
      </c>
      <c r="J4514">
        <v>0</v>
      </c>
      <c r="K4514">
        <v>0</v>
      </c>
      <c r="L4514">
        <v>2558</v>
      </c>
      <c r="M4514">
        <v>13331</v>
      </c>
      <c r="N4514">
        <v>6903</v>
      </c>
      <c r="O4514">
        <v>1484.5150000000001</v>
      </c>
      <c r="P4514" s="27">
        <v>12086</v>
      </c>
      <c r="Q4514" s="27">
        <v>41237</v>
      </c>
    </row>
    <row r="4515" spans="1:17" x14ac:dyDescent="0.3">
      <c r="A4515">
        <v>9</v>
      </c>
      <c r="B4515">
        <v>14</v>
      </c>
      <c r="C4515">
        <v>28</v>
      </c>
      <c r="D4515" s="27">
        <v>7900</v>
      </c>
      <c r="E4515">
        <v>0</v>
      </c>
      <c r="F4515">
        <v>30485</v>
      </c>
      <c r="G4515">
        <v>22167</v>
      </c>
      <c r="H4515">
        <v>11536</v>
      </c>
      <c r="I4515">
        <v>16143</v>
      </c>
      <c r="J4515">
        <v>0</v>
      </c>
      <c r="K4515">
        <v>0</v>
      </c>
      <c r="L4515">
        <v>13388</v>
      </c>
      <c r="M4515">
        <v>43431</v>
      </c>
      <c r="N4515">
        <v>17475</v>
      </c>
      <c r="O4515">
        <v>1849.1849999999999</v>
      </c>
      <c r="P4515" s="27">
        <v>45318</v>
      </c>
      <c r="Q4515" s="27">
        <v>154625</v>
      </c>
    </row>
    <row r="4516" spans="1:17" x14ac:dyDescent="0.3">
      <c r="A4516">
        <v>5</v>
      </c>
      <c r="B4516">
        <v>2</v>
      </c>
      <c r="C4516">
        <v>2</v>
      </c>
      <c r="D4516" s="27">
        <v>42000</v>
      </c>
      <c r="E4516">
        <v>0</v>
      </c>
      <c r="F4516">
        <v>363737</v>
      </c>
      <c r="G4516">
        <v>608090</v>
      </c>
      <c r="H4516">
        <v>0</v>
      </c>
      <c r="I4516">
        <v>531829</v>
      </c>
      <c r="J4516">
        <v>0</v>
      </c>
      <c r="K4516">
        <v>83542</v>
      </c>
      <c r="L4516">
        <v>52396</v>
      </c>
      <c r="M4516">
        <v>585186</v>
      </c>
      <c r="N4516">
        <v>327485</v>
      </c>
      <c r="O4516">
        <v>657.71090000000004</v>
      </c>
      <c r="P4516" s="27">
        <v>748026</v>
      </c>
      <c r="Q4516" s="27">
        <v>2552265</v>
      </c>
    </row>
    <row r="4517" spans="1:17" x14ac:dyDescent="0.3">
      <c r="A4517">
        <v>4</v>
      </c>
      <c r="B4517">
        <v>6</v>
      </c>
      <c r="C4517">
        <v>13</v>
      </c>
      <c r="D4517" s="27">
        <v>6400</v>
      </c>
      <c r="E4517">
        <v>35420</v>
      </c>
      <c r="F4517">
        <v>8285</v>
      </c>
      <c r="G4517">
        <v>57662</v>
      </c>
      <c r="H4517">
        <v>0</v>
      </c>
      <c r="I4517">
        <v>73266</v>
      </c>
      <c r="J4517">
        <v>76967</v>
      </c>
      <c r="K4517">
        <v>594650</v>
      </c>
      <c r="L4517">
        <v>4221</v>
      </c>
      <c r="M4517">
        <v>4685</v>
      </c>
      <c r="N4517">
        <v>51440</v>
      </c>
      <c r="O4517">
        <v>1461.857</v>
      </c>
      <c r="P4517" s="27">
        <v>265708</v>
      </c>
      <c r="Q4517" s="27">
        <v>906596</v>
      </c>
    </row>
    <row r="4518" spans="1:17" x14ac:dyDescent="0.3">
      <c r="A4518">
        <v>5</v>
      </c>
      <c r="B4518">
        <v>5</v>
      </c>
      <c r="C4518">
        <v>10</v>
      </c>
      <c r="D4518" s="27">
        <v>3000</v>
      </c>
      <c r="O4518">
        <v>1879.4559999999999</v>
      </c>
    </row>
    <row r="4519" spans="1:17" x14ac:dyDescent="0.3">
      <c r="A4519">
        <v>5</v>
      </c>
      <c r="B4519">
        <v>14</v>
      </c>
      <c r="C4519">
        <v>28</v>
      </c>
      <c r="D4519" s="27">
        <v>14250</v>
      </c>
      <c r="E4519">
        <v>0</v>
      </c>
      <c r="F4519">
        <v>258048</v>
      </c>
      <c r="G4519">
        <v>27878</v>
      </c>
      <c r="H4519">
        <v>18629</v>
      </c>
      <c r="I4519">
        <v>77757</v>
      </c>
      <c r="J4519">
        <v>0</v>
      </c>
      <c r="K4519">
        <v>22161</v>
      </c>
      <c r="L4519">
        <v>7699</v>
      </c>
      <c r="M4519">
        <v>180341</v>
      </c>
      <c r="N4519">
        <v>57876</v>
      </c>
      <c r="O4519">
        <v>624.95410000000004</v>
      </c>
      <c r="P4519" s="27">
        <v>190618</v>
      </c>
      <c r="Q4519" s="27">
        <v>650389</v>
      </c>
    </row>
    <row r="4520" spans="1:17" x14ac:dyDescent="0.3">
      <c r="A4520">
        <v>5</v>
      </c>
      <c r="B4520">
        <v>16</v>
      </c>
      <c r="C4520">
        <v>35</v>
      </c>
      <c r="D4520" s="27">
        <v>415000</v>
      </c>
      <c r="E4520">
        <v>2322821</v>
      </c>
      <c r="F4520">
        <v>7032583</v>
      </c>
      <c r="G4520">
        <v>7535100</v>
      </c>
      <c r="H4520">
        <v>0</v>
      </c>
      <c r="I4520">
        <v>10495982</v>
      </c>
      <c r="J4520">
        <v>0</v>
      </c>
      <c r="K4520">
        <v>5578201</v>
      </c>
      <c r="L4520">
        <v>1338182</v>
      </c>
      <c r="M4520">
        <v>8978102</v>
      </c>
      <c r="N4520">
        <v>8282074</v>
      </c>
      <c r="O4520">
        <v>9.0929190000000002</v>
      </c>
      <c r="P4520" s="27">
        <v>15112264</v>
      </c>
      <c r="Q4520" s="27">
        <v>51563045</v>
      </c>
    </row>
    <row r="4521" spans="1:17" x14ac:dyDescent="0.3">
      <c r="A4521">
        <v>5</v>
      </c>
      <c r="B4521">
        <v>2</v>
      </c>
      <c r="C4521">
        <v>4</v>
      </c>
      <c r="D4521" s="27">
        <v>1400000</v>
      </c>
      <c r="E4521">
        <v>72648</v>
      </c>
      <c r="F4521">
        <v>29113231</v>
      </c>
      <c r="G4521">
        <v>62532767</v>
      </c>
      <c r="H4521">
        <v>288833</v>
      </c>
      <c r="I4521">
        <v>38731893</v>
      </c>
      <c r="J4521">
        <v>3071728</v>
      </c>
      <c r="K4521">
        <v>3938639</v>
      </c>
      <c r="L4521">
        <v>379027</v>
      </c>
      <c r="M4521">
        <v>22219077</v>
      </c>
      <c r="N4521">
        <v>38134069</v>
      </c>
      <c r="O4521">
        <v>4.6524979999999996</v>
      </c>
      <c r="P4521" s="27">
        <v>58171721</v>
      </c>
      <c r="Q4521" s="8">
        <v>198000000</v>
      </c>
    </row>
    <row r="4522" spans="1:17" x14ac:dyDescent="0.3">
      <c r="A4522">
        <v>9</v>
      </c>
      <c r="B4522">
        <v>2</v>
      </c>
      <c r="C4522">
        <v>5</v>
      </c>
      <c r="D4522" s="27">
        <v>3200</v>
      </c>
      <c r="E4522">
        <v>126</v>
      </c>
      <c r="F4522">
        <v>7127</v>
      </c>
      <c r="G4522">
        <v>17162</v>
      </c>
      <c r="H4522">
        <v>0</v>
      </c>
      <c r="I4522">
        <v>7175</v>
      </c>
      <c r="J4522">
        <v>0</v>
      </c>
      <c r="K4522">
        <v>2304</v>
      </c>
      <c r="L4522">
        <v>6656</v>
      </c>
      <c r="M4522">
        <v>7421</v>
      </c>
      <c r="N4522">
        <v>8064</v>
      </c>
      <c r="O4522">
        <v>887.44190000000003</v>
      </c>
      <c r="P4522" s="27">
        <v>16423</v>
      </c>
      <c r="Q4522" s="27">
        <v>56035</v>
      </c>
    </row>
    <row r="4523" spans="1:17" x14ac:dyDescent="0.3">
      <c r="A4523">
        <v>4</v>
      </c>
      <c r="B4523">
        <v>26</v>
      </c>
      <c r="C4523">
        <v>46</v>
      </c>
      <c r="D4523" s="27">
        <v>5600</v>
      </c>
      <c r="E4523">
        <v>0</v>
      </c>
      <c r="F4523">
        <v>958</v>
      </c>
      <c r="G4523">
        <v>3743</v>
      </c>
      <c r="H4523">
        <v>83</v>
      </c>
      <c r="I4523">
        <v>8927</v>
      </c>
      <c r="J4523">
        <v>0</v>
      </c>
      <c r="K4523">
        <v>2005</v>
      </c>
      <c r="L4523">
        <v>187</v>
      </c>
      <c r="M4523">
        <v>10407</v>
      </c>
      <c r="N4523">
        <v>18438</v>
      </c>
      <c r="O4523">
        <v>1729.173</v>
      </c>
      <c r="P4523" s="27">
        <v>13115</v>
      </c>
      <c r="Q4523" s="27">
        <v>44748</v>
      </c>
    </row>
    <row r="4524" spans="1:17" x14ac:dyDescent="0.3">
      <c r="A4524">
        <v>3</v>
      </c>
      <c r="B4524">
        <v>14</v>
      </c>
      <c r="C4524">
        <v>28</v>
      </c>
      <c r="D4524" s="27">
        <v>230000</v>
      </c>
      <c r="E4524">
        <v>75127</v>
      </c>
      <c r="F4524">
        <v>1219026</v>
      </c>
      <c r="G4524">
        <v>969699</v>
      </c>
      <c r="H4524">
        <v>61341</v>
      </c>
      <c r="I4524">
        <v>822953</v>
      </c>
      <c r="J4524">
        <v>0</v>
      </c>
      <c r="K4524">
        <v>515558</v>
      </c>
      <c r="L4524">
        <v>154480</v>
      </c>
      <c r="M4524">
        <v>700012</v>
      </c>
      <c r="N4524">
        <v>791296</v>
      </c>
      <c r="O4524">
        <v>25.322579999999999</v>
      </c>
      <c r="P4524" s="27">
        <v>1556123</v>
      </c>
      <c r="Q4524" s="27">
        <v>5309492</v>
      </c>
    </row>
    <row r="4525" spans="1:17" x14ac:dyDescent="0.3">
      <c r="A4525">
        <v>9</v>
      </c>
      <c r="B4525">
        <v>5</v>
      </c>
      <c r="C4525">
        <v>10</v>
      </c>
      <c r="D4525" s="27">
        <v>5500</v>
      </c>
      <c r="E4525">
        <v>0</v>
      </c>
      <c r="F4525">
        <v>3251</v>
      </c>
      <c r="G4525">
        <v>2168</v>
      </c>
      <c r="H4525">
        <v>0</v>
      </c>
      <c r="I4525">
        <v>16076</v>
      </c>
      <c r="J4525">
        <v>0</v>
      </c>
      <c r="K4525">
        <v>1325</v>
      </c>
      <c r="L4525">
        <v>3379</v>
      </c>
      <c r="M4525">
        <v>6560</v>
      </c>
      <c r="N4525">
        <v>11287</v>
      </c>
      <c r="O4525">
        <v>639.72230000000002</v>
      </c>
      <c r="P4525" s="27">
        <v>12909</v>
      </c>
      <c r="Q4525" s="27">
        <v>44046</v>
      </c>
    </row>
    <row r="4526" spans="1:17" x14ac:dyDescent="0.3">
      <c r="A4526">
        <v>3</v>
      </c>
      <c r="B4526">
        <v>15</v>
      </c>
      <c r="C4526">
        <v>53</v>
      </c>
      <c r="D4526" s="27">
        <v>2850</v>
      </c>
      <c r="E4526">
        <v>161</v>
      </c>
      <c r="F4526">
        <v>3349</v>
      </c>
      <c r="G4526">
        <v>3320</v>
      </c>
      <c r="H4526">
        <v>2021</v>
      </c>
      <c r="I4526">
        <v>6799</v>
      </c>
      <c r="J4526">
        <v>27292</v>
      </c>
      <c r="K4526">
        <v>42135</v>
      </c>
      <c r="L4526">
        <v>4570</v>
      </c>
      <c r="M4526">
        <v>938</v>
      </c>
      <c r="N4526">
        <v>6896</v>
      </c>
      <c r="O4526">
        <v>1276.539</v>
      </c>
      <c r="P4526" s="27">
        <v>28570</v>
      </c>
      <c r="Q4526" s="27">
        <v>97481</v>
      </c>
    </row>
    <row r="4527" spans="1:17" x14ac:dyDescent="0.3">
      <c r="A4527">
        <v>2</v>
      </c>
      <c r="B4527">
        <v>2</v>
      </c>
      <c r="C4527">
        <v>6</v>
      </c>
      <c r="D4527" s="27">
        <v>425000</v>
      </c>
      <c r="E4527">
        <v>697692</v>
      </c>
      <c r="F4527">
        <v>3348407</v>
      </c>
      <c r="G4527">
        <v>7137579</v>
      </c>
      <c r="H4527">
        <v>103190</v>
      </c>
      <c r="I4527">
        <v>6209475</v>
      </c>
      <c r="J4527">
        <v>230296</v>
      </c>
      <c r="K4527">
        <v>780379</v>
      </c>
      <c r="L4527">
        <v>573516</v>
      </c>
      <c r="M4527">
        <v>4173665</v>
      </c>
      <c r="N4527">
        <v>3670947</v>
      </c>
      <c r="O4527">
        <v>36.96416</v>
      </c>
      <c r="P4527" s="27">
        <v>7891309</v>
      </c>
      <c r="Q4527" s="27">
        <v>26925146</v>
      </c>
    </row>
    <row r="4528" spans="1:17" x14ac:dyDescent="0.3">
      <c r="A4528">
        <v>9</v>
      </c>
      <c r="B4528">
        <v>16</v>
      </c>
      <c r="C4528">
        <v>35</v>
      </c>
      <c r="D4528" s="27">
        <v>270000</v>
      </c>
      <c r="E4528">
        <v>192718</v>
      </c>
      <c r="F4528">
        <v>0</v>
      </c>
      <c r="G4528">
        <v>5554672</v>
      </c>
      <c r="H4528">
        <v>0</v>
      </c>
      <c r="I4528">
        <v>5597646</v>
      </c>
      <c r="J4528">
        <v>1214167</v>
      </c>
      <c r="K4528">
        <v>420610</v>
      </c>
      <c r="L4528">
        <v>1466077</v>
      </c>
      <c r="M4528">
        <v>1763686</v>
      </c>
      <c r="N4528">
        <v>5330319</v>
      </c>
      <c r="O4528">
        <v>3.979117</v>
      </c>
      <c r="P4528" s="27">
        <v>6312982</v>
      </c>
      <c r="Q4528" s="27">
        <v>21539895</v>
      </c>
    </row>
    <row r="4529" spans="1:17" x14ac:dyDescent="0.3">
      <c r="A4529">
        <v>5</v>
      </c>
      <c r="B4529">
        <v>14</v>
      </c>
      <c r="C4529">
        <v>28</v>
      </c>
      <c r="D4529" s="27">
        <v>29500</v>
      </c>
      <c r="E4529">
        <v>319</v>
      </c>
      <c r="F4529">
        <v>593843</v>
      </c>
      <c r="G4529">
        <v>174403</v>
      </c>
      <c r="H4529">
        <v>9230</v>
      </c>
      <c r="I4529">
        <v>117125</v>
      </c>
      <c r="J4529">
        <v>0</v>
      </c>
      <c r="K4529">
        <v>1667</v>
      </c>
      <c r="L4529">
        <v>5958</v>
      </c>
      <c r="M4529">
        <v>19564</v>
      </c>
      <c r="N4529">
        <v>99543</v>
      </c>
      <c r="O4529">
        <v>90.622</v>
      </c>
      <c r="P4529" s="27">
        <v>299429</v>
      </c>
      <c r="Q4529" s="27">
        <v>1021652</v>
      </c>
    </row>
    <row r="4530" spans="1:17" x14ac:dyDescent="0.3">
      <c r="A4530">
        <v>7</v>
      </c>
      <c r="B4530">
        <v>14</v>
      </c>
      <c r="C4530">
        <v>28</v>
      </c>
      <c r="D4530" s="27">
        <v>182000</v>
      </c>
      <c r="E4530">
        <v>0</v>
      </c>
      <c r="F4530">
        <v>2747042</v>
      </c>
      <c r="G4530">
        <v>785868</v>
      </c>
      <c r="H4530">
        <v>0</v>
      </c>
      <c r="I4530">
        <v>947114</v>
      </c>
      <c r="J4530">
        <v>131939</v>
      </c>
      <c r="K4530">
        <v>794572</v>
      </c>
      <c r="L4530">
        <v>67377</v>
      </c>
      <c r="M4530">
        <v>174308</v>
      </c>
      <c r="N4530">
        <v>1209119</v>
      </c>
      <c r="O4530">
        <v>209.1</v>
      </c>
      <c r="P4530" s="27">
        <v>2009771</v>
      </c>
      <c r="Q4530" s="27">
        <v>6857339</v>
      </c>
    </row>
    <row r="4531" spans="1:17" x14ac:dyDescent="0.3">
      <c r="A4531">
        <v>5</v>
      </c>
      <c r="B4531">
        <v>8</v>
      </c>
      <c r="C4531">
        <v>19</v>
      </c>
      <c r="D4531" s="27">
        <v>5400</v>
      </c>
      <c r="E4531">
        <v>657</v>
      </c>
      <c r="F4531">
        <v>23982</v>
      </c>
      <c r="G4531">
        <v>121759</v>
      </c>
      <c r="H4531">
        <v>0</v>
      </c>
      <c r="I4531">
        <v>116910</v>
      </c>
      <c r="J4531">
        <v>0</v>
      </c>
      <c r="K4531">
        <v>2905</v>
      </c>
      <c r="L4531">
        <v>354</v>
      </c>
      <c r="M4531">
        <v>261</v>
      </c>
      <c r="N4531">
        <v>94151</v>
      </c>
      <c r="O4531">
        <v>1522.982</v>
      </c>
      <c r="P4531" s="27">
        <v>105797</v>
      </c>
      <c r="Q4531" s="27">
        <v>360979</v>
      </c>
    </row>
    <row r="4532" spans="1:17" x14ac:dyDescent="0.3">
      <c r="A4532">
        <v>3</v>
      </c>
      <c r="B4532">
        <v>5</v>
      </c>
      <c r="C4532">
        <v>10</v>
      </c>
      <c r="D4532" s="27">
        <v>4800</v>
      </c>
      <c r="E4532">
        <v>33146</v>
      </c>
      <c r="F4532">
        <v>23654</v>
      </c>
      <c r="G4532">
        <v>14157</v>
      </c>
      <c r="H4532">
        <v>1952</v>
      </c>
      <c r="I4532">
        <v>99044</v>
      </c>
      <c r="J4532">
        <v>0</v>
      </c>
      <c r="K4532">
        <v>8883</v>
      </c>
      <c r="L4532">
        <v>3474</v>
      </c>
      <c r="M4532">
        <v>48277</v>
      </c>
      <c r="N4532">
        <v>75056</v>
      </c>
      <c r="O4532">
        <v>1879.4559999999999</v>
      </c>
      <c r="P4532" s="27">
        <v>90165</v>
      </c>
      <c r="Q4532" s="27">
        <v>307643</v>
      </c>
    </row>
    <row r="4533" spans="1:17" x14ac:dyDescent="0.3">
      <c r="A4533">
        <v>8</v>
      </c>
      <c r="B4533">
        <v>15</v>
      </c>
      <c r="C4533">
        <v>33</v>
      </c>
      <c r="D4533" s="27">
        <v>9000</v>
      </c>
      <c r="E4533">
        <v>25971</v>
      </c>
      <c r="F4533">
        <v>347625</v>
      </c>
      <c r="G4533">
        <v>236891</v>
      </c>
      <c r="H4533">
        <v>0</v>
      </c>
      <c r="I4533">
        <v>46425</v>
      </c>
      <c r="J4533">
        <v>0</v>
      </c>
      <c r="K4533">
        <v>650842</v>
      </c>
      <c r="L4533">
        <v>38698</v>
      </c>
      <c r="M4533">
        <v>39864</v>
      </c>
      <c r="N4533">
        <v>132051</v>
      </c>
      <c r="O4533">
        <v>887.44190000000003</v>
      </c>
      <c r="P4533" s="27">
        <v>445008</v>
      </c>
      <c r="Q4533" s="27">
        <v>1518367</v>
      </c>
    </row>
    <row r="4534" spans="1:17" x14ac:dyDescent="0.3">
      <c r="A4534">
        <v>2</v>
      </c>
      <c r="B4534">
        <v>14</v>
      </c>
      <c r="C4534">
        <v>31</v>
      </c>
      <c r="D4534" s="27">
        <v>104000</v>
      </c>
      <c r="E4534">
        <v>74140</v>
      </c>
      <c r="F4534">
        <v>166296</v>
      </c>
      <c r="G4534">
        <v>762014</v>
      </c>
      <c r="H4534">
        <v>0</v>
      </c>
      <c r="I4534">
        <v>737252</v>
      </c>
      <c r="J4534">
        <v>0</v>
      </c>
      <c r="K4534">
        <v>195760</v>
      </c>
      <c r="L4534">
        <v>142068</v>
      </c>
      <c r="M4534">
        <v>747200</v>
      </c>
      <c r="N4534">
        <v>685785</v>
      </c>
      <c r="O4534">
        <v>356.19830000000002</v>
      </c>
      <c r="P4534" s="27">
        <v>1028873</v>
      </c>
      <c r="Q4534" s="27">
        <v>3510515</v>
      </c>
    </row>
    <row r="4535" spans="1:17" x14ac:dyDescent="0.3">
      <c r="A4535">
        <v>4</v>
      </c>
      <c r="B4535">
        <v>5</v>
      </c>
      <c r="C4535">
        <v>10</v>
      </c>
      <c r="D4535" s="27">
        <v>2400</v>
      </c>
      <c r="O4535">
        <v>3231.29</v>
      </c>
    </row>
    <row r="4536" spans="1:17" x14ac:dyDescent="0.3">
      <c r="A4536">
        <v>6</v>
      </c>
      <c r="B4536">
        <v>2</v>
      </c>
      <c r="C4536">
        <v>2</v>
      </c>
      <c r="D4536" s="27">
        <v>4500</v>
      </c>
      <c r="E4536">
        <v>2977</v>
      </c>
      <c r="F4536">
        <v>6274</v>
      </c>
      <c r="G4536">
        <v>10302</v>
      </c>
      <c r="H4536">
        <v>111</v>
      </c>
      <c r="I4536">
        <v>5351</v>
      </c>
      <c r="J4536">
        <v>0</v>
      </c>
      <c r="K4536">
        <v>1201</v>
      </c>
      <c r="L4536">
        <v>11846</v>
      </c>
      <c r="M4536">
        <v>10314</v>
      </c>
      <c r="N4536">
        <v>5469</v>
      </c>
      <c r="O4536">
        <v>1807.463</v>
      </c>
      <c r="P4536" s="27">
        <v>15781</v>
      </c>
      <c r="Q4536" s="27">
        <v>53845</v>
      </c>
    </row>
    <row r="4537" spans="1:17" x14ac:dyDescent="0.3">
      <c r="A4537">
        <v>9</v>
      </c>
      <c r="B4537">
        <v>5</v>
      </c>
      <c r="C4537">
        <v>10</v>
      </c>
      <c r="D4537" s="27">
        <v>22000</v>
      </c>
      <c r="E4537">
        <v>1006</v>
      </c>
      <c r="F4537">
        <v>10216</v>
      </c>
      <c r="G4537">
        <v>10091</v>
      </c>
      <c r="H4537">
        <v>0</v>
      </c>
      <c r="I4537">
        <v>16291</v>
      </c>
      <c r="J4537">
        <v>0</v>
      </c>
      <c r="K4537">
        <v>0</v>
      </c>
      <c r="L4537">
        <v>4988</v>
      </c>
      <c r="M4537">
        <v>3340</v>
      </c>
      <c r="N4537">
        <v>39412</v>
      </c>
      <c r="O4537">
        <v>639.72230000000002</v>
      </c>
      <c r="P4537" s="27">
        <v>25013</v>
      </c>
      <c r="Q4537" s="27">
        <v>85344</v>
      </c>
    </row>
    <row r="4538" spans="1:17" x14ac:dyDescent="0.3">
      <c r="A4538">
        <v>7</v>
      </c>
      <c r="B4538">
        <v>13</v>
      </c>
      <c r="C4538">
        <v>24</v>
      </c>
      <c r="D4538" s="27">
        <v>10750</v>
      </c>
      <c r="E4538">
        <v>0</v>
      </c>
      <c r="F4538">
        <v>105756</v>
      </c>
      <c r="G4538">
        <v>7152</v>
      </c>
      <c r="H4538">
        <v>0</v>
      </c>
      <c r="I4538">
        <v>19753</v>
      </c>
      <c r="J4538">
        <v>6730</v>
      </c>
      <c r="K4538">
        <v>34781</v>
      </c>
      <c r="L4538">
        <v>3912</v>
      </c>
      <c r="M4538">
        <v>1939</v>
      </c>
      <c r="N4538">
        <v>50481</v>
      </c>
      <c r="O4538">
        <v>1117.742</v>
      </c>
      <c r="P4538" s="27">
        <v>67557</v>
      </c>
      <c r="Q4538" s="27">
        <v>230504</v>
      </c>
    </row>
    <row r="4539" spans="1:17" x14ac:dyDescent="0.3">
      <c r="A4539">
        <v>9</v>
      </c>
      <c r="B4539">
        <v>8</v>
      </c>
      <c r="C4539">
        <v>19</v>
      </c>
      <c r="D4539" s="27">
        <v>5600</v>
      </c>
      <c r="E4539">
        <v>0</v>
      </c>
      <c r="F4539">
        <v>10354</v>
      </c>
      <c r="G4539">
        <v>59325</v>
      </c>
      <c r="H4539">
        <v>0</v>
      </c>
      <c r="I4539">
        <v>19711</v>
      </c>
      <c r="J4539">
        <v>0</v>
      </c>
      <c r="K4539">
        <v>55498</v>
      </c>
      <c r="L4539">
        <v>3015</v>
      </c>
      <c r="M4539">
        <v>14678</v>
      </c>
      <c r="N4539">
        <v>39679</v>
      </c>
      <c r="O4539">
        <v>673.173</v>
      </c>
      <c r="P4539" s="27">
        <v>59279</v>
      </c>
      <c r="Q4539" s="27">
        <v>202260</v>
      </c>
    </row>
    <row r="4540" spans="1:17" x14ac:dyDescent="0.3">
      <c r="A4540">
        <v>7</v>
      </c>
      <c r="B4540">
        <v>14</v>
      </c>
      <c r="C4540">
        <v>31</v>
      </c>
      <c r="D4540" s="27">
        <v>50000</v>
      </c>
      <c r="E4540">
        <v>12883</v>
      </c>
      <c r="F4540">
        <v>467995</v>
      </c>
      <c r="G4540">
        <v>130932</v>
      </c>
      <c r="H4540">
        <v>25798</v>
      </c>
      <c r="I4540">
        <v>131863</v>
      </c>
      <c r="J4540">
        <v>16565</v>
      </c>
      <c r="K4540">
        <v>76921</v>
      </c>
      <c r="L4540">
        <v>53506</v>
      </c>
      <c r="M4540">
        <v>21627</v>
      </c>
      <c r="N4540">
        <v>84753</v>
      </c>
      <c r="O4540">
        <v>281.10930000000002</v>
      </c>
      <c r="P4540" s="27">
        <v>299778</v>
      </c>
      <c r="Q4540" s="27">
        <v>1022843</v>
      </c>
    </row>
    <row r="4541" spans="1:17" x14ac:dyDescent="0.3">
      <c r="A4541">
        <v>5</v>
      </c>
      <c r="B4541">
        <v>16</v>
      </c>
      <c r="C4541">
        <v>35</v>
      </c>
      <c r="D4541" s="27">
        <v>600000</v>
      </c>
      <c r="E4541">
        <v>719366</v>
      </c>
      <c r="F4541">
        <v>32608430</v>
      </c>
      <c r="G4541">
        <v>10080898</v>
      </c>
      <c r="H4541">
        <v>363547</v>
      </c>
      <c r="I4541">
        <v>3866094</v>
      </c>
      <c r="J4541">
        <v>2794847</v>
      </c>
      <c r="K4541">
        <v>2274633</v>
      </c>
      <c r="L4541">
        <v>2350930</v>
      </c>
      <c r="M4541">
        <v>1754241</v>
      </c>
      <c r="N4541">
        <v>12860245</v>
      </c>
      <c r="O4541">
        <v>15.26305</v>
      </c>
      <c r="P4541" s="27">
        <v>20420056</v>
      </c>
      <c r="Q4541" s="27">
        <v>69673231</v>
      </c>
    </row>
    <row r="4542" spans="1:17" x14ac:dyDescent="0.3">
      <c r="A4542">
        <v>3</v>
      </c>
      <c r="B4542">
        <v>26</v>
      </c>
      <c r="C4542">
        <v>45</v>
      </c>
      <c r="D4542" s="27">
        <v>2200</v>
      </c>
      <c r="E4542">
        <v>0</v>
      </c>
      <c r="F4542">
        <v>11538</v>
      </c>
      <c r="G4542">
        <v>6562</v>
      </c>
      <c r="H4542">
        <v>0</v>
      </c>
      <c r="I4542">
        <v>11261</v>
      </c>
      <c r="J4542">
        <v>0</v>
      </c>
      <c r="K4542">
        <v>18126</v>
      </c>
      <c r="L4542">
        <v>8158</v>
      </c>
      <c r="M4542">
        <v>3213</v>
      </c>
      <c r="N4542">
        <v>16871</v>
      </c>
      <c r="O4542">
        <v>1879.4559999999999</v>
      </c>
      <c r="P4542" s="27">
        <v>22195</v>
      </c>
      <c r="Q4542" s="27">
        <v>75729</v>
      </c>
    </row>
    <row r="4543" spans="1:17" x14ac:dyDescent="0.3">
      <c r="A4543">
        <v>3</v>
      </c>
      <c r="B4543">
        <v>23</v>
      </c>
      <c r="C4543">
        <v>50</v>
      </c>
      <c r="D4543" s="27">
        <v>6000</v>
      </c>
      <c r="E4543">
        <v>0</v>
      </c>
      <c r="F4543">
        <v>52484</v>
      </c>
      <c r="G4543">
        <v>122825</v>
      </c>
      <c r="H4543">
        <v>26137</v>
      </c>
      <c r="I4543">
        <v>187811</v>
      </c>
      <c r="J4543">
        <v>0</v>
      </c>
      <c r="K4543">
        <v>9200</v>
      </c>
      <c r="L4543">
        <v>69690</v>
      </c>
      <c r="M4543">
        <v>114478</v>
      </c>
      <c r="N4543">
        <v>97608</v>
      </c>
      <c r="O4543">
        <v>1729.173</v>
      </c>
      <c r="P4543" s="27">
        <v>199365</v>
      </c>
      <c r="Q4543" s="27">
        <v>680233</v>
      </c>
    </row>
    <row r="4544" spans="1:17" x14ac:dyDescent="0.3">
      <c r="A4544">
        <v>9</v>
      </c>
      <c r="B4544">
        <v>1</v>
      </c>
      <c r="C4544">
        <v>1</v>
      </c>
      <c r="D4544" s="27">
        <v>48000</v>
      </c>
      <c r="E4544">
        <v>1404</v>
      </c>
      <c r="F4544">
        <v>16317</v>
      </c>
      <c r="G4544">
        <v>91203</v>
      </c>
      <c r="H4544">
        <v>0</v>
      </c>
      <c r="I4544">
        <v>47943</v>
      </c>
      <c r="J4544">
        <v>0</v>
      </c>
      <c r="K4544">
        <v>0</v>
      </c>
      <c r="L4544">
        <v>1929</v>
      </c>
      <c r="M4544">
        <v>25411</v>
      </c>
      <c r="N4544">
        <v>144416</v>
      </c>
      <c r="O4544">
        <v>249.4453</v>
      </c>
      <c r="P4544" s="27">
        <v>96314</v>
      </c>
      <c r="Q4544" s="27">
        <v>328623</v>
      </c>
    </row>
    <row r="4545" spans="1:17" x14ac:dyDescent="0.3">
      <c r="A4545">
        <v>5</v>
      </c>
      <c r="B4545">
        <v>5</v>
      </c>
      <c r="C4545">
        <v>10</v>
      </c>
      <c r="D4545" s="27">
        <v>4000</v>
      </c>
      <c r="E4545">
        <v>0</v>
      </c>
      <c r="F4545">
        <v>0</v>
      </c>
      <c r="G4545">
        <v>0</v>
      </c>
      <c r="H4545">
        <v>0</v>
      </c>
      <c r="I4545">
        <v>0</v>
      </c>
      <c r="J4545">
        <v>0</v>
      </c>
      <c r="K4545">
        <v>0</v>
      </c>
      <c r="L4545">
        <v>0</v>
      </c>
      <c r="M4545">
        <v>0</v>
      </c>
      <c r="N4545">
        <v>22925</v>
      </c>
      <c r="O4545">
        <v>1117.742</v>
      </c>
      <c r="P4545" s="27">
        <v>6719</v>
      </c>
      <c r="Q4545" s="27">
        <v>22925</v>
      </c>
    </row>
    <row r="4546" spans="1:17" x14ac:dyDescent="0.3">
      <c r="A4546">
        <v>3</v>
      </c>
      <c r="B4546">
        <v>25</v>
      </c>
      <c r="C4546">
        <v>42</v>
      </c>
      <c r="D4546" s="27">
        <v>15750</v>
      </c>
      <c r="E4546">
        <v>0</v>
      </c>
      <c r="F4546">
        <v>120253</v>
      </c>
      <c r="G4546">
        <v>317049</v>
      </c>
      <c r="H4546">
        <v>0</v>
      </c>
      <c r="I4546">
        <v>341144</v>
      </c>
      <c r="J4546">
        <v>0</v>
      </c>
      <c r="K4546">
        <v>226550</v>
      </c>
      <c r="L4546">
        <v>47988</v>
      </c>
      <c r="M4546">
        <v>161304</v>
      </c>
      <c r="N4546">
        <v>263790</v>
      </c>
      <c r="O4546">
        <v>1162.2629999999999</v>
      </c>
      <c r="P4546" s="27">
        <v>433200</v>
      </c>
      <c r="Q4546" s="27">
        <v>1478078</v>
      </c>
    </row>
    <row r="4547" spans="1:17" x14ac:dyDescent="0.3">
      <c r="A4547">
        <v>3</v>
      </c>
      <c r="B4547">
        <v>26</v>
      </c>
      <c r="C4547">
        <v>47</v>
      </c>
      <c r="D4547" s="27">
        <v>3800</v>
      </c>
      <c r="E4547">
        <v>0</v>
      </c>
      <c r="F4547">
        <v>0</v>
      </c>
      <c r="G4547">
        <v>10336</v>
      </c>
      <c r="H4547">
        <v>0</v>
      </c>
      <c r="I4547">
        <v>107983</v>
      </c>
      <c r="J4547">
        <v>0</v>
      </c>
      <c r="K4547">
        <v>0</v>
      </c>
      <c r="L4547">
        <v>5167</v>
      </c>
      <c r="M4547">
        <v>11411</v>
      </c>
      <c r="N4547">
        <v>40893</v>
      </c>
      <c r="O4547">
        <v>1879.4559999999999</v>
      </c>
      <c r="P4547" s="27">
        <v>51521</v>
      </c>
      <c r="Q4547" s="27">
        <v>175790</v>
      </c>
    </row>
    <row r="4548" spans="1:17" x14ac:dyDescent="0.3">
      <c r="A4548">
        <v>7</v>
      </c>
      <c r="B4548">
        <v>1</v>
      </c>
      <c r="C4548">
        <v>1</v>
      </c>
      <c r="D4548" s="27">
        <v>205000</v>
      </c>
      <c r="E4548">
        <v>176919</v>
      </c>
      <c r="F4548">
        <v>2095011</v>
      </c>
      <c r="G4548">
        <v>2004939</v>
      </c>
      <c r="H4548">
        <v>5104</v>
      </c>
      <c r="I4548">
        <v>644564</v>
      </c>
      <c r="J4548">
        <v>0</v>
      </c>
      <c r="K4548">
        <v>21388</v>
      </c>
      <c r="L4548">
        <v>80987</v>
      </c>
      <c r="M4548">
        <v>552736</v>
      </c>
      <c r="N4548">
        <v>2452807</v>
      </c>
      <c r="O4548">
        <v>48.84104</v>
      </c>
      <c r="P4548" s="27">
        <v>2354764</v>
      </c>
      <c r="Q4548" s="27">
        <v>8034455</v>
      </c>
    </row>
    <row r="4549" spans="1:17" x14ac:dyDescent="0.3">
      <c r="A4549">
        <v>9</v>
      </c>
      <c r="B4549">
        <v>14</v>
      </c>
      <c r="C4549">
        <v>28</v>
      </c>
      <c r="D4549" s="27">
        <v>3900</v>
      </c>
      <c r="E4549">
        <v>0</v>
      </c>
      <c r="F4549">
        <v>27202</v>
      </c>
      <c r="G4549">
        <v>8686</v>
      </c>
      <c r="H4549">
        <v>0</v>
      </c>
      <c r="I4549">
        <v>12348</v>
      </c>
      <c r="J4549">
        <v>0</v>
      </c>
      <c r="K4549">
        <v>0</v>
      </c>
      <c r="L4549">
        <v>9080</v>
      </c>
      <c r="M4549">
        <v>48199</v>
      </c>
      <c r="N4549">
        <v>12943</v>
      </c>
      <c r="O4549">
        <v>1849.1849999999999</v>
      </c>
      <c r="P4549" s="27">
        <v>34718</v>
      </c>
      <c r="Q4549" s="27">
        <v>118458</v>
      </c>
    </row>
    <row r="4550" spans="1:17" x14ac:dyDescent="0.3">
      <c r="A4550">
        <v>9</v>
      </c>
      <c r="B4550">
        <v>15</v>
      </c>
      <c r="C4550">
        <v>33</v>
      </c>
      <c r="D4550" s="27">
        <v>4500</v>
      </c>
      <c r="E4550">
        <v>5133</v>
      </c>
      <c r="F4550">
        <v>11671</v>
      </c>
      <c r="G4550">
        <v>14964</v>
      </c>
      <c r="H4550">
        <v>3136</v>
      </c>
      <c r="I4550">
        <v>2122</v>
      </c>
      <c r="J4550">
        <v>63861</v>
      </c>
      <c r="K4550">
        <v>64257</v>
      </c>
      <c r="L4550">
        <v>218</v>
      </c>
      <c r="M4550">
        <v>0</v>
      </c>
      <c r="N4550">
        <v>13580</v>
      </c>
      <c r="O4550">
        <v>1522.982</v>
      </c>
      <c r="P4550" s="27">
        <v>52445</v>
      </c>
      <c r="Q4550" s="27">
        <v>178942</v>
      </c>
    </row>
    <row r="4551" spans="1:17" x14ac:dyDescent="0.3">
      <c r="A4551">
        <v>8</v>
      </c>
      <c r="B4551">
        <v>15</v>
      </c>
      <c r="C4551">
        <v>33</v>
      </c>
      <c r="D4551" s="27">
        <v>3000</v>
      </c>
      <c r="E4551">
        <v>8992</v>
      </c>
      <c r="F4551">
        <v>55470</v>
      </c>
      <c r="G4551">
        <v>50432</v>
      </c>
      <c r="H4551">
        <v>0</v>
      </c>
      <c r="I4551">
        <v>59907</v>
      </c>
      <c r="J4551">
        <v>0</v>
      </c>
      <c r="K4551">
        <v>322702</v>
      </c>
      <c r="L4551">
        <v>1076</v>
      </c>
      <c r="M4551">
        <v>0</v>
      </c>
      <c r="N4551">
        <v>46549</v>
      </c>
      <c r="O4551">
        <v>887.44190000000003</v>
      </c>
      <c r="P4551" s="27">
        <v>159768</v>
      </c>
      <c r="Q4551" s="27">
        <v>545128</v>
      </c>
    </row>
    <row r="4552" spans="1:17" x14ac:dyDescent="0.3">
      <c r="A4552">
        <v>1</v>
      </c>
      <c r="B4552">
        <v>26</v>
      </c>
      <c r="C4552">
        <v>47</v>
      </c>
      <c r="D4552" s="27">
        <v>20000</v>
      </c>
      <c r="E4552">
        <v>9760</v>
      </c>
      <c r="F4552">
        <v>13736</v>
      </c>
      <c r="G4552">
        <v>42862</v>
      </c>
      <c r="H4552">
        <v>0</v>
      </c>
      <c r="I4552">
        <v>59791</v>
      </c>
      <c r="J4552">
        <v>0</v>
      </c>
      <c r="K4552">
        <v>126636</v>
      </c>
      <c r="L4552">
        <v>8443</v>
      </c>
      <c r="M4552">
        <v>2132</v>
      </c>
      <c r="N4552">
        <v>75230</v>
      </c>
      <c r="O4552">
        <v>925.83489999999995</v>
      </c>
      <c r="P4552" s="27">
        <v>99235</v>
      </c>
      <c r="Q4552" s="27">
        <v>338590</v>
      </c>
    </row>
    <row r="4553" spans="1:17" x14ac:dyDescent="0.3">
      <c r="A4553">
        <v>8</v>
      </c>
      <c r="B4553">
        <v>25</v>
      </c>
      <c r="C4553">
        <v>42</v>
      </c>
      <c r="D4553" s="27">
        <v>148000</v>
      </c>
      <c r="E4553">
        <v>335112</v>
      </c>
      <c r="F4553">
        <v>1449198</v>
      </c>
      <c r="G4553">
        <v>2272695</v>
      </c>
      <c r="H4553">
        <v>0</v>
      </c>
      <c r="I4553">
        <v>3702536</v>
      </c>
      <c r="J4553">
        <v>0</v>
      </c>
      <c r="K4553">
        <v>6389869</v>
      </c>
      <c r="L4553">
        <v>101074</v>
      </c>
      <c r="M4553">
        <v>769301</v>
      </c>
      <c r="N4553">
        <v>2138825</v>
      </c>
      <c r="O4553">
        <v>48.84104</v>
      </c>
      <c r="P4553" s="27">
        <v>5028901</v>
      </c>
      <c r="Q4553" s="27">
        <v>17158610</v>
      </c>
    </row>
    <row r="4554" spans="1:17" x14ac:dyDescent="0.3">
      <c r="A4554">
        <v>5</v>
      </c>
      <c r="B4554">
        <v>16</v>
      </c>
      <c r="C4554">
        <v>35</v>
      </c>
      <c r="D4554" s="27">
        <v>450000</v>
      </c>
      <c r="E4554">
        <v>1309</v>
      </c>
      <c r="F4554">
        <v>30747204</v>
      </c>
      <c r="G4554">
        <v>7106344</v>
      </c>
      <c r="H4554">
        <v>608912</v>
      </c>
      <c r="I4554">
        <v>9584421</v>
      </c>
      <c r="J4554">
        <v>2178492</v>
      </c>
      <c r="K4554">
        <v>2561480</v>
      </c>
      <c r="L4554">
        <v>3354461</v>
      </c>
      <c r="M4554">
        <v>13979886</v>
      </c>
      <c r="N4554">
        <v>12185539</v>
      </c>
      <c r="O4554">
        <v>6.6318619999999999</v>
      </c>
      <c r="P4554" s="27">
        <v>24123109</v>
      </c>
      <c r="Q4554" s="27">
        <v>82308048</v>
      </c>
    </row>
    <row r="4555" spans="1:17" x14ac:dyDescent="0.3">
      <c r="A4555">
        <v>3</v>
      </c>
      <c r="B4555">
        <v>15</v>
      </c>
      <c r="C4555">
        <v>33</v>
      </c>
      <c r="D4555" s="27">
        <v>4900</v>
      </c>
      <c r="E4555">
        <v>35427</v>
      </c>
      <c r="F4555">
        <v>127453</v>
      </c>
      <c r="G4555">
        <v>203831</v>
      </c>
      <c r="H4555">
        <v>0</v>
      </c>
      <c r="I4555">
        <v>115947</v>
      </c>
      <c r="J4555">
        <v>0</v>
      </c>
      <c r="K4555">
        <v>735494</v>
      </c>
      <c r="L4555">
        <v>8617</v>
      </c>
      <c r="M4555">
        <v>16690</v>
      </c>
      <c r="N4555">
        <v>124064</v>
      </c>
      <c r="O4555">
        <v>961.78279999999995</v>
      </c>
      <c r="P4555" s="27">
        <v>400798</v>
      </c>
      <c r="Q4555" s="27">
        <v>1367523</v>
      </c>
    </row>
    <row r="4556" spans="1:17" x14ac:dyDescent="0.3">
      <c r="A4556">
        <v>5</v>
      </c>
      <c r="B4556">
        <v>14</v>
      </c>
      <c r="C4556">
        <v>29</v>
      </c>
      <c r="D4556" s="27">
        <v>320000</v>
      </c>
      <c r="E4556">
        <v>0</v>
      </c>
      <c r="F4556">
        <v>5414478</v>
      </c>
      <c r="G4556">
        <v>1624036</v>
      </c>
      <c r="H4556">
        <v>309423</v>
      </c>
      <c r="I4556">
        <v>3003315</v>
      </c>
      <c r="J4556">
        <v>305249</v>
      </c>
      <c r="K4556">
        <v>2192328</v>
      </c>
      <c r="L4556">
        <v>189317</v>
      </c>
      <c r="M4556">
        <v>1961731</v>
      </c>
      <c r="N4556">
        <v>2116186</v>
      </c>
      <c r="O4556">
        <v>90.517470000000003</v>
      </c>
      <c r="P4556" s="27">
        <v>5016431</v>
      </c>
      <c r="Q4556" s="27">
        <v>17116063</v>
      </c>
    </row>
    <row r="4557" spans="1:17" x14ac:dyDescent="0.3">
      <c r="A4557">
        <v>9</v>
      </c>
      <c r="B4557">
        <v>2</v>
      </c>
      <c r="C4557">
        <v>2</v>
      </c>
      <c r="D4557" s="27">
        <v>74000</v>
      </c>
      <c r="E4557">
        <v>1085</v>
      </c>
      <c r="F4557">
        <v>600594</v>
      </c>
      <c r="G4557">
        <v>1072855</v>
      </c>
      <c r="H4557">
        <v>19789</v>
      </c>
      <c r="I4557">
        <v>630389</v>
      </c>
      <c r="J4557">
        <v>0</v>
      </c>
      <c r="K4557">
        <v>409988</v>
      </c>
      <c r="L4557">
        <v>163168</v>
      </c>
      <c r="M4557">
        <v>39010</v>
      </c>
      <c r="N4557">
        <v>757434</v>
      </c>
      <c r="O4557">
        <v>31.847190000000001</v>
      </c>
      <c r="P4557" s="27">
        <v>1082741</v>
      </c>
      <c r="Q4557" s="27">
        <v>3694312</v>
      </c>
    </row>
    <row r="4558" spans="1:17" x14ac:dyDescent="0.3">
      <c r="A4558">
        <v>7</v>
      </c>
      <c r="B4558">
        <v>15</v>
      </c>
      <c r="C4558">
        <v>33</v>
      </c>
      <c r="D4558" s="27">
        <v>5100</v>
      </c>
      <c r="E4558">
        <v>0</v>
      </c>
      <c r="F4558">
        <v>0</v>
      </c>
      <c r="G4558">
        <v>597402</v>
      </c>
      <c r="H4558">
        <v>0</v>
      </c>
      <c r="I4558">
        <v>190682</v>
      </c>
      <c r="J4558">
        <v>866587</v>
      </c>
      <c r="K4558">
        <v>1337928</v>
      </c>
      <c r="L4558">
        <v>2610</v>
      </c>
      <c r="M4558">
        <v>0</v>
      </c>
      <c r="N4558">
        <v>252145</v>
      </c>
      <c r="O4558">
        <v>1197.386</v>
      </c>
      <c r="P4558" s="27">
        <v>951745</v>
      </c>
      <c r="Q4558" s="27">
        <v>3247354</v>
      </c>
    </row>
    <row r="4559" spans="1:17" x14ac:dyDescent="0.3">
      <c r="A4559">
        <v>7</v>
      </c>
      <c r="B4559">
        <v>16</v>
      </c>
      <c r="C4559">
        <v>35</v>
      </c>
      <c r="D4559" s="27">
        <v>500000</v>
      </c>
      <c r="E4559">
        <v>0</v>
      </c>
      <c r="F4559">
        <v>0</v>
      </c>
      <c r="G4559">
        <v>18245789</v>
      </c>
      <c r="H4559">
        <v>0</v>
      </c>
      <c r="I4559">
        <v>23122520</v>
      </c>
      <c r="J4559">
        <v>0</v>
      </c>
      <c r="K4559">
        <v>5725296</v>
      </c>
      <c r="L4559">
        <v>8596397</v>
      </c>
      <c r="M4559">
        <v>143510</v>
      </c>
      <c r="N4559">
        <v>19196805</v>
      </c>
      <c r="O4559">
        <v>9.2846069999999994</v>
      </c>
      <c r="P4559" s="27">
        <v>21990128</v>
      </c>
      <c r="Q4559" s="27">
        <v>75030317</v>
      </c>
    </row>
    <row r="4560" spans="1:17" x14ac:dyDescent="0.3">
      <c r="A4560">
        <v>7</v>
      </c>
      <c r="B4560">
        <v>13</v>
      </c>
      <c r="C4560">
        <v>22</v>
      </c>
      <c r="D4560" s="27">
        <v>260000</v>
      </c>
      <c r="E4560">
        <v>0</v>
      </c>
      <c r="F4560">
        <v>3435643</v>
      </c>
      <c r="G4560">
        <v>785342</v>
      </c>
      <c r="H4560">
        <v>0</v>
      </c>
      <c r="I4560">
        <v>439149</v>
      </c>
      <c r="J4560">
        <v>149361</v>
      </c>
      <c r="K4560">
        <v>194002</v>
      </c>
      <c r="L4560">
        <v>49888</v>
      </c>
      <c r="M4560">
        <v>367924</v>
      </c>
      <c r="N4560">
        <v>1255071</v>
      </c>
      <c r="O4560">
        <v>23.251169999999998</v>
      </c>
      <c r="P4560" s="27">
        <v>1956735</v>
      </c>
      <c r="Q4560" s="27">
        <v>6676380</v>
      </c>
    </row>
    <row r="4561" spans="1:17" x14ac:dyDescent="0.3">
      <c r="A4561">
        <v>8</v>
      </c>
      <c r="B4561">
        <v>91</v>
      </c>
      <c r="C4561">
        <v>49</v>
      </c>
      <c r="D4561" s="27">
        <v>7500</v>
      </c>
      <c r="E4561">
        <v>0</v>
      </c>
      <c r="F4561">
        <v>4048</v>
      </c>
      <c r="G4561">
        <v>6867</v>
      </c>
      <c r="H4561">
        <v>153</v>
      </c>
      <c r="I4561">
        <v>5967</v>
      </c>
      <c r="J4561">
        <v>0</v>
      </c>
      <c r="K4561">
        <v>765</v>
      </c>
      <c r="L4561">
        <v>1170</v>
      </c>
      <c r="M4561">
        <v>6480</v>
      </c>
      <c r="N4561">
        <v>31646</v>
      </c>
      <c r="O4561">
        <v>918.0299</v>
      </c>
      <c r="P4561" s="27">
        <v>16734</v>
      </c>
      <c r="Q4561" s="27">
        <v>57096</v>
      </c>
    </row>
    <row r="4562" spans="1:17" x14ac:dyDescent="0.3">
      <c r="A4562">
        <v>2</v>
      </c>
      <c r="B4562">
        <v>5</v>
      </c>
      <c r="C4562">
        <v>9</v>
      </c>
      <c r="D4562" s="27">
        <v>310000</v>
      </c>
      <c r="E4562">
        <v>0</v>
      </c>
      <c r="F4562">
        <v>60816</v>
      </c>
      <c r="G4562">
        <v>861538</v>
      </c>
      <c r="H4562">
        <v>0</v>
      </c>
      <c r="I4562">
        <v>2417530</v>
      </c>
      <c r="J4562">
        <v>0</v>
      </c>
      <c r="K4562">
        <v>105062</v>
      </c>
      <c r="L4562">
        <v>22426</v>
      </c>
      <c r="M4562">
        <v>176890</v>
      </c>
      <c r="N4562">
        <v>3838203</v>
      </c>
      <c r="O4562">
        <v>25.322579999999999</v>
      </c>
      <c r="P4562" s="27">
        <v>2192985</v>
      </c>
      <c r="Q4562" s="27">
        <v>7482465</v>
      </c>
    </row>
    <row r="4563" spans="1:17" x14ac:dyDescent="0.3">
      <c r="A4563">
        <v>6</v>
      </c>
      <c r="B4563">
        <v>18</v>
      </c>
      <c r="C4563">
        <v>38</v>
      </c>
      <c r="D4563" s="27">
        <v>172000</v>
      </c>
      <c r="E4563">
        <v>109960</v>
      </c>
      <c r="F4563">
        <v>419332</v>
      </c>
      <c r="G4563">
        <v>1015105</v>
      </c>
      <c r="H4563">
        <v>0</v>
      </c>
      <c r="I4563">
        <v>878468</v>
      </c>
      <c r="J4563">
        <v>578758</v>
      </c>
      <c r="K4563">
        <v>230283</v>
      </c>
      <c r="L4563">
        <v>541885</v>
      </c>
      <c r="M4563">
        <v>28867</v>
      </c>
      <c r="N4563">
        <v>1113427</v>
      </c>
      <c r="O4563">
        <v>84.055760000000006</v>
      </c>
      <c r="P4563" s="27">
        <v>1440822</v>
      </c>
      <c r="Q4563" s="27">
        <v>4916085</v>
      </c>
    </row>
    <row r="4564" spans="1:17" x14ac:dyDescent="0.3">
      <c r="A4564">
        <v>7</v>
      </c>
      <c r="B4564">
        <v>5</v>
      </c>
      <c r="C4564">
        <v>10</v>
      </c>
      <c r="D4564" s="27">
        <v>44000</v>
      </c>
      <c r="E4564">
        <v>16512</v>
      </c>
      <c r="F4564">
        <v>581212</v>
      </c>
      <c r="G4564">
        <v>73828</v>
      </c>
      <c r="H4564">
        <v>0</v>
      </c>
      <c r="I4564">
        <v>790704</v>
      </c>
      <c r="J4564">
        <v>0</v>
      </c>
      <c r="K4564">
        <v>19062</v>
      </c>
      <c r="L4564">
        <v>82290</v>
      </c>
      <c r="M4564">
        <v>290562</v>
      </c>
      <c r="N4564">
        <v>556353</v>
      </c>
      <c r="O4564">
        <v>1162.2629999999999</v>
      </c>
      <c r="P4564" s="27">
        <v>706484</v>
      </c>
      <c r="Q4564" s="27">
        <v>2410523</v>
      </c>
    </row>
    <row r="4565" spans="1:17" x14ac:dyDescent="0.3">
      <c r="A4565">
        <v>3</v>
      </c>
      <c r="B4565">
        <v>17</v>
      </c>
      <c r="C4565">
        <v>36</v>
      </c>
      <c r="D4565" s="27">
        <v>50000</v>
      </c>
      <c r="E4565">
        <v>562002</v>
      </c>
      <c r="F4565">
        <v>814895</v>
      </c>
      <c r="G4565">
        <v>1163443</v>
      </c>
      <c r="H4565">
        <v>342943</v>
      </c>
      <c r="I4565">
        <v>1221104</v>
      </c>
      <c r="J4565">
        <v>213304</v>
      </c>
      <c r="K4565">
        <v>891022</v>
      </c>
      <c r="L4565">
        <v>674628</v>
      </c>
      <c r="M4565">
        <v>110991</v>
      </c>
      <c r="N4565">
        <v>914681</v>
      </c>
      <c r="O4565">
        <v>271.01510000000002</v>
      </c>
      <c r="P4565" s="27">
        <v>2024916</v>
      </c>
      <c r="Q4565" s="27">
        <v>6909013</v>
      </c>
    </row>
    <row r="4566" spans="1:17" x14ac:dyDescent="0.3">
      <c r="A4566">
        <v>2</v>
      </c>
      <c r="B4566">
        <v>26</v>
      </c>
      <c r="C4566">
        <v>46</v>
      </c>
      <c r="D4566" s="27">
        <v>6400</v>
      </c>
      <c r="E4566">
        <v>0</v>
      </c>
      <c r="F4566">
        <v>4949</v>
      </c>
      <c r="G4566">
        <v>15664</v>
      </c>
      <c r="H4566">
        <v>100</v>
      </c>
      <c r="I4566">
        <v>25408</v>
      </c>
      <c r="J4566">
        <v>0</v>
      </c>
      <c r="K4566">
        <v>126583</v>
      </c>
      <c r="L4566">
        <v>3095</v>
      </c>
      <c r="M4566">
        <v>0</v>
      </c>
      <c r="N4566">
        <v>33121</v>
      </c>
      <c r="O4566">
        <v>1851.67</v>
      </c>
      <c r="P4566" s="27">
        <v>61231</v>
      </c>
      <c r="Q4566" s="27">
        <v>208920</v>
      </c>
    </row>
    <row r="4567" spans="1:17" x14ac:dyDescent="0.3">
      <c r="A4567">
        <v>3</v>
      </c>
      <c r="B4567">
        <v>2</v>
      </c>
      <c r="C4567">
        <v>6</v>
      </c>
      <c r="D4567" s="27">
        <v>10000</v>
      </c>
      <c r="E4567">
        <v>0</v>
      </c>
      <c r="F4567">
        <v>6344</v>
      </c>
      <c r="G4567">
        <v>17925</v>
      </c>
      <c r="H4567">
        <v>0</v>
      </c>
      <c r="I4567">
        <v>15029</v>
      </c>
      <c r="J4567">
        <v>0</v>
      </c>
      <c r="K4567">
        <v>243</v>
      </c>
      <c r="L4567">
        <v>1924</v>
      </c>
      <c r="M4567">
        <v>3860</v>
      </c>
      <c r="N4567">
        <v>10871</v>
      </c>
      <c r="O4567">
        <v>1879.4559999999999</v>
      </c>
      <c r="P4567" s="27">
        <v>16470</v>
      </c>
      <c r="Q4567" s="27">
        <v>56196</v>
      </c>
    </row>
    <row r="4568" spans="1:17" x14ac:dyDescent="0.3">
      <c r="A4568">
        <v>8</v>
      </c>
      <c r="B4568">
        <v>14</v>
      </c>
      <c r="C4568">
        <v>29</v>
      </c>
      <c r="D4568" s="27">
        <v>17250</v>
      </c>
      <c r="E4568">
        <v>348896</v>
      </c>
      <c r="F4568">
        <v>192979</v>
      </c>
      <c r="G4568">
        <v>128436</v>
      </c>
      <c r="H4568">
        <v>38679</v>
      </c>
      <c r="I4568">
        <v>276880</v>
      </c>
      <c r="J4568">
        <v>37916</v>
      </c>
      <c r="K4568">
        <v>91660</v>
      </c>
      <c r="L4568">
        <v>109333</v>
      </c>
      <c r="M4568">
        <v>495047</v>
      </c>
      <c r="N4568">
        <v>206811</v>
      </c>
      <c r="O4568">
        <v>360.21809999999999</v>
      </c>
      <c r="P4568" s="27">
        <v>564665</v>
      </c>
      <c r="Q4568" s="27">
        <v>1926637</v>
      </c>
    </row>
    <row r="4569" spans="1:17" x14ac:dyDescent="0.3">
      <c r="A4569">
        <v>5</v>
      </c>
      <c r="B4569">
        <v>2</v>
      </c>
      <c r="C4569">
        <v>6</v>
      </c>
      <c r="D4569" s="27">
        <v>30000</v>
      </c>
      <c r="E4569">
        <v>310</v>
      </c>
      <c r="F4569">
        <v>455424</v>
      </c>
      <c r="G4569">
        <v>254899</v>
      </c>
      <c r="H4569">
        <v>8780</v>
      </c>
      <c r="I4569">
        <v>553416</v>
      </c>
      <c r="J4569">
        <v>0</v>
      </c>
      <c r="K4569">
        <v>0</v>
      </c>
      <c r="L4569">
        <v>78219</v>
      </c>
      <c r="M4569">
        <v>185069</v>
      </c>
      <c r="N4569">
        <v>327275</v>
      </c>
      <c r="O4569">
        <v>48.84104</v>
      </c>
      <c r="P4569" s="27">
        <v>546129</v>
      </c>
      <c r="Q4569" s="27">
        <v>1863392</v>
      </c>
    </row>
    <row r="4570" spans="1:17" x14ac:dyDescent="0.3">
      <c r="A4570">
        <v>2</v>
      </c>
      <c r="B4570">
        <v>5</v>
      </c>
      <c r="C4570">
        <v>9</v>
      </c>
      <c r="D4570" s="27">
        <v>305000</v>
      </c>
      <c r="E4570">
        <v>311657</v>
      </c>
      <c r="F4570">
        <v>4858094</v>
      </c>
      <c r="G4570">
        <v>1169090</v>
      </c>
      <c r="H4570">
        <v>231005</v>
      </c>
      <c r="I4570">
        <v>3975734</v>
      </c>
      <c r="J4570">
        <v>0</v>
      </c>
      <c r="K4570">
        <v>75809</v>
      </c>
      <c r="L4570">
        <v>646639</v>
      </c>
      <c r="M4570">
        <v>3312270</v>
      </c>
      <c r="N4570">
        <v>4023734</v>
      </c>
      <c r="O4570">
        <v>25.322579999999999</v>
      </c>
      <c r="P4570" s="27">
        <v>5452530</v>
      </c>
      <c r="Q4570" s="27">
        <v>18604032</v>
      </c>
    </row>
    <row r="4571" spans="1:17" x14ac:dyDescent="0.3">
      <c r="A4571">
        <v>5</v>
      </c>
      <c r="B4571">
        <v>15</v>
      </c>
      <c r="C4571">
        <v>33</v>
      </c>
      <c r="D4571" s="27">
        <v>1750</v>
      </c>
      <c r="E4571">
        <v>661</v>
      </c>
      <c r="F4571">
        <v>14885</v>
      </c>
      <c r="G4571">
        <v>29535</v>
      </c>
      <c r="H4571">
        <v>0</v>
      </c>
      <c r="I4571">
        <v>11509</v>
      </c>
      <c r="J4571">
        <v>0</v>
      </c>
      <c r="K4571">
        <v>104671</v>
      </c>
      <c r="L4571">
        <v>9543</v>
      </c>
      <c r="M4571">
        <v>0</v>
      </c>
      <c r="N4571">
        <v>16037</v>
      </c>
      <c r="O4571">
        <v>692.22119999999995</v>
      </c>
      <c r="P4571" s="27">
        <v>54760</v>
      </c>
      <c r="Q4571" s="27">
        <v>186841</v>
      </c>
    </row>
    <row r="4572" spans="1:17" x14ac:dyDescent="0.3">
      <c r="A4572">
        <v>9</v>
      </c>
      <c r="B4572">
        <v>91</v>
      </c>
      <c r="C4572">
        <v>49</v>
      </c>
      <c r="D4572" s="27">
        <v>4000</v>
      </c>
      <c r="E4572">
        <v>0</v>
      </c>
      <c r="F4572">
        <v>0</v>
      </c>
      <c r="G4572">
        <v>0</v>
      </c>
      <c r="H4572">
        <v>0</v>
      </c>
      <c r="I4572">
        <v>440</v>
      </c>
      <c r="J4572">
        <v>0</v>
      </c>
      <c r="K4572">
        <v>0</v>
      </c>
      <c r="L4572">
        <v>0</v>
      </c>
      <c r="M4572">
        <v>0</v>
      </c>
      <c r="N4572">
        <v>375</v>
      </c>
      <c r="O4572">
        <v>4637.8509999999997</v>
      </c>
      <c r="P4572" s="27">
        <v>239</v>
      </c>
      <c r="Q4572" s="27">
        <v>815</v>
      </c>
    </row>
    <row r="4573" spans="1:17" x14ac:dyDescent="0.3">
      <c r="A4573">
        <v>7</v>
      </c>
      <c r="B4573">
        <v>14</v>
      </c>
      <c r="C4573">
        <v>28</v>
      </c>
      <c r="D4573" s="27">
        <v>160000</v>
      </c>
      <c r="E4573">
        <v>185590</v>
      </c>
      <c r="F4573">
        <v>1089198</v>
      </c>
      <c r="G4573">
        <v>576157</v>
      </c>
      <c r="H4573">
        <v>0</v>
      </c>
      <c r="I4573">
        <v>421203</v>
      </c>
      <c r="J4573">
        <v>0</v>
      </c>
      <c r="K4573">
        <v>353280</v>
      </c>
      <c r="L4573">
        <v>39417</v>
      </c>
      <c r="M4573">
        <v>803645</v>
      </c>
      <c r="N4573">
        <v>367052</v>
      </c>
      <c r="O4573">
        <v>73.063119999999998</v>
      </c>
      <c r="P4573" s="27">
        <v>1124133</v>
      </c>
      <c r="Q4573" s="27">
        <v>3835542</v>
      </c>
    </row>
    <row r="4574" spans="1:17" x14ac:dyDescent="0.3">
      <c r="A4574">
        <v>9</v>
      </c>
      <c r="B4574">
        <v>16</v>
      </c>
      <c r="C4574">
        <v>35</v>
      </c>
      <c r="D4574" s="27">
        <v>220000</v>
      </c>
      <c r="E4574">
        <v>48289</v>
      </c>
      <c r="F4574">
        <v>1214536</v>
      </c>
      <c r="G4574">
        <v>1953541</v>
      </c>
      <c r="H4574">
        <v>197297</v>
      </c>
      <c r="I4574">
        <v>2773984</v>
      </c>
      <c r="J4574">
        <v>612974</v>
      </c>
      <c r="K4574">
        <v>406539</v>
      </c>
      <c r="L4574">
        <v>414096</v>
      </c>
      <c r="M4574">
        <v>921571</v>
      </c>
      <c r="N4574">
        <v>2702699</v>
      </c>
      <c r="O4574">
        <v>6.6318619999999999</v>
      </c>
      <c r="P4574" s="27">
        <v>3295875</v>
      </c>
      <c r="Q4574" s="27">
        <v>11245526</v>
      </c>
    </row>
    <row r="4575" spans="1:17" x14ac:dyDescent="0.3">
      <c r="A4575">
        <v>9</v>
      </c>
      <c r="B4575">
        <v>5</v>
      </c>
      <c r="C4575">
        <v>10</v>
      </c>
      <c r="D4575" s="27">
        <v>30000</v>
      </c>
      <c r="E4575">
        <v>25</v>
      </c>
      <c r="F4575">
        <v>18518</v>
      </c>
      <c r="G4575">
        <v>12783</v>
      </c>
      <c r="H4575">
        <v>2224</v>
      </c>
      <c r="I4575">
        <v>94165</v>
      </c>
      <c r="J4575">
        <v>0</v>
      </c>
      <c r="K4575">
        <v>4265</v>
      </c>
      <c r="L4575">
        <v>11972</v>
      </c>
      <c r="M4575">
        <v>19317</v>
      </c>
      <c r="N4575">
        <v>72780</v>
      </c>
      <c r="O4575">
        <v>639.72230000000002</v>
      </c>
      <c r="P4575" s="27">
        <v>69182</v>
      </c>
      <c r="Q4575" s="27">
        <v>236049</v>
      </c>
    </row>
    <row r="4576" spans="1:17" x14ac:dyDescent="0.3">
      <c r="A4576">
        <v>3</v>
      </c>
      <c r="B4576">
        <v>18</v>
      </c>
      <c r="C4576">
        <v>38</v>
      </c>
      <c r="D4576" s="27">
        <v>80000</v>
      </c>
      <c r="E4576">
        <v>245217</v>
      </c>
      <c r="F4576">
        <v>210397</v>
      </c>
      <c r="G4576">
        <v>327932</v>
      </c>
      <c r="H4576">
        <v>0</v>
      </c>
      <c r="I4576">
        <v>107863</v>
      </c>
      <c r="J4576">
        <v>0</v>
      </c>
      <c r="K4576">
        <v>252808</v>
      </c>
      <c r="L4576">
        <v>458022</v>
      </c>
      <c r="M4576">
        <v>40191</v>
      </c>
      <c r="N4576">
        <v>628563</v>
      </c>
      <c r="O4576">
        <v>84.055760000000006</v>
      </c>
      <c r="P4576" s="27">
        <v>665590</v>
      </c>
      <c r="Q4576" s="27">
        <v>2270993</v>
      </c>
    </row>
    <row r="4577" spans="1:17" x14ac:dyDescent="0.3">
      <c r="A4577">
        <v>9</v>
      </c>
      <c r="B4577">
        <v>2</v>
      </c>
      <c r="C4577">
        <v>2</v>
      </c>
      <c r="D4577" s="27">
        <v>2500</v>
      </c>
      <c r="E4577">
        <v>3435</v>
      </c>
      <c r="F4577">
        <v>2934</v>
      </c>
      <c r="G4577">
        <v>5351</v>
      </c>
      <c r="H4577">
        <v>0</v>
      </c>
      <c r="I4577">
        <v>4508</v>
      </c>
      <c r="J4577">
        <v>0</v>
      </c>
      <c r="K4577">
        <v>1324</v>
      </c>
      <c r="L4577">
        <v>641</v>
      </c>
      <c r="M4577">
        <v>7425</v>
      </c>
      <c r="N4577">
        <v>6700</v>
      </c>
      <c r="O4577">
        <v>1655.242</v>
      </c>
      <c r="P4577" s="27">
        <v>9472</v>
      </c>
      <c r="Q4577" s="27">
        <v>32318</v>
      </c>
    </row>
    <row r="4578" spans="1:17" x14ac:dyDescent="0.3">
      <c r="A4578">
        <v>5</v>
      </c>
      <c r="B4578">
        <v>26</v>
      </c>
      <c r="C4578">
        <v>44</v>
      </c>
      <c r="D4578" s="27">
        <v>19750</v>
      </c>
      <c r="E4578">
        <v>0</v>
      </c>
      <c r="F4578">
        <v>178027</v>
      </c>
      <c r="G4578">
        <v>112174</v>
      </c>
      <c r="H4578">
        <v>0</v>
      </c>
      <c r="I4578">
        <v>183144</v>
      </c>
      <c r="J4578">
        <v>0</v>
      </c>
      <c r="K4578">
        <v>2379</v>
      </c>
      <c r="L4578">
        <v>10915</v>
      </c>
      <c r="M4578">
        <v>15092</v>
      </c>
      <c r="N4578">
        <v>190659</v>
      </c>
      <c r="O4578">
        <v>1117.742</v>
      </c>
      <c r="P4578" s="27">
        <v>202928</v>
      </c>
      <c r="Q4578" s="27">
        <v>692390</v>
      </c>
    </row>
    <row r="4579" spans="1:17" x14ac:dyDescent="0.3">
      <c r="A4579">
        <v>6</v>
      </c>
      <c r="B4579">
        <v>5</v>
      </c>
      <c r="C4579">
        <v>9</v>
      </c>
      <c r="D4579" s="27">
        <v>1400000</v>
      </c>
      <c r="E4579">
        <v>457879</v>
      </c>
      <c r="F4579">
        <v>7927153</v>
      </c>
      <c r="G4579">
        <v>2516075</v>
      </c>
      <c r="H4579">
        <v>64443</v>
      </c>
      <c r="I4579">
        <v>8379061</v>
      </c>
      <c r="J4579">
        <v>0</v>
      </c>
      <c r="K4579">
        <v>242536</v>
      </c>
      <c r="L4579">
        <v>65143</v>
      </c>
      <c r="M4579">
        <v>391800</v>
      </c>
      <c r="N4579">
        <v>9680729</v>
      </c>
      <c r="O4579">
        <v>23.717549999999999</v>
      </c>
      <c r="P4579" s="27">
        <v>8711846</v>
      </c>
      <c r="Q4579" s="27">
        <v>29724819</v>
      </c>
    </row>
    <row r="4580" spans="1:17" x14ac:dyDescent="0.3">
      <c r="A4580">
        <v>7</v>
      </c>
      <c r="B4580">
        <v>12</v>
      </c>
      <c r="C4580">
        <v>21</v>
      </c>
      <c r="D4580" s="27">
        <v>3500</v>
      </c>
      <c r="E4580">
        <v>535</v>
      </c>
      <c r="F4580">
        <v>7662</v>
      </c>
      <c r="G4580">
        <v>231</v>
      </c>
      <c r="H4580">
        <v>53</v>
      </c>
      <c r="I4580">
        <v>489</v>
      </c>
      <c r="J4580">
        <v>0</v>
      </c>
      <c r="K4580">
        <v>468</v>
      </c>
      <c r="L4580">
        <v>824</v>
      </c>
      <c r="M4580">
        <v>0</v>
      </c>
      <c r="N4580">
        <v>4314</v>
      </c>
      <c r="O4580">
        <v>1879.4559999999999</v>
      </c>
      <c r="P4580" s="27">
        <v>4272</v>
      </c>
      <c r="Q4580" s="27">
        <v>14576</v>
      </c>
    </row>
    <row r="4581" spans="1:17" x14ac:dyDescent="0.3">
      <c r="A4581">
        <v>7</v>
      </c>
      <c r="B4581">
        <v>26</v>
      </c>
      <c r="C4581">
        <v>46</v>
      </c>
      <c r="D4581" s="27">
        <v>6300</v>
      </c>
      <c r="E4581">
        <v>21987</v>
      </c>
      <c r="F4581">
        <v>15177</v>
      </c>
      <c r="G4581">
        <v>20631</v>
      </c>
      <c r="H4581">
        <v>0</v>
      </c>
      <c r="I4581">
        <v>75649</v>
      </c>
      <c r="J4581">
        <v>0</v>
      </c>
      <c r="K4581">
        <v>0</v>
      </c>
      <c r="L4581">
        <v>8873</v>
      </c>
      <c r="M4581">
        <v>10510</v>
      </c>
      <c r="N4581">
        <v>96331</v>
      </c>
      <c r="O4581">
        <v>1879.4559999999999</v>
      </c>
      <c r="P4581" s="27">
        <v>73024</v>
      </c>
      <c r="Q4581" s="27">
        <v>249158</v>
      </c>
    </row>
    <row r="4582" spans="1:17" x14ac:dyDescent="0.3">
      <c r="A4582">
        <v>5</v>
      </c>
      <c r="B4582">
        <v>12</v>
      </c>
      <c r="C4582">
        <v>21</v>
      </c>
      <c r="D4582" s="27">
        <v>440000</v>
      </c>
      <c r="E4582">
        <v>0</v>
      </c>
      <c r="F4582">
        <v>2494495</v>
      </c>
      <c r="G4582">
        <v>957722</v>
      </c>
      <c r="H4582">
        <v>10742</v>
      </c>
      <c r="I4582">
        <v>363623</v>
      </c>
      <c r="J4582">
        <v>289472</v>
      </c>
      <c r="K4582">
        <v>152956</v>
      </c>
      <c r="L4582">
        <v>25315</v>
      </c>
      <c r="M4582">
        <v>98154</v>
      </c>
      <c r="N4582">
        <v>2040386</v>
      </c>
      <c r="O4582">
        <v>48.84104</v>
      </c>
      <c r="P4582" s="27">
        <v>1885365</v>
      </c>
      <c r="Q4582" s="27">
        <v>6432865</v>
      </c>
    </row>
    <row r="4583" spans="1:17" x14ac:dyDescent="0.3">
      <c r="A4583">
        <v>5</v>
      </c>
      <c r="B4583">
        <v>25</v>
      </c>
      <c r="C4583">
        <v>42</v>
      </c>
      <c r="D4583" s="27">
        <v>11500</v>
      </c>
      <c r="E4583">
        <v>0</v>
      </c>
      <c r="F4583">
        <v>109436</v>
      </c>
      <c r="G4583">
        <v>243457</v>
      </c>
      <c r="H4583">
        <v>3247</v>
      </c>
      <c r="I4583">
        <v>275233</v>
      </c>
      <c r="J4583">
        <v>0</v>
      </c>
      <c r="K4583">
        <v>42213</v>
      </c>
      <c r="L4583">
        <v>9841</v>
      </c>
      <c r="M4583">
        <v>32775</v>
      </c>
      <c r="N4583">
        <v>164036</v>
      </c>
      <c r="O4583">
        <v>941.81790000000001</v>
      </c>
      <c r="P4583" s="27">
        <v>257983</v>
      </c>
      <c r="Q4583" s="27">
        <v>880238</v>
      </c>
    </row>
    <row r="4584" spans="1:17" x14ac:dyDescent="0.3">
      <c r="A4584">
        <v>4</v>
      </c>
      <c r="B4584">
        <v>25</v>
      </c>
      <c r="C4584">
        <v>42</v>
      </c>
      <c r="D4584" s="27">
        <v>2150</v>
      </c>
      <c r="E4584">
        <v>1564</v>
      </c>
      <c r="F4584">
        <v>1816</v>
      </c>
      <c r="G4584">
        <v>2053</v>
      </c>
      <c r="H4584">
        <v>38</v>
      </c>
      <c r="I4584">
        <v>4369</v>
      </c>
      <c r="J4584">
        <v>406</v>
      </c>
      <c r="K4584">
        <v>8577</v>
      </c>
      <c r="L4584">
        <v>924</v>
      </c>
      <c r="M4584">
        <v>723</v>
      </c>
      <c r="N4584">
        <v>2448</v>
      </c>
      <c r="O4584">
        <v>1461.857</v>
      </c>
      <c r="P4584" s="27">
        <v>6717</v>
      </c>
      <c r="Q4584" s="27">
        <v>22918</v>
      </c>
    </row>
    <row r="4585" spans="1:17" x14ac:dyDescent="0.3">
      <c r="A4585">
        <v>7</v>
      </c>
      <c r="B4585">
        <v>16</v>
      </c>
      <c r="C4585">
        <v>35</v>
      </c>
      <c r="D4585" s="27">
        <v>1400000</v>
      </c>
      <c r="E4585">
        <v>0</v>
      </c>
      <c r="F4585" s="8">
        <v>147000000</v>
      </c>
      <c r="G4585">
        <v>32170849</v>
      </c>
      <c r="H4585">
        <v>0</v>
      </c>
      <c r="I4585">
        <v>26375785</v>
      </c>
      <c r="J4585">
        <v>8716468</v>
      </c>
      <c r="K4585">
        <v>1162790</v>
      </c>
      <c r="L4585">
        <v>4051733</v>
      </c>
      <c r="M4585">
        <v>36802131</v>
      </c>
      <c r="N4585">
        <v>48765535</v>
      </c>
      <c r="O4585">
        <v>4.2903779999999996</v>
      </c>
      <c r="P4585" s="27">
        <v>89419102</v>
      </c>
      <c r="Q4585" s="8">
        <v>305000000</v>
      </c>
    </row>
    <row r="4586" spans="1:17" x14ac:dyDescent="0.3">
      <c r="A4586">
        <v>5</v>
      </c>
      <c r="B4586">
        <v>15</v>
      </c>
      <c r="C4586">
        <v>32</v>
      </c>
      <c r="D4586" s="27">
        <v>2400</v>
      </c>
      <c r="E4586">
        <v>3425</v>
      </c>
      <c r="F4586">
        <v>98640</v>
      </c>
      <c r="G4586">
        <v>39003</v>
      </c>
      <c r="H4586">
        <v>6952</v>
      </c>
      <c r="I4586">
        <v>16788</v>
      </c>
      <c r="J4586">
        <v>154144</v>
      </c>
      <c r="K4586">
        <v>108975</v>
      </c>
      <c r="L4586">
        <v>5336</v>
      </c>
      <c r="M4586">
        <v>2623</v>
      </c>
      <c r="N4586">
        <v>21400</v>
      </c>
      <c r="O4586">
        <v>1197.386</v>
      </c>
      <c r="P4586" s="27">
        <v>134023</v>
      </c>
      <c r="Q4586" s="27">
        <v>457286</v>
      </c>
    </row>
    <row r="4587" spans="1:17" x14ac:dyDescent="0.3">
      <c r="A4587">
        <v>5</v>
      </c>
      <c r="B4587">
        <v>8</v>
      </c>
      <c r="C4587">
        <v>18</v>
      </c>
      <c r="D4587" s="27">
        <v>30500</v>
      </c>
      <c r="E4587">
        <v>11317</v>
      </c>
      <c r="F4587">
        <v>207957</v>
      </c>
      <c r="G4587">
        <v>381731</v>
      </c>
      <c r="H4587">
        <v>2966</v>
      </c>
      <c r="I4587">
        <v>200756</v>
      </c>
      <c r="J4587">
        <v>0</v>
      </c>
      <c r="K4587">
        <v>20208</v>
      </c>
      <c r="L4587">
        <v>92078</v>
      </c>
      <c r="M4587">
        <v>180469</v>
      </c>
      <c r="N4587">
        <v>358108</v>
      </c>
      <c r="O4587">
        <v>48.537880000000001</v>
      </c>
      <c r="P4587" s="27">
        <v>426609</v>
      </c>
      <c r="Q4587" s="27">
        <v>1455590</v>
      </c>
    </row>
    <row r="4588" spans="1:17" x14ac:dyDescent="0.3">
      <c r="A4588">
        <v>1</v>
      </c>
      <c r="B4588">
        <v>1</v>
      </c>
      <c r="C4588">
        <v>1</v>
      </c>
      <c r="D4588" s="27">
        <v>118000</v>
      </c>
      <c r="E4588">
        <v>378092</v>
      </c>
      <c r="F4588">
        <v>611758</v>
      </c>
      <c r="G4588">
        <v>2087811</v>
      </c>
      <c r="H4588">
        <v>0</v>
      </c>
      <c r="I4588">
        <v>2022091</v>
      </c>
      <c r="J4588">
        <v>421899</v>
      </c>
      <c r="K4588">
        <v>95246</v>
      </c>
      <c r="L4588">
        <v>742636</v>
      </c>
      <c r="M4588">
        <v>458929</v>
      </c>
      <c r="N4588">
        <v>3256976</v>
      </c>
      <c r="O4588">
        <v>75.266530000000003</v>
      </c>
      <c r="P4588" s="27">
        <v>2952942</v>
      </c>
      <c r="Q4588" s="27">
        <v>10075438</v>
      </c>
    </row>
    <row r="4589" spans="1:17" x14ac:dyDescent="0.3">
      <c r="A4589">
        <v>3</v>
      </c>
      <c r="B4589">
        <v>2</v>
      </c>
      <c r="C4589">
        <v>3</v>
      </c>
      <c r="D4589" s="27">
        <v>15000</v>
      </c>
      <c r="E4589">
        <v>0</v>
      </c>
      <c r="F4589">
        <v>27845</v>
      </c>
      <c r="G4589">
        <v>119144</v>
      </c>
      <c r="H4589">
        <v>0</v>
      </c>
      <c r="I4589">
        <v>102174</v>
      </c>
      <c r="J4589">
        <v>0</v>
      </c>
      <c r="K4589">
        <v>0</v>
      </c>
      <c r="L4589">
        <v>10137</v>
      </c>
      <c r="M4589">
        <v>40513</v>
      </c>
      <c r="N4589">
        <v>95890</v>
      </c>
      <c r="O4589">
        <v>1879.4559999999999</v>
      </c>
      <c r="P4589" s="27">
        <v>115974</v>
      </c>
      <c r="Q4589" s="27">
        <v>395703</v>
      </c>
    </row>
    <row r="4590" spans="1:17" x14ac:dyDescent="0.3">
      <c r="A4590">
        <v>6</v>
      </c>
      <c r="B4590">
        <v>8</v>
      </c>
      <c r="C4590">
        <v>19</v>
      </c>
      <c r="D4590" s="27">
        <v>17500</v>
      </c>
      <c r="E4590">
        <v>43020</v>
      </c>
      <c r="F4590">
        <v>202007</v>
      </c>
      <c r="G4590">
        <v>716650</v>
      </c>
      <c r="H4590">
        <v>3340</v>
      </c>
      <c r="I4590">
        <v>283485</v>
      </c>
      <c r="J4590">
        <v>0</v>
      </c>
      <c r="K4590">
        <v>24949</v>
      </c>
      <c r="L4590">
        <v>53005</v>
      </c>
      <c r="M4590">
        <v>103986</v>
      </c>
      <c r="N4590">
        <v>379119</v>
      </c>
      <c r="O4590">
        <v>157.69280000000001</v>
      </c>
      <c r="P4590" s="27">
        <v>530352</v>
      </c>
      <c r="Q4590" s="27">
        <v>1809561</v>
      </c>
    </row>
    <row r="4591" spans="1:17" x14ac:dyDescent="0.3">
      <c r="A4591">
        <v>1</v>
      </c>
      <c r="B4591">
        <v>6</v>
      </c>
      <c r="C4591">
        <v>14</v>
      </c>
      <c r="D4591" s="27">
        <v>7000</v>
      </c>
      <c r="E4591">
        <v>0</v>
      </c>
      <c r="F4591">
        <v>7103</v>
      </c>
      <c r="G4591">
        <v>103705</v>
      </c>
      <c r="H4591">
        <v>612</v>
      </c>
      <c r="I4591">
        <v>98200</v>
      </c>
      <c r="J4591">
        <v>0</v>
      </c>
      <c r="K4591">
        <v>1006479</v>
      </c>
      <c r="L4591">
        <v>7777</v>
      </c>
      <c r="M4591">
        <v>17204</v>
      </c>
      <c r="N4591">
        <v>65051</v>
      </c>
      <c r="O4591">
        <v>1387.077</v>
      </c>
      <c r="P4591" s="27">
        <v>382805</v>
      </c>
      <c r="Q4591" s="27">
        <v>1306131</v>
      </c>
    </row>
    <row r="4592" spans="1:17" x14ac:dyDescent="0.3">
      <c r="A4592">
        <v>3</v>
      </c>
      <c r="B4592">
        <v>6</v>
      </c>
      <c r="C4592">
        <v>14</v>
      </c>
      <c r="D4592" s="27">
        <v>2000</v>
      </c>
      <c r="E4592">
        <v>9481</v>
      </c>
      <c r="F4592">
        <v>9661</v>
      </c>
      <c r="G4592">
        <v>16036</v>
      </c>
      <c r="H4592">
        <v>0</v>
      </c>
      <c r="I4592">
        <v>42474</v>
      </c>
      <c r="J4592">
        <v>0</v>
      </c>
      <c r="K4592">
        <v>309642</v>
      </c>
      <c r="L4592">
        <v>1030</v>
      </c>
      <c r="M4592">
        <v>3938</v>
      </c>
      <c r="N4592">
        <v>26834</v>
      </c>
      <c r="O4592">
        <v>1879.4559999999999</v>
      </c>
      <c r="P4592" s="27">
        <v>122830</v>
      </c>
      <c r="Q4592" s="27">
        <v>419096</v>
      </c>
    </row>
    <row r="4593" spans="1:17" x14ac:dyDescent="0.3">
      <c r="A4593">
        <v>3</v>
      </c>
      <c r="B4593">
        <v>25</v>
      </c>
      <c r="C4593">
        <v>43</v>
      </c>
      <c r="D4593" s="27">
        <v>2400</v>
      </c>
      <c r="E4593">
        <v>899</v>
      </c>
      <c r="F4593">
        <v>900</v>
      </c>
      <c r="G4593">
        <v>5621</v>
      </c>
      <c r="H4593">
        <v>233</v>
      </c>
      <c r="I4593">
        <v>21112</v>
      </c>
      <c r="J4593">
        <v>0</v>
      </c>
      <c r="K4593">
        <v>246499</v>
      </c>
      <c r="L4593">
        <v>3166</v>
      </c>
      <c r="M4593">
        <v>1342</v>
      </c>
      <c r="N4593">
        <v>8057</v>
      </c>
      <c r="O4593">
        <v>1879.4559999999999</v>
      </c>
      <c r="P4593" s="27">
        <v>84358</v>
      </c>
      <c r="Q4593" s="27">
        <v>287829</v>
      </c>
    </row>
    <row r="4594" spans="1:17" x14ac:dyDescent="0.3">
      <c r="A4594">
        <v>9</v>
      </c>
      <c r="B4594">
        <v>5</v>
      </c>
      <c r="C4594">
        <v>10</v>
      </c>
      <c r="D4594" s="27">
        <v>12500</v>
      </c>
      <c r="E4594">
        <v>426</v>
      </c>
      <c r="F4594">
        <v>20533</v>
      </c>
      <c r="G4594">
        <v>7590</v>
      </c>
      <c r="H4594">
        <v>0</v>
      </c>
      <c r="I4594">
        <v>83993</v>
      </c>
      <c r="J4594">
        <v>0</v>
      </c>
      <c r="K4594">
        <v>8814</v>
      </c>
      <c r="L4594">
        <v>14008</v>
      </c>
      <c r="M4594">
        <v>1017</v>
      </c>
      <c r="N4594">
        <v>42937</v>
      </c>
      <c r="O4594">
        <v>1667.7550000000001</v>
      </c>
      <c r="P4594" s="27">
        <v>52555</v>
      </c>
      <c r="Q4594" s="27">
        <v>179318</v>
      </c>
    </row>
    <row r="4595" spans="1:17" x14ac:dyDescent="0.3">
      <c r="A4595">
        <v>1</v>
      </c>
      <c r="B4595">
        <v>1</v>
      </c>
      <c r="C4595">
        <v>1</v>
      </c>
      <c r="D4595" s="27">
        <v>98000</v>
      </c>
      <c r="E4595">
        <v>74625</v>
      </c>
      <c r="F4595">
        <v>93619</v>
      </c>
      <c r="G4595">
        <v>818938</v>
      </c>
      <c r="H4595">
        <v>0</v>
      </c>
      <c r="I4595">
        <v>1900999</v>
      </c>
      <c r="J4595">
        <v>0</v>
      </c>
      <c r="K4595">
        <v>143790</v>
      </c>
      <c r="L4595">
        <v>105646</v>
      </c>
      <c r="M4595">
        <v>127041</v>
      </c>
      <c r="N4595">
        <v>849562</v>
      </c>
      <c r="O4595">
        <v>125.6504</v>
      </c>
      <c r="P4595" s="27">
        <v>1205809</v>
      </c>
      <c r="Q4595" s="27">
        <v>4114220</v>
      </c>
    </row>
    <row r="4596" spans="1:17" x14ac:dyDescent="0.3">
      <c r="A4596">
        <v>8</v>
      </c>
      <c r="B4596">
        <v>16</v>
      </c>
      <c r="C4596">
        <v>35</v>
      </c>
      <c r="D4596" s="27">
        <v>700000</v>
      </c>
      <c r="E4596">
        <v>0</v>
      </c>
      <c r="F4596">
        <v>0</v>
      </c>
      <c r="G4596">
        <v>10114062</v>
      </c>
      <c r="H4596">
        <v>0</v>
      </c>
      <c r="I4596">
        <v>8264511</v>
      </c>
      <c r="J4596">
        <v>0</v>
      </c>
      <c r="K4596">
        <v>389736</v>
      </c>
      <c r="L4596">
        <v>527557</v>
      </c>
      <c r="M4596">
        <v>6657185</v>
      </c>
      <c r="N4596">
        <v>11292665</v>
      </c>
      <c r="O4596">
        <v>9.2846069999999994</v>
      </c>
      <c r="P4596" s="27">
        <v>10916095</v>
      </c>
      <c r="Q4596" s="27">
        <v>37245716</v>
      </c>
    </row>
    <row r="4597" spans="1:17" x14ac:dyDescent="0.3">
      <c r="A4597">
        <v>9</v>
      </c>
      <c r="B4597">
        <v>5</v>
      </c>
      <c r="C4597">
        <v>10</v>
      </c>
      <c r="D4597" s="27">
        <v>100000</v>
      </c>
      <c r="E4597">
        <v>54</v>
      </c>
      <c r="F4597">
        <v>158584</v>
      </c>
      <c r="G4597">
        <v>27648</v>
      </c>
      <c r="H4597">
        <v>1596</v>
      </c>
      <c r="I4597">
        <v>82104</v>
      </c>
      <c r="J4597">
        <v>0</v>
      </c>
      <c r="K4597">
        <v>1360</v>
      </c>
      <c r="L4597">
        <v>744</v>
      </c>
      <c r="M4597">
        <v>8629</v>
      </c>
      <c r="N4597">
        <v>107986</v>
      </c>
      <c r="O4597">
        <v>100.1738</v>
      </c>
      <c r="P4597" s="27">
        <v>113923</v>
      </c>
      <c r="Q4597" s="27">
        <v>388705</v>
      </c>
    </row>
    <row r="4598" spans="1:17" x14ac:dyDescent="0.3">
      <c r="A4598">
        <v>2</v>
      </c>
      <c r="B4598">
        <v>2</v>
      </c>
      <c r="C4598">
        <v>4</v>
      </c>
      <c r="D4598" s="27">
        <v>31500</v>
      </c>
      <c r="E4598">
        <v>0</v>
      </c>
      <c r="F4598">
        <v>140871</v>
      </c>
      <c r="G4598">
        <v>786322</v>
      </c>
      <c r="H4598">
        <v>0</v>
      </c>
      <c r="I4598">
        <v>751905</v>
      </c>
      <c r="J4598">
        <v>0</v>
      </c>
      <c r="K4598">
        <v>65560</v>
      </c>
      <c r="L4598">
        <v>91340</v>
      </c>
      <c r="M4598">
        <v>307701</v>
      </c>
      <c r="N4598">
        <v>265006</v>
      </c>
      <c r="O4598">
        <v>52.146230000000003</v>
      </c>
      <c r="P4598" s="27">
        <v>705951</v>
      </c>
      <c r="Q4598" s="27">
        <v>2408705</v>
      </c>
    </row>
    <row r="4599" spans="1:17" x14ac:dyDescent="0.3">
      <c r="A4599">
        <v>7</v>
      </c>
      <c r="B4599">
        <v>25</v>
      </c>
      <c r="C4599">
        <v>41</v>
      </c>
      <c r="D4599" s="27">
        <v>35000</v>
      </c>
      <c r="E4599">
        <v>25775</v>
      </c>
      <c r="F4599">
        <v>199620</v>
      </c>
      <c r="G4599">
        <v>250853</v>
      </c>
      <c r="H4599">
        <v>4515</v>
      </c>
      <c r="I4599">
        <v>859418</v>
      </c>
      <c r="J4599">
        <v>0</v>
      </c>
      <c r="K4599">
        <v>8433</v>
      </c>
      <c r="L4599">
        <v>20072</v>
      </c>
      <c r="M4599">
        <v>69340</v>
      </c>
      <c r="N4599">
        <v>191569</v>
      </c>
      <c r="O4599">
        <v>1117.742</v>
      </c>
      <c r="P4599" s="27">
        <v>477607</v>
      </c>
      <c r="Q4599" s="27">
        <v>1629595</v>
      </c>
    </row>
    <row r="4600" spans="1:17" x14ac:dyDescent="0.3">
      <c r="A4600">
        <v>4</v>
      </c>
      <c r="B4600">
        <v>15</v>
      </c>
      <c r="C4600">
        <v>33</v>
      </c>
      <c r="D4600" s="27">
        <v>2700</v>
      </c>
      <c r="E4600">
        <v>8959</v>
      </c>
      <c r="F4600">
        <v>8639</v>
      </c>
      <c r="G4600">
        <v>3596</v>
      </c>
      <c r="H4600">
        <v>959</v>
      </c>
      <c r="I4600">
        <v>5271</v>
      </c>
      <c r="J4600">
        <v>24075</v>
      </c>
      <c r="K4600">
        <v>37168</v>
      </c>
      <c r="L4600">
        <v>137</v>
      </c>
      <c r="M4600">
        <v>53</v>
      </c>
      <c r="N4600">
        <v>10115</v>
      </c>
      <c r="O4600">
        <v>961.78279999999995</v>
      </c>
      <c r="P4600" s="27">
        <v>29007</v>
      </c>
      <c r="Q4600" s="27">
        <v>98972</v>
      </c>
    </row>
    <row r="4601" spans="1:17" x14ac:dyDescent="0.3">
      <c r="A4601">
        <v>1</v>
      </c>
      <c r="B4601">
        <v>25</v>
      </c>
      <c r="C4601">
        <v>43</v>
      </c>
      <c r="D4601" s="27">
        <v>43000</v>
      </c>
      <c r="E4601">
        <v>0</v>
      </c>
      <c r="F4601">
        <v>0</v>
      </c>
      <c r="G4601">
        <v>328954</v>
      </c>
      <c r="H4601">
        <v>10078</v>
      </c>
      <c r="I4601">
        <v>801736</v>
      </c>
      <c r="J4601">
        <v>0</v>
      </c>
      <c r="K4601">
        <v>0</v>
      </c>
      <c r="L4601">
        <v>32779</v>
      </c>
      <c r="M4601">
        <v>111225</v>
      </c>
      <c r="N4601">
        <v>568957</v>
      </c>
      <c r="O4601">
        <v>276.95330000000001</v>
      </c>
      <c r="P4601" s="27">
        <v>543297</v>
      </c>
      <c r="Q4601" s="27">
        <v>1853729</v>
      </c>
    </row>
    <row r="4602" spans="1:17" x14ac:dyDescent="0.3">
      <c r="A4602">
        <v>7</v>
      </c>
      <c r="B4602">
        <v>5</v>
      </c>
      <c r="C4602">
        <v>10</v>
      </c>
      <c r="D4602" s="27">
        <v>2400</v>
      </c>
      <c r="E4602">
        <v>0</v>
      </c>
      <c r="F4602">
        <v>668</v>
      </c>
      <c r="G4602">
        <v>239</v>
      </c>
      <c r="H4602">
        <v>0</v>
      </c>
      <c r="I4602">
        <v>736</v>
      </c>
      <c r="J4602">
        <v>0</v>
      </c>
      <c r="K4602">
        <v>428</v>
      </c>
      <c r="L4602">
        <v>752</v>
      </c>
      <c r="M4602">
        <v>0</v>
      </c>
      <c r="N4602">
        <v>1630</v>
      </c>
      <c r="O4602">
        <v>1868.403</v>
      </c>
      <c r="P4602" s="27">
        <v>1305</v>
      </c>
      <c r="Q4602" s="27">
        <v>4453</v>
      </c>
    </row>
    <row r="4603" spans="1:17" x14ac:dyDescent="0.3">
      <c r="A4603">
        <v>2</v>
      </c>
      <c r="B4603">
        <v>2</v>
      </c>
      <c r="C4603">
        <v>2</v>
      </c>
      <c r="D4603" s="27">
        <v>250000</v>
      </c>
      <c r="E4603">
        <v>257414</v>
      </c>
      <c r="F4603">
        <v>963063</v>
      </c>
      <c r="G4603">
        <v>5773954</v>
      </c>
      <c r="H4603">
        <v>0</v>
      </c>
      <c r="I4603">
        <v>3385760</v>
      </c>
      <c r="J4603">
        <v>0</v>
      </c>
      <c r="K4603">
        <v>494618</v>
      </c>
      <c r="L4603">
        <v>366235</v>
      </c>
      <c r="M4603">
        <v>2036415</v>
      </c>
      <c r="N4603">
        <v>2164850</v>
      </c>
      <c r="O4603">
        <v>62.141440000000003</v>
      </c>
      <c r="P4603" s="27">
        <v>4525882</v>
      </c>
      <c r="Q4603" s="27">
        <v>15442309</v>
      </c>
    </row>
    <row r="4604" spans="1:17" x14ac:dyDescent="0.3">
      <c r="A4604">
        <v>7</v>
      </c>
      <c r="B4604">
        <v>1</v>
      </c>
      <c r="C4604">
        <v>1</v>
      </c>
      <c r="D4604" s="27">
        <v>6000</v>
      </c>
      <c r="O4604">
        <v>1849.1849999999999</v>
      </c>
    </row>
    <row r="4605" spans="1:17" x14ac:dyDescent="0.3">
      <c r="A4605">
        <v>3</v>
      </c>
      <c r="B4605">
        <v>18</v>
      </c>
      <c r="C4605">
        <v>37</v>
      </c>
      <c r="D4605" s="27">
        <v>11250</v>
      </c>
      <c r="E4605">
        <v>0</v>
      </c>
      <c r="F4605">
        <v>0</v>
      </c>
      <c r="G4605">
        <v>0</v>
      </c>
      <c r="H4605">
        <v>0</v>
      </c>
      <c r="I4605">
        <v>38890</v>
      </c>
      <c r="J4605">
        <v>0</v>
      </c>
      <c r="K4605">
        <v>0</v>
      </c>
      <c r="L4605">
        <v>11422</v>
      </c>
      <c r="M4605">
        <v>29254</v>
      </c>
      <c r="N4605">
        <v>141248</v>
      </c>
      <c r="O4605">
        <v>751.72649999999999</v>
      </c>
      <c r="P4605" s="27">
        <v>64717</v>
      </c>
      <c r="Q4605" s="27">
        <v>220814</v>
      </c>
    </row>
    <row r="4606" spans="1:17" x14ac:dyDescent="0.3">
      <c r="A4606">
        <v>4</v>
      </c>
      <c r="B4606">
        <v>16</v>
      </c>
      <c r="C4606">
        <v>35</v>
      </c>
      <c r="D4606" s="27">
        <v>166000</v>
      </c>
      <c r="E4606">
        <v>0</v>
      </c>
      <c r="F4606">
        <v>1565658</v>
      </c>
      <c r="G4606">
        <v>1570748</v>
      </c>
      <c r="H4606">
        <v>0</v>
      </c>
      <c r="I4606">
        <v>946274</v>
      </c>
      <c r="J4606">
        <v>421714</v>
      </c>
      <c r="K4606">
        <v>462093</v>
      </c>
      <c r="L4606">
        <v>200321</v>
      </c>
      <c r="M4606">
        <v>576547</v>
      </c>
      <c r="N4606">
        <v>1913166</v>
      </c>
      <c r="O4606">
        <v>18.484459999999999</v>
      </c>
      <c r="P4606" s="27">
        <v>2243998</v>
      </c>
      <c r="Q4606" s="27">
        <v>7656521</v>
      </c>
    </row>
    <row r="4607" spans="1:17" x14ac:dyDescent="0.3">
      <c r="A4607">
        <v>9</v>
      </c>
      <c r="B4607">
        <v>2</v>
      </c>
      <c r="C4607">
        <v>2</v>
      </c>
      <c r="D4607" s="27">
        <v>800000</v>
      </c>
      <c r="E4607">
        <v>0</v>
      </c>
      <c r="F4607">
        <v>1405692</v>
      </c>
      <c r="G4607">
        <v>5655794</v>
      </c>
      <c r="H4607">
        <v>0</v>
      </c>
      <c r="I4607">
        <v>3904084</v>
      </c>
      <c r="J4607">
        <v>0</v>
      </c>
      <c r="K4607">
        <v>1199125</v>
      </c>
      <c r="L4607">
        <v>3974778</v>
      </c>
      <c r="M4607">
        <v>10090387</v>
      </c>
      <c r="N4607">
        <v>4946208</v>
      </c>
      <c r="O4607">
        <v>23.717549999999999</v>
      </c>
      <c r="P4607" s="27">
        <v>9137183</v>
      </c>
      <c r="Q4607" s="27">
        <v>31176068</v>
      </c>
    </row>
    <row r="4608" spans="1:17" x14ac:dyDescent="0.3">
      <c r="A4608">
        <v>3</v>
      </c>
      <c r="B4608">
        <v>15</v>
      </c>
      <c r="C4608">
        <v>32</v>
      </c>
      <c r="D4608" s="27">
        <v>2800</v>
      </c>
      <c r="E4608">
        <v>0</v>
      </c>
      <c r="F4608">
        <v>56797</v>
      </c>
      <c r="G4608">
        <v>137725</v>
      </c>
      <c r="H4608">
        <v>0</v>
      </c>
      <c r="I4608">
        <v>89074</v>
      </c>
      <c r="J4608">
        <v>458769</v>
      </c>
      <c r="K4608">
        <v>324333</v>
      </c>
      <c r="L4608">
        <v>5244</v>
      </c>
      <c r="M4608">
        <v>12780</v>
      </c>
      <c r="N4608">
        <v>69503</v>
      </c>
      <c r="O4608">
        <v>1196.8040000000001</v>
      </c>
      <c r="P4608" s="27">
        <v>338284</v>
      </c>
      <c r="Q4608" s="27">
        <v>1154225</v>
      </c>
    </row>
    <row r="4609" spans="1:17" x14ac:dyDescent="0.3">
      <c r="A4609">
        <v>4</v>
      </c>
      <c r="B4609">
        <v>2</v>
      </c>
      <c r="C4609">
        <v>2</v>
      </c>
      <c r="D4609" s="27">
        <v>36000</v>
      </c>
      <c r="E4609">
        <v>330497</v>
      </c>
      <c r="F4609">
        <v>454233</v>
      </c>
      <c r="G4609">
        <v>599955</v>
      </c>
      <c r="H4609">
        <v>2632</v>
      </c>
      <c r="I4609">
        <v>195021</v>
      </c>
      <c r="J4609">
        <v>0</v>
      </c>
      <c r="K4609">
        <v>22545</v>
      </c>
      <c r="L4609">
        <v>66337</v>
      </c>
      <c r="M4609">
        <v>73897</v>
      </c>
      <c r="N4609">
        <v>268215</v>
      </c>
      <c r="O4609">
        <v>632.51710000000003</v>
      </c>
      <c r="P4609" s="27">
        <v>590074</v>
      </c>
      <c r="Q4609" s="27">
        <v>2013332</v>
      </c>
    </row>
    <row r="4610" spans="1:17" x14ac:dyDescent="0.3">
      <c r="A4610">
        <v>3</v>
      </c>
      <c r="B4610">
        <v>2</v>
      </c>
      <c r="C4610">
        <v>6</v>
      </c>
      <c r="D4610" s="27">
        <v>500001</v>
      </c>
      <c r="E4610">
        <v>8961319</v>
      </c>
      <c r="F4610">
        <v>14763739</v>
      </c>
      <c r="G4610">
        <v>18262402</v>
      </c>
      <c r="H4610">
        <v>99871</v>
      </c>
      <c r="I4610">
        <v>12216031</v>
      </c>
      <c r="J4610">
        <v>0</v>
      </c>
      <c r="K4610">
        <v>1926819</v>
      </c>
      <c r="L4610">
        <v>262386</v>
      </c>
      <c r="M4610">
        <v>4152018</v>
      </c>
      <c r="N4610">
        <v>12525489</v>
      </c>
      <c r="O4610">
        <v>25.322579999999999</v>
      </c>
      <c r="P4610" s="27">
        <v>21444922</v>
      </c>
      <c r="Q4610" s="27">
        <v>73170074</v>
      </c>
    </row>
    <row r="4611" spans="1:17" x14ac:dyDescent="0.3">
      <c r="A4611">
        <v>2</v>
      </c>
      <c r="B4611">
        <v>14</v>
      </c>
      <c r="C4611">
        <v>28</v>
      </c>
      <c r="D4611" s="27">
        <v>138000</v>
      </c>
      <c r="E4611">
        <v>0</v>
      </c>
      <c r="F4611">
        <v>210767</v>
      </c>
      <c r="G4611">
        <v>666345</v>
      </c>
      <c r="H4611">
        <v>0</v>
      </c>
      <c r="I4611">
        <v>566153</v>
      </c>
      <c r="J4611">
        <v>0</v>
      </c>
      <c r="K4611">
        <v>223850</v>
      </c>
      <c r="L4611">
        <v>342007</v>
      </c>
      <c r="M4611">
        <v>560336</v>
      </c>
      <c r="N4611">
        <v>575376</v>
      </c>
      <c r="O4611">
        <v>84.055760000000006</v>
      </c>
      <c r="P4611" s="27">
        <v>921698</v>
      </c>
      <c r="Q4611" s="27">
        <v>3144834</v>
      </c>
    </row>
    <row r="4612" spans="1:17" x14ac:dyDescent="0.3">
      <c r="A4612">
        <v>3</v>
      </c>
      <c r="B4612">
        <v>13</v>
      </c>
      <c r="C4612">
        <v>25</v>
      </c>
      <c r="D4612" s="27">
        <v>1800</v>
      </c>
      <c r="E4612">
        <v>0</v>
      </c>
      <c r="F4612">
        <v>7554</v>
      </c>
      <c r="G4612">
        <v>63</v>
      </c>
      <c r="H4612">
        <v>7</v>
      </c>
      <c r="I4612">
        <v>0</v>
      </c>
      <c r="J4612">
        <v>1683</v>
      </c>
      <c r="K4612">
        <v>2137</v>
      </c>
      <c r="L4612">
        <v>0</v>
      </c>
      <c r="M4612">
        <v>0</v>
      </c>
      <c r="N4612">
        <v>9680</v>
      </c>
      <c r="O4612">
        <v>1791.31</v>
      </c>
      <c r="P4612" s="27">
        <v>6191</v>
      </c>
      <c r="Q4612" s="27">
        <v>21124</v>
      </c>
    </row>
    <row r="4613" spans="1:17" x14ac:dyDescent="0.3">
      <c r="A4613">
        <v>9</v>
      </c>
      <c r="B4613">
        <v>2</v>
      </c>
      <c r="C4613">
        <v>4</v>
      </c>
      <c r="D4613" s="27">
        <v>3900</v>
      </c>
      <c r="E4613">
        <v>0</v>
      </c>
      <c r="F4613">
        <v>19633</v>
      </c>
      <c r="G4613">
        <v>47060</v>
      </c>
      <c r="H4613">
        <v>0</v>
      </c>
      <c r="I4613">
        <v>27920</v>
      </c>
      <c r="J4613">
        <v>0</v>
      </c>
      <c r="K4613">
        <v>1780</v>
      </c>
      <c r="L4613">
        <v>3617</v>
      </c>
      <c r="M4613">
        <v>18152</v>
      </c>
      <c r="N4613">
        <v>18277</v>
      </c>
      <c r="O4613">
        <v>1667.7550000000001</v>
      </c>
      <c r="P4613" s="27">
        <v>39988</v>
      </c>
      <c r="Q4613" s="27">
        <v>136439</v>
      </c>
    </row>
    <row r="4614" spans="1:17" x14ac:dyDescent="0.3">
      <c r="A4614">
        <v>7</v>
      </c>
      <c r="B4614">
        <v>12</v>
      </c>
      <c r="C4614">
        <v>21</v>
      </c>
      <c r="D4614" s="27">
        <v>23000</v>
      </c>
      <c r="E4614">
        <v>0</v>
      </c>
      <c r="F4614">
        <v>8109</v>
      </c>
      <c r="G4614">
        <v>4288</v>
      </c>
      <c r="H4614">
        <v>0</v>
      </c>
      <c r="I4614">
        <v>7704</v>
      </c>
      <c r="J4614">
        <v>0</v>
      </c>
      <c r="K4614">
        <v>1184</v>
      </c>
      <c r="L4614">
        <v>842</v>
      </c>
      <c r="M4614">
        <v>936</v>
      </c>
      <c r="N4614">
        <v>37080</v>
      </c>
      <c r="O4614">
        <v>897.68589999999995</v>
      </c>
      <c r="P4614" s="27">
        <v>17627</v>
      </c>
      <c r="Q4614" s="27">
        <v>60143</v>
      </c>
    </row>
    <row r="4615" spans="1:17" x14ac:dyDescent="0.3">
      <c r="A4615">
        <v>4</v>
      </c>
      <c r="B4615">
        <v>5</v>
      </c>
      <c r="C4615">
        <v>10</v>
      </c>
      <c r="D4615" s="27">
        <v>1700</v>
      </c>
      <c r="E4615">
        <v>0</v>
      </c>
      <c r="F4615">
        <v>0</v>
      </c>
      <c r="G4615">
        <v>27</v>
      </c>
      <c r="H4615">
        <v>0</v>
      </c>
      <c r="I4615">
        <v>0</v>
      </c>
      <c r="J4615">
        <v>0</v>
      </c>
      <c r="K4615">
        <v>0</v>
      </c>
      <c r="L4615">
        <v>0</v>
      </c>
      <c r="M4615">
        <v>0</v>
      </c>
      <c r="N4615">
        <v>5200</v>
      </c>
      <c r="O4615">
        <v>1387.077</v>
      </c>
      <c r="P4615" s="27">
        <v>1532</v>
      </c>
      <c r="Q4615" s="27">
        <v>5227</v>
      </c>
    </row>
    <row r="4616" spans="1:17" x14ac:dyDescent="0.3">
      <c r="A4616">
        <v>2</v>
      </c>
      <c r="B4616">
        <v>12</v>
      </c>
      <c r="C4616">
        <v>21</v>
      </c>
      <c r="D4616" s="27">
        <v>54000</v>
      </c>
      <c r="E4616">
        <v>0</v>
      </c>
      <c r="F4616">
        <v>0</v>
      </c>
      <c r="G4616">
        <v>87508</v>
      </c>
      <c r="H4616">
        <v>0</v>
      </c>
      <c r="I4616">
        <v>131646</v>
      </c>
      <c r="J4616">
        <v>0</v>
      </c>
      <c r="K4616">
        <v>2759</v>
      </c>
      <c r="L4616">
        <v>3665</v>
      </c>
      <c r="M4616">
        <v>3865</v>
      </c>
      <c r="N4616">
        <v>518321</v>
      </c>
      <c r="O4616">
        <v>653.84310000000005</v>
      </c>
      <c r="P4616" s="27">
        <v>219157</v>
      </c>
      <c r="Q4616" s="27">
        <v>747764</v>
      </c>
    </row>
    <row r="4617" spans="1:17" x14ac:dyDescent="0.3">
      <c r="A4617">
        <v>8</v>
      </c>
      <c r="B4617">
        <v>5</v>
      </c>
      <c r="C4617">
        <v>10</v>
      </c>
      <c r="D4617" s="27">
        <v>92000</v>
      </c>
      <c r="E4617">
        <v>0</v>
      </c>
      <c r="F4617">
        <v>7886</v>
      </c>
      <c r="G4617">
        <v>28291</v>
      </c>
      <c r="H4617">
        <v>0</v>
      </c>
      <c r="I4617">
        <v>204168</v>
      </c>
      <c r="J4617">
        <v>0</v>
      </c>
      <c r="K4617">
        <v>0</v>
      </c>
      <c r="L4617">
        <v>13300</v>
      </c>
      <c r="M4617">
        <v>38122</v>
      </c>
      <c r="N4617">
        <v>116373</v>
      </c>
      <c r="O4617">
        <v>158.2996</v>
      </c>
      <c r="P4617" s="27">
        <v>119619</v>
      </c>
      <c r="Q4617" s="27">
        <v>408140</v>
      </c>
    </row>
    <row r="4618" spans="1:17" x14ac:dyDescent="0.3">
      <c r="A4618">
        <v>3</v>
      </c>
      <c r="B4618">
        <v>26</v>
      </c>
      <c r="C4618">
        <v>45</v>
      </c>
      <c r="D4618" s="27">
        <v>2550</v>
      </c>
      <c r="E4618">
        <v>2063</v>
      </c>
      <c r="F4618">
        <v>5370</v>
      </c>
      <c r="G4618">
        <v>2528</v>
      </c>
      <c r="H4618">
        <v>0</v>
      </c>
      <c r="I4618">
        <v>6992</v>
      </c>
      <c r="J4618">
        <v>0</v>
      </c>
      <c r="K4618">
        <v>1263</v>
      </c>
      <c r="L4618">
        <v>7</v>
      </c>
      <c r="M4618">
        <v>0</v>
      </c>
      <c r="N4618">
        <v>11031</v>
      </c>
      <c r="O4618">
        <v>1791.31</v>
      </c>
      <c r="P4618" s="27">
        <v>8574</v>
      </c>
      <c r="Q4618" s="27">
        <v>29254</v>
      </c>
    </row>
    <row r="4619" spans="1:17" x14ac:dyDescent="0.3">
      <c r="A4619">
        <v>6</v>
      </c>
      <c r="B4619">
        <v>5</v>
      </c>
      <c r="C4619">
        <v>10</v>
      </c>
      <c r="D4619" s="27">
        <v>1450</v>
      </c>
      <c r="E4619">
        <v>0</v>
      </c>
      <c r="F4619">
        <v>9055</v>
      </c>
      <c r="G4619">
        <v>1115</v>
      </c>
      <c r="H4619">
        <v>174</v>
      </c>
      <c r="I4619">
        <v>6307</v>
      </c>
      <c r="J4619">
        <v>0</v>
      </c>
      <c r="K4619">
        <v>1624</v>
      </c>
      <c r="L4619">
        <v>4526</v>
      </c>
      <c r="M4619">
        <v>4022</v>
      </c>
      <c r="N4619">
        <v>8304</v>
      </c>
      <c r="O4619">
        <v>1791.31</v>
      </c>
      <c r="P4619" s="27">
        <v>10295</v>
      </c>
      <c r="Q4619" s="27">
        <v>35127</v>
      </c>
    </row>
    <row r="4620" spans="1:17" x14ac:dyDescent="0.3">
      <c r="A4620">
        <v>9</v>
      </c>
      <c r="B4620">
        <v>8</v>
      </c>
      <c r="C4620">
        <v>18</v>
      </c>
      <c r="D4620" s="27">
        <v>54000</v>
      </c>
      <c r="E4620">
        <v>0</v>
      </c>
      <c r="F4620">
        <v>68948</v>
      </c>
      <c r="G4620">
        <v>470749</v>
      </c>
      <c r="H4620">
        <v>0</v>
      </c>
      <c r="I4620">
        <v>332390</v>
      </c>
      <c r="J4620">
        <v>0</v>
      </c>
      <c r="K4620">
        <v>40194</v>
      </c>
      <c r="L4620">
        <v>42103</v>
      </c>
      <c r="M4620">
        <v>454233</v>
      </c>
      <c r="N4620">
        <v>185968</v>
      </c>
      <c r="O4620">
        <v>132.87309999999999</v>
      </c>
      <c r="P4620" s="27">
        <v>467346</v>
      </c>
      <c r="Q4620" s="27">
        <v>1594585</v>
      </c>
    </row>
    <row r="4621" spans="1:17" x14ac:dyDescent="0.3">
      <c r="A4621">
        <v>7</v>
      </c>
      <c r="B4621">
        <v>14</v>
      </c>
      <c r="C4621">
        <v>28</v>
      </c>
      <c r="D4621" s="27">
        <v>128000</v>
      </c>
      <c r="E4621">
        <v>6605</v>
      </c>
      <c r="F4621">
        <v>1010442</v>
      </c>
      <c r="G4621">
        <v>828851</v>
      </c>
      <c r="H4621">
        <v>0</v>
      </c>
      <c r="I4621">
        <v>533919</v>
      </c>
      <c r="J4621">
        <v>85606</v>
      </c>
      <c r="K4621">
        <v>1028380</v>
      </c>
      <c r="L4621">
        <v>346737</v>
      </c>
      <c r="M4621">
        <v>1421794</v>
      </c>
      <c r="N4621">
        <v>561725</v>
      </c>
      <c r="O4621">
        <v>171.86699999999999</v>
      </c>
      <c r="P4621" s="27">
        <v>1706934</v>
      </c>
      <c r="Q4621" s="27">
        <v>5824059</v>
      </c>
    </row>
    <row r="4622" spans="1:17" x14ac:dyDescent="0.3">
      <c r="A4622">
        <v>3</v>
      </c>
      <c r="B4622">
        <v>14</v>
      </c>
      <c r="C4622">
        <v>28</v>
      </c>
      <c r="D4622" s="27">
        <v>64000</v>
      </c>
      <c r="E4622">
        <v>0</v>
      </c>
      <c r="F4622">
        <v>33491</v>
      </c>
      <c r="G4622">
        <v>186657</v>
      </c>
      <c r="H4622">
        <v>0</v>
      </c>
      <c r="I4622">
        <v>207671</v>
      </c>
      <c r="J4622">
        <v>27552</v>
      </c>
      <c r="K4622">
        <v>169707</v>
      </c>
      <c r="L4622">
        <v>75817</v>
      </c>
      <c r="M4622">
        <v>198211</v>
      </c>
      <c r="N4622">
        <v>162275</v>
      </c>
      <c r="O4622">
        <v>271.01510000000002</v>
      </c>
      <c r="P4622" s="27">
        <v>311073</v>
      </c>
      <c r="Q4622" s="27">
        <v>1061381</v>
      </c>
    </row>
    <row r="4623" spans="1:17" x14ac:dyDescent="0.3">
      <c r="A4623">
        <v>5</v>
      </c>
      <c r="B4623">
        <v>15</v>
      </c>
      <c r="C4623">
        <v>53</v>
      </c>
      <c r="D4623" s="27">
        <v>7000</v>
      </c>
      <c r="E4623">
        <v>110</v>
      </c>
      <c r="F4623">
        <v>108009</v>
      </c>
      <c r="G4623">
        <v>22609</v>
      </c>
      <c r="H4623">
        <v>11684</v>
      </c>
      <c r="I4623">
        <v>13195</v>
      </c>
      <c r="J4623">
        <v>234292</v>
      </c>
      <c r="K4623">
        <v>107957</v>
      </c>
      <c r="L4623">
        <v>8828</v>
      </c>
      <c r="M4623">
        <v>3921</v>
      </c>
      <c r="N4623">
        <v>30774</v>
      </c>
      <c r="O4623">
        <v>1879.4559999999999</v>
      </c>
      <c r="P4623" s="27">
        <v>158669</v>
      </c>
      <c r="Q4623" s="27">
        <v>541379</v>
      </c>
    </row>
    <row r="4624" spans="1:17" x14ac:dyDescent="0.3">
      <c r="A4624">
        <v>9</v>
      </c>
      <c r="B4624">
        <v>15</v>
      </c>
      <c r="C4624">
        <v>33</v>
      </c>
      <c r="D4624" s="27">
        <v>23500</v>
      </c>
      <c r="E4624">
        <v>10304</v>
      </c>
      <c r="F4624">
        <v>0</v>
      </c>
      <c r="G4624">
        <v>31726</v>
      </c>
      <c r="H4624">
        <v>0</v>
      </c>
      <c r="I4624">
        <v>57984</v>
      </c>
      <c r="J4624">
        <v>0</v>
      </c>
      <c r="K4624">
        <v>389329</v>
      </c>
      <c r="L4624">
        <v>231</v>
      </c>
      <c r="M4624">
        <v>1930</v>
      </c>
      <c r="N4624">
        <v>61868</v>
      </c>
      <c r="O4624">
        <v>887.44190000000003</v>
      </c>
      <c r="P4624" s="27">
        <v>162184</v>
      </c>
      <c r="Q4624" s="27">
        <v>553372</v>
      </c>
    </row>
    <row r="4625" spans="1:17" x14ac:dyDescent="0.3">
      <c r="A4625">
        <v>5</v>
      </c>
      <c r="B4625">
        <v>25</v>
      </c>
      <c r="C4625">
        <v>42</v>
      </c>
      <c r="D4625" s="27">
        <v>110000</v>
      </c>
      <c r="E4625">
        <v>0</v>
      </c>
      <c r="F4625">
        <v>4234626</v>
      </c>
      <c r="G4625">
        <v>1472348</v>
      </c>
      <c r="H4625">
        <v>11023</v>
      </c>
      <c r="I4625">
        <v>3442347</v>
      </c>
      <c r="J4625">
        <v>0</v>
      </c>
      <c r="K4625">
        <v>4000</v>
      </c>
      <c r="L4625">
        <v>54570</v>
      </c>
      <c r="M4625">
        <v>76666</v>
      </c>
      <c r="N4625">
        <v>1491519</v>
      </c>
      <c r="O4625">
        <v>1162.2629999999999</v>
      </c>
      <c r="P4625" s="27">
        <v>3161518</v>
      </c>
      <c r="Q4625" s="27">
        <v>10787099</v>
      </c>
    </row>
    <row r="4626" spans="1:17" x14ac:dyDescent="0.3">
      <c r="A4626">
        <v>1</v>
      </c>
      <c r="B4626">
        <v>23</v>
      </c>
      <c r="C4626">
        <v>50</v>
      </c>
      <c r="D4626" s="27">
        <v>168000</v>
      </c>
      <c r="E4626">
        <v>148070</v>
      </c>
      <c r="F4626">
        <v>541554</v>
      </c>
      <c r="G4626">
        <v>1637911</v>
      </c>
      <c r="H4626">
        <v>125907</v>
      </c>
      <c r="I4626">
        <v>1546064</v>
      </c>
      <c r="J4626">
        <v>0</v>
      </c>
      <c r="K4626">
        <v>7568009</v>
      </c>
      <c r="L4626">
        <v>99515</v>
      </c>
      <c r="M4626">
        <v>129425</v>
      </c>
      <c r="N4626">
        <v>991663</v>
      </c>
      <c r="O4626">
        <v>62.703020000000002</v>
      </c>
      <c r="P4626" s="27">
        <v>3747983</v>
      </c>
      <c r="Q4626" s="27">
        <v>12788118</v>
      </c>
    </row>
    <row r="4627" spans="1:17" x14ac:dyDescent="0.3">
      <c r="A4627">
        <v>4</v>
      </c>
      <c r="B4627">
        <v>12</v>
      </c>
      <c r="C4627">
        <v>21</v>
      </c>
      <c r="D4627" s="27">
        <v>7600</v>
      </c>
      <c r="E4627">
        <v>49481</v>
      </c>
      <c r="F4627">
        <v>53988</v>
      </c>
      <c r="G4627">
        <v>28528</v>
      </c>
      <c r="H4627">
        <v>3110</v>
      </c>
      <c r="I4627">
        <v>5556</v>
      </c>
      <c r="J4627">
        <v>0</v>
      </c>
      <c r="K4627">
        <v>0</v>
      </c>
      <c r="L4627">
        <v>5617</v>
      </c>
      <c r="M4627">
        <v>5011</v>
      </c>
      <c r="N4627">
        <v>88293</v>
      </c>
      <c r="O4627">
        <v>1807.463</v>
      </c>
      <c r="P4627" s="27">
        <v>70218</v>
      </c>
      <c r="Q4627" s="27">
        <v>239584</v>
      </c>
    </row>
    <row r="4628" spans="1:17" x14ac:dyDescent="0.3">
      <c r="A4628">
        <v>9</v>
      </c>
      <c r="B4628">
        <v>14</v>
      </c>
      <c r="C4628">
        <v>28</v>
      </c>
      <c r="D4628" s="27">
        <v>7200</v>
      </c>
      <c r="E4628">
        <v>9648</v>
      </c>
      <c r="F4628">
        <v>30055</v>
      </c>
      <c r="G4628">
        <v>12846</v>
      </c>
      <c r="H4628">
        <v>0</v>
      </c>
      <c r="I4628">
        <v>19796</v>
      </c>
      <c r="J4628">
        <v>0</v>
      </c>
      <c r="K4628">
        <v>0</v>
      </c>
      <c r="L4628">
        <v>12469</v>
      </c>
      <c r="M4628">
        <v>10980</v>
      </c>
      <c r="N4628">
        <v>10128</v>
      </c>
      <c r="O4628">
        <v>597.19169999999997</v>
      </c>
      <c r="P4628" s="27">
        <v>31044</v>
      </c>
      <c r="Q4628" s="27">
        <v>105922</v>
      </c>
    </row>
    <row r="4629" spans="1:17" x14ac:dyDescent="0.3">
      <c r="A4629">
        <v>3</v>
      </c>
      <c r="B4629">
        <v>23</v>
      </c>
      <c r="C4629">
        <v>50</v>
      </c>
      <c r="D4629" s="27">
        <v>14000</v>
      </c>
      <c r="E4629">
        <v>0</v>
      </c>
      <c r="F4629">
        <v>82940</v>
      </c>
      <c r="G4629">
        <v>336598</v>
      </c>
      <c r="H4629">
        <v>56394</v>
      </c>
      <c r="I4629">
        <v>364177</v>
      </c>
      <c r="J4629">
        <v>0</v>
      </c>
      <c r="K4629">
        <v>3352634</v>
      </c>
      <c r="L4629">
        <v>128275</v>
      </c>
      <c r="M4629">
        <v>31419</v>
      </c>
      <c r="N4629">
        <v>190621</v>
      </c>
      <c r="O4629">
        <v>697.46960000000001</v>
      </c>
      <c r="P4629" s="27">
        <v>1331494</v>
      </c>
      <c r="Q4629" s="27">
        <v>4543058</v>
      </c>
    </row>
    <row r="4630" spans="1:17" x14ac:dyDescent="0.3">
      <c r="A4630">
        <v>5</v>
      </c>
      <c r="B4630">
        <v>2</v>
      </c>
      <c r="C4630">
        <v>6</v>
      </c>
      <c r="D4630" s="27">
        <v>2800</v>
      </c>
      <c r="E4630">
        <v>7075</v>
      </c>
      <c r="F4630">
        <v>21684</v>
      </c>
      <c r="G4630">
        <v>12713</v>
      </c>
      <c r="H4630">
        <v>266</v>
      </c>
      <c r="I4630">
        <v>17637</v>
      </c>
      <c r="J4630">
        <v>0</v>
      </c>
      <c r="K4630">
        <v>2044</v>
      </c>
      <c r="L4630">
        <v>8557</v>
      </c>
      <c r="M4630">
        <v>10656</v>
      </c>
      <c r="N4630">
        <v>13218</v>
      </c>
      <c r="O4630">
        <v>1069.328</v>
      </c>
      <c r="P4630" s="27">
        <v>27506</v>
      </c>
      <c r="Q4630" s="27">
        <v>93850</v>
      </c>
    </row>
    <row r="4631" spans="1:17" x14ac:dyDescent="0.3">
      <c r="A4631">
        <v>9</v>
      </c>
      <c r="B4631">
        <v>5</v>
      </c>
      <c r="C4631">
        <v>10</v>
      </c>
      <c r="D4631" s="27">
        <v>10000</v>
      </c>
      <c r="E4631">
        <v>0</v>
      </c>
      <c r="F4631">
        <v>25024</v>
      </c>
      <c r="G4631">
        <v>18570</v>
      </c>
      <c r="H4631">
        <v>1954</v>
      </c>
      <c r="I4631">
        <v>111485</v>
      </c>
      <c r="J4631">
        <v>0</v>
      </c>
      <c r="K4631">
        <v>3123</v>
      </c>
      <c r="L4631">
        <v>760</v>
      </c>
      <c r="M4631">
        <v>18112</v>
      </c>
      <c r="N4631">
        <v>72324</v>
      </c>
      <c r="O4631">
        <v>1828.0519999999999</v>
      </c>
      <c r="P4631" s="27">
        <v>73667</v>
      </c>
      <c r="Q4631" s="27">
        <v>251352</v>
      </c>
    </row>
    <row r="4632" spans="1:17" x14ac:dyDescent="0.3">
      <c r="A4632">
        <v>3</v>
      </c>
      <c r="B4632">
        <v>2</v>
      </c>
      <c r="C4632">
        <v>2</v>
      </c>
      <c r="D4632" s="27">
        <v>5000</v>
      </c>
      <c r="E4632">
        <v>14231</v>
      </c>
      <c r="F4632">
        <v>16457</v>
      </c>
      <c r="G4632">
        <v>42782</v>
      </c>
      <c r="H4632">
        <v>103</v>
      </c>
      <c r="I4632">
        <v>16957</v>
      </c>
      <c r="J4632">
        <v>0</v>
      </c>
      <c r="K4632">
        <v>3664</v>
      </c>
      <c r="L4632">
        <v>12500</v>
      </c>
      <c r="M4632">
        <v>4650</v>
      </c>
      <c r="N4632">
        <v>37081</v>
      </c>
      <c r="O4632">
        <v>953.18780000000004</v>
      </c>
      <c r="P4632" s="27">
        <v>43501</v>
      </c>
      <c r="Q4632" s="27">
        <v>148425</v>
      </c>
    </row>
    <row r="4633" spans="1:17" x14ac:dyDescent="0.3">
      <c r="A4633">
        <v>6</v>
      </c>
      <c r="B4633">
        <v>23</v>
      </c>
      <c r="C4633">
        <v>50</v>
      </c>
      <c r="D4633" s="27">
        <v>10000</v>
      </c>
      <c r="E4633">
        <v>3221</v>
      </c>
      <c r="F4633">
        <v>95319</v>
      </c>
      <c r="G4633">
        <v>80354</v>
      </c>
      <c r="H4633">
        <v>16191</v>
      </c>
      <c r="I4633">
        <v>155545</v>
      </c>
      <c r="J4633">
        <v>0</v>
      </c>
      <c r="K4633">
        <v>13673</v>
      </c>
      <c r="L4633">
        <v>76039</v>
      </c>
      <c r="M4633">
        <v>45639</v>
      </c>
      <c r="N4633">
        <v>128640</v>
      </c>
      <c r="O4633">
        <v>1162.2629999999999</v>
      </c>
      <c r="P4633" s="27">
        <v>180135</v>
      </c>
      <c r="Q4633" s="27">
        <v>614621</v>
      </c>
    </row>
    <row r="4634" spans="1:17" x14ac:dyDescent="0.3">
      <c r="A4634">
        <v>1</v>
      </c>
      <c r="B4634">
        <v>16</v>
      </c>
      <c r="C4634">
        <v>35</v>
      </c>
      <c r="D4634" s="27">
        <v>184000</v>
      </c>
      <c r="E4634">
        <v>0</v>
      </c>
      <c r="F4634">
        <v>1484312</v>
      </c>
      <c r="G4634">
        <v>2882495</v>
      </c>
      <c r="H4634">
        <v>196284</v>
      </c>
      <c r="I4634">
        <v>4024213</v>
      </c>
      <c r="J4634">
        <v>0</v>
      </c>
      <c r="K4634">
        <v>1242962</v>
      </c>
      <c r="L4634">
        <v>1607044</v>
      </c>
      <c r="M4634">
        <v>2658298</v>
      </c>
      <c r="N4634">
        <v>4303571</v>
      </c>
      <c r="O4634">
        <v>19.690259999999999</v>
      </c>
      <c r="P4634" s="27">
        <v>5392491</v>
      </c>
      <c r="Q4634" s="27">
        <v>18399179</v>
      </c>
    </row>
    <row r="4635" spans="1:17" x14ac:dyDescent="0.3">
      <c r="A4635">
        <v>6</v>
      </c>
      <c r="B4635">
        <v>12</v>
      </c>
      <c r="C4635">
        <v>21</v>
      </c>
      <c r="D4635" s="27">
        <v>2700</v>
      </c>
      <c r="E4635">
        <v>11347</v>
      </c>
      <c r="F4635">
        <v>20734</v>
      </c>
      <c r="G4635">
        <v>836</v>
      </c>
      <c r="H4635">
        <v>577</v>
      </c>
      <c r="I4635">
        <v>4398</v>
      </c>
      <c r="J4635">
        <v>0</v>
      </c>
      <c r="K4635">
        <v>0</v>
      </c>
      <c r="L4635">
        <v>0</v>
      </c>
      <c r="M4635">
        <v>0</v>
      </c>
      <c r="N4635">
        <v>21006</v>
      </c>
      <c r="O4635">
        <v>1807.463</v>
      </c>
      <c r="P4635" s="27">
        <v>17262</v>
      </c>
      <c r="Q4635" s="27">
        <v>58898</v>
      </c>
    </row>
    <row r="4636" spans="1:17" x14ac:dyDescent="0.3">
      <c r="A4636">
        <v>7</v>
      </c>
      <c r="B4636">
        <v>2</v>
      </c>
      <c r="C4636">
        <v>2</v>
      </c>
      <c r="D4636" s="27">
        <v>6500</v>
      </c>
      <c r="E4636">
        <v>12162</v>
      </c>
      <c r="F4636">
        <v>101282</v>
      </c>
      <c r="G4636">
        <v>58065</v>
      </c>
      <c r="H4636">
        <v>3852</v>
      </c>
      <c r="I4636">
        <v>66363</v>
      </c>
      <c r="J4636">
        <v>0</v>
      </c>
      <c r="K4636">
        <v>21134</v>
      </c>
      <c r="L4636">
        <v>29527</v>
      </c>
      <c r="M4636">
        <v>25553</v>
      </c>
      <c r="N4636">
        <v>59477</v>
      </c>
      <c r="O4636">
        <v>1155.4280000000001</v>
      </c>
      <c r="P4636" s="27">
        <v>110614</v>
      </c>
      <c r="Q4636" s="27">
        <v>377415</v>
      </c>
    </row>
    <row r="4637" spans="1:17" x14ac:dyDescent="0.3">
      <c r="A4637">
        <v>5</v>
      </c>
      <c r="B4637">
        <v>23</v>
      </c>
      <c r="C4637">
        <v>50</v>
      </c>
      <c r="D4637" s="27">
        <v>35000</v>
      </c>
      <c r="E4637">
        <v>19581</v>
      </c>
      <c r="F4637">
        <v>614043</v>
      </c>
      <c r="G4637">
        <v>583421</v>
      </c>
      <c r="H4637">
        <v>73467</v>
      </c>
      <c r="I4637">
        <v>201681</v>
      </c>
      <c r="J4637">
        <v>0</v>
      </c>
      <c r="K4637">
        <v>1506481</v>
      </c>
      <c r="L4637">
        <v>207516</v>
      </c>
      <c r="M4637">
        <v>86969</v>
      </c>
      <c r="N4637">
        <v>308763</v>
      </c>
      <c r="O4637">
        <v>657.71090000000004</v>
      </c>
      <c r="P4637" s="27">
        <v>1055663</v>
      </c>
      <c r="Q4637" s="27">
        <v>3601922</v>
      </c>
    </row>
    <row r="4638" spans="1:17" x14ac:dyDescent="0.3">
      <c r="A4638">
        <v>7</v>
      </c>
      <c r="B4638">
        <v>26</v>
      </c>
      <c r="C4638">
        <v>47</v>
      </c>
      <c r="D4638" s="27">
        <v>3600</v>
      </c>
      <c r="E4638">
        <v>0</v>
      </c>
      <c r="F4638">
        <v>0</v>
      </c>
      <c r="G4638">
        <v>0</v>
      </c>
      <c r="H4638">
        <v>0</v>
      </c>
      <c r="I4638">
        <v>16431</v>
      </c>
      <c r="J4638">
        <v>0</v>
      </c>
      <c r="K4638">
        <v>0</v>
      </c>
      <c r="L4638">
        <v>0</v>
      </c>
      <c r="M4638">
        <v>0</v>
      </c>
      <c r="N4638">
        <v>16007</v>
      </c>
      <c r="O4638">
        <v>1461.857</v>
      </c>
      <c r="P4638" s="27">
        <v>9507</v>
      </c>
      <c r="Q4638" s="27">
        <v>32438</v>
      </c>
    </row>
    <row r="4639" spans="1:17" x14ac:dyDescent="0.3">
      <c r="A4639">
        <v>7</v>
      </c>
      <c r="B4639">
        <v>2</v>
      </c>
      <c r="C4639">
        <v>2</v>
      </c>
      <c r="D4639" s="27">
        <v>26000</v>
      </c>
      <c r="E4639">
        <v>0</v>
      </c>
      <c r="F4639">
        <v>25733</v>
      </c>
      <c r="G4639">
        <v>45808</v>
      </c>
      <c r="H4639">
        <v>0</v>
      </c>
      <c r="I4639">
        <v>49634</v>
      </c>
      <c r="J4639">
        <v>0</v>
      </c>
      <c r="K4639">
        <v>0</v>
      </c>
      <c r="L4639">
        <v>2827</v>
      </c>
      <c r="M4639">
        <v>63957</v>
      </c>
      <c r="N4639">
        <v>45749</v>
      </c>
      <c r="O4639">
        <v>1868.403</v>
      </c>
      <c r="P4639" s="27">
        <v>68496</v>
      </c>
      <c r="Q4639" s="27">
        <v>233708</v>
      </c>
    </row>
    <row r="4640" spans="1:17" x14ac:dyDescent="0.3">
      <c r="A4640">
        <v>4</v>
      </c>
      <c r="B4640">
        <v>15</v>
      </c>
      <c r="C4640">
        <v>53</v>
      </c>
      <c r="D4640" s="27">
        <v>4500</v>
      </c>
      <c r="E4640">
        <v>17376</v>
      </c>
      <c r="F4640">
        <v>8773</v>
      </c>
      <c r="G4640">
        <v>58016</v>
      </c>
      <c r="H4640">
        <v>17395</v>
      </c>
      <c r="I4640">
        <v>7844</v>
      </c>
      <c r="J4640">
        <v>0</v>
      </c>
      <c r="K4640">
        <v>130386</v>
      </c>
      <c r="L4640">
        <v>6919</v>
      </c>
      <c r="M4640">
        <v>6312</v>
      </c>
      <c r="N4640">
        <v>20550</v>
      </c>
      <c r="O4640">
        <v>777.87990000000002</v>
      </c>
      <c r="P4640" s="27">
        <v>80179</v>
      </c>
      <c r="Q4640" s="27">
        <v>273571</v>
      </c>
    </row>
    <row r="4641" spans="1:17" x14ac:dyDescent="0.3">
      <c r="A4641">
        <v>1</v>
      </c>
      <c r="B4641">
        <v>16</v>
      </c>
      <c r="C4641">
        <v>35</v>
      </c>
      <c r="D4641" s="27">
        <v>122000</v>
      </c>
      <c r="E4641">
        <v>0</v>
      </c>
      <c r="F4641">
        <v>1134035</v>
      </c>
      <c r="G4641">
        <v>3061571</v>
      </c>
      <c r="H4641">
        <v>0</v>
      </c>
      <c r="I4641">
        <v>2357595</v>
      </c>
      <c r="J4641">
        <v>0</v>
      </c>
      <c r="K4641">
        <v>1476262</v>
      </c>
      <c r="L4641">
        <v>905872</v>
      </c>
      <c r="M4641">
        <v>2941382</v>
      </c>
      <c r="N4641">
        <v>3061626</v>
      </c>
      <c r="O4641">
        <v>178.0017</v>
      </c>
      <c r="P4641" s="27">
        <v>4378178</v>
      </c>
      <c r="Q4641" s="27">
        <v>14938343</v>
      </c>
    </row>
    <row r="4642" spans="1:17" x14ac:dyDescent="0.3">
      <c r="A4642">
        <v>7</v>
      </c>
      <c r="B4642">
        <v>14</v>
      </c>
      <c r="C4642">
        <v>30</v>
      </c>
      <c r="D4642" s="27">
        <v>2800</v>
      </c>
      <c r="E4642">
        <v>6318</v>
      </c>
      <c r="F4642">
        <v>32764</v>
      </c>
      <c r="G4642">
        <v>4857</v>
      </c>
      <c r="H4642">
        <v>0</v>
      </c>
      <c r="I4642">
        <v>14537</v>
      </c>
      <c r="J4642">
        <v>0</v>
      </c>
      <c r="K4642">
        <v>42481</v>
      </c>
      <c r="L4642">
        <v>8434</v>
      </c>
      <c r="M4642">
        <v>6658</v>
      </c>
      <c r="N4642">
        <v>7056</v>
      </c>
      <c r="O4642">
        <v>1849.1849999999999</v>
      </c>
      <c r="P4642" s="27">
        <v>36080</v>
      </c>
      <c r="Q4642" s="27">
        <v>123105</v>
      </c>
    </row>
    <row r="4643" spans="1:17" x14ac:dyDescent="0.3">
      <c r="A4643">
        <v>9</v>
      </c>
      <c r="B4643">
        <v>2</v>
      </c>
      <c r="C4643">
        <v>2</v>
      </c>
      <c r="D4643" s="27">
        <v>9000</v>
      </c>
      <c r="E4643">
        <v>0</v>
      </c>
      <c r="F4643">
        <v>63243</v>
      </c>
      <c r="G4643">
        <v>75288</v>
      </c>
      <c r="H4643">
        <v>0</v>
      </c>
      <c r="I4643">
        <v>64508</v>
      </c>
      <c r="J4643">
        <v>0</v>
      </c>
      <c r="K4643">
        <v>3450</v>
      </c>
      <c r="L4643">
        <v>47448</v>
      </c>
      <c r="M4643">
        <v>118465</v>
      </c>
      <c r="N4643">
        <v>82503</v>
      </c>
      <c r="O4643">
        <v>1130.4749999999999</v>
      </c>
      <c r="P4643" s="27">
        <v>133325</v>
      </c>
      <c r="Q4643" s="27">
        <v>454905</v>
      </c>
    </row>
    <row r="4644" spans="1:17" x14ac:dyDescent="0.3">
      <c r="A4644">
        <v>2</v>
      </c>
      <c r="B4644">
        <v>15</v>
      </c>
      <c r="C4644">
        <v>33</v>
      </c>
      <c r="D4644" s="27">
        <v>6500</v>
      </c>
      <c r="E4644">
        <v>0</v>
      </c>
      <c r="F4644">
        <v>31780</v>
      </c>
      <c r="G4644">
        <v>59016</v>
      </c>
      <c r="H4644">
        <v>0</v>
      </c>
      <c r="I4644">
        <v>77922</v>
      </c>
      <c r="J4644">
        <v>0</v>
      </c>
      <c r="K4644">
        <v>383308</v>
      </c>
      <c r="L4644">
        <v>14575</v>
      </c>
      <c r="M4644">
        <v>3739</v>
      </c>
      <c r="N4644">
        <v>60286</v>
      </c>
      <c r="O4644">
        <v>1381.421</v>
      </c>
      <c r="P4644" s="27">
        <v>184826</v>
      </c>
      <c r="Q4644" s="27">
        <v>630626</v>
      </c>
    </row>
    <row r="4645" spans="1:17" x14ac:dyDescent="0.3">
      <c r="A4645">
        <v>9</v>
      </c>
      <c r="B4645">
        <v>5</v>
      </c>
      <c r="C4645">
        <v>9</v>
      </c>
      <c r="D4645" s="27">
        <v>5500</v>
      </c>
      <c r="E4645">
        <v>28941</v>
      </c>
      <c r="F4645">
        <v>13639</v>
      </c>
      <c r="G4645">
        <v>4334</v>
      </c>
      <c r="H4645">
        <v>662</v>
      </c>
      <c r="I4645">
        <v>30802</v>
      </c>
      <c r="J4645">
        <v>0</v>
      </c>
      <c r="K4645">
        <v>2339</v>
      </c>
      <c r="L4645">
        <v>1970</v>
      </c>
      <c r="M4645">
        <v>12367</v>
      </c>
      <c r="N4645">
        <v>25359</v>
      </c>
      <c r="O4645">
        <v>1655.242</v>
      </c>
      <c r="P4645" s="27">
        <v>35291</v>
      </c>
      <c r="Q4645" s="27">
        <v>120413</v>
      </c>
    </row>
    <row r="4646" spans="1:17" x14ac:dyDescent="0.3">
      <c r="A4646">
        <v>1</v>
      </c>
      <c r="B4646">
        <v>2</v>
      </c>
      <c r="C4646">
        <v>6</v>
      </c>
      <c r="D4646" s="27">
        <v>1200</v>
      </c>
      <c r="E4646">
        <v>0</v>
      </c>
      <c r="F4646">
        <v>0</v>
      </c>
      <c r="G4646">
        <v>0</v>
      </c>
      <c r="H4646">
        <v>0</v>
      </c>
      <c r="I4646">
        <v>1869</v>
      </c>
      <c r="J4646">
        <v>0</v>
      </c>
      <c r="K4646">
        <v>0</v>
      </c>
      <c r="L4646">
        <v>2438</v>
      </c>
      <c r="M4646">
        <v>282</v>
      </c>
      <c r="N4646">
        <v>3405</v>
      </c>
      <c r="O4646">
        <v>1851.67</v>
      </c>
      <c r="P4646" s="27">
        <v>2343</v>
      </c>
      <c r="Q4646" s="27">
        <v>7994</v>
      </c>
    </row>
    <row r="4647" spans="1:17" x14ac:dyDescent="0.3">
      <c r="A4647">
        <v>5</v>
      </c>
      <c r="B4647">
        <v>2</v>
      </c>
      <c r="C4647">
        <v>3</v>
      </c>
      <c r="D4647" s="27">
        <v>290000</v>
      </c>
      <c r="E4647">
        <v>0</v>
      </c>
      <c r="F4647">
        <v>6081223</v>
      </c>
      <c r="G4647">
        <v>2065623</v>
      </c>
      <c r="H4647">
        <v>0</v>
      </c>
      <c r="I4647">
        <v>2436687</v>
      </c>
      <c r="J4647">
        <v>103254</v>
      </c>
      <c r="K4647">
        <v>85644</v>
      </c>
      <c r="L4647">
        <v>115017</v>
      </c>
      <c r="M4647">
        <v>1601261</v>
      </c>
      <c r="N4647">
        <v>1843076</v>
      </c>
      <c r="O4647">
        <v>48.84104</v>
      </c>
      <c r="P4647" s="27">
        <v>4200406</v>
      </c>
      <c r="Q4647" s="27">
        <v>14331785</v>
      </c>
    </row>
    <row r="4648" spans="1:17" x14ac:dyDescent="0.3">
      <c r="A4648">
        <v>8</v>
      </c>
      <c r="B4648">
        <v>18</v>
      </c>
      <c r="C4648">
        <v>38</v>
      </c>
      <c r="D4648" s="27">
        <v>14000</v>
      </c>
      <c r="E4648">
        <v>94668</v>
      </c>
      <c r="F4648">
        <v>87452</v>
      </c>
      <c r="G4648">
        <v>82249</v>
      </c>
      <c r="H4648">
        <v>0</v>
      </c>
      <c r="I4648">
        <v>70268</v>
      </c>
      <c r="J4648">
        <v>126853</v>
      </c>
      <c r="K4648">
        <v>218868</v>
      </c>
      <c r="L4648">
        <v>428073</v>
      </c>
      <c r="M4648">
        <v>35269</v>
      </c>
      <c r="N4648">
        <v>244042</v>
      </c>
      <c r="O4648">
        <v>499.12040000000002</v>
      </c>
      <c r="P4648" s="27">
        <v>406724</v>
      </c>
      <c r="Q4648" s="27">
        <v>1387742</v>
      </c>
    </row>
    <row r="4649" spans="1:17" x14ac:dyDescent="0.3">
      <c r="A4649">
        <v>4</v>
      </c>
      <c r="B4649">
        <v>18</v>
      </c>
      <c r="C4649">
        <v>37</v>
      </c>
      <c r="D4649" s="27">
        <v>17500</v>
      </c>
      <c r="E4649">
        <v>0</v>
      </c>
      <c r="F4649">
        <v>0</v>
      </c>
      <c r="G4649">
        <v>0</v>
      </c>
      <c r="H4649">
        <v>0</v>
      </c>
      <c r="I4649">
        <v>15621</v>
      </c>
      <c r="J4649">
        <v>0</v>
      </c>
      <c r="K4649">
        <v>9720</v>
      </c>
      <c r="L4649">
        <v>207408</v>
      </c>
      <c r="M4649">
        <v>8476</v>
      </c>
      <c r="N4649">
        <v>112460</v>
      </c>
      <c r="O4649">
        <v>499.12040000000002</v>
      </c>
      <c r="P4649" s="27">
        <v>103659</v>
      </c>
      <c r="Q4649" s="27">
        <v>353685</v>
      </c>
    </row>
    <row r="4650" spans="1:17" x14ac:dyDescent="0.3">
      <c r="A4650">
        <v>9</v>
      </c>
      <c r="B4650">
        <v>23</v>
      </c>
      <c r="C4650">
        <v>50</v>
      </c>
      <c r="D4650" s="27">
        <v>45500</v>
      </c>
      <c r="E4650">
        <v>9107</v>
      </c>
      <c r="F4650">
        <v>280902</v>
      </c>
      <c r="G4650">
        <v>574997</v>
      </c>
      <c r="H4650">
        <v>76486</v>
      </c>
      <c r="I4650">
        <v>373208</v>
      </c>
      <c r="J4650">
        <v>0</v>
      </c>
      <c r="K4650">
        <v>797925</v>
      </c>
      <c r="L4650">
        <v>76570</v>
      </c>
      <c r="M4650">
        <v>122059</v>
      </c>
      <c r="N4650">
        <v>326973</v>
      </c>
      <c r="O4650">
        <v>787.07920000000001</v>
      </c>
      <c r="P4650" s="27">
        <v>773220</v>
      </c>
      <c r="Q4650" s="27">
        <v>2638227</v>
      </c>
    </row>
    <row r="4651" spans="1:17" x14ac:dyDescent="0.3">
      <c r="A4651">
        <v>6</v>
      </c>
      <c r="B4651">
        <v>7</v>
      </c>
      <c r="C4651">
        <v>16</v>
      </c>
      <c r="D4651" s="27">
        <v>2700</v>
      </c>
      <c r="E4651">
        <v>457</v>
      </c>
      <c r="F4651">
        <v>3651</v>
      </c>
      <c r="G4651">
        <v>150</v>
      </c>
      <c r="H4651">
        <v>1029</v>
      </c>
      <c r="I4651">
        <v>1562</v>
      </c>
      <c r="J4651">
        <v>547</v>
      </c>
      <c r="K4651">
        <v>463</v>
      </c>
      <c r="L4651">
        <v>817</v>
      </c>
      <c r="M4651">
        <v>0</v>
      </c>
      <c r="N4651">
        <v>3385</v>
      </c>
      <c r="O4651">
        <v>2140.9059999999999</v>
      </c>
      <c r="P4651" s="27">
        <v>3535</v>
      </c>
      <c r="Q4651" s="27">
        <v>12061</v>
      </c>
    </row>
    <row r="4652" spans="1:17" x14ac:dyDescent="0.3">
      <c r="A4652">
        <v>6</v>
      </c>
      <c r="B4652">
        <v>12</v>
      </c>
      <c r="C4652">
        <v>21</v>
      </c>
      <c r="D4652" s="27">
        <v>2150</v>
      </c>
      <c r="E4652">
        <v>0</v>
      </c>
      <c r="F4652">
        <v>31079</v>
      </c>
      <c r="G4652">
        <v>2140</v>
      </c>
      <c r="H4652">
        <v>3073</v>
      </c>
      <c r="I4652">
        <v>6152</v>
      </c>
      <c r="J4652">
        <v>6645</v>
      </c>
      <c r="K4652">
        <v>7000</v>
      </c>
      <c r="L4652">
        <v>655</v>
      </c>
      <c r="M4652">
        <v>629</v>
      </c>
      <c r="N4652">
        <v>39958</v>
      </c>
      <c r="O4652">
        <v>1807.463</v>
      </c>
      <c r="P4652" s="27">
        <v>28526</v>
      </c>
      <c r="Q4652" s="27">
        <v>97331</v>
      </c>
    </row>
    <row r="4653" spans="1:17" x14ac:dyDescent="0.3">
      <c r="A4653">
        <v>8</v>
      </c>
      <c r="B4653">
        <v>2</v>
      </c>
      <c r="C4653">
        <v>4</v>
      </c>
      <c r="D4653" s="27">
        <v>39500</v>
      </c>
      <c r="E4653">
        <v>47775</v>
      </c>
      <c r="F4653">
        <v>37624</v>
      </c>
      <c r="G4653">
        <v>125773</v>
      </c>
      <c r="H4653">
        <v>917</v>
      </c>
      <c r="I4653">
        <v>41901</v>
      </c>
      <c r="J4653">
        <v>0</v>
      </c>
      <c r="K4653">
        <v>943</v>
      </c>
      <c r="L4653">
        <v>9573</v>
      </c>
      <c r="M4653">
        <v>62906</v>
      </c>
      <c r="N4653">
        <v>75572</v>
      </c>
      <c r="O4653">
        <v>639.72230000000002</v>
      </c>
      <c r="P4653" s="27">
        <v>118108</v>
      </c>
      <c r="Q4653" s="27">
        <v>402984</v>
      </c>
    </row>
    <row r="4654" spans="1:17" x14ac:dyDescent="0.3">
      <c r="A4654">
        <v>9</v>
      </c>
      <c r="B4654">
        <v>13</v>
      </c>
      <c r="C4654">
        <v>24</v>
      </c>
      <c r="D4654" s="27">
        <v>14000</v>
      </c>
      <c r="E4654">
        <v>13537</v>
      </c>
      <c r="F4654">
        <v>308840</v>
      </c>
      <c r="G4654">
        <v>121139</v>
      </c>
      <c r="H4654">
        <v>0</v>
      </c>
      <c r="I4654">
        <v>139679</v>
      </c>
      <c r="J4654">
        <v>0</v>
      </c>
      <c r="K4654">
        <v>8935</v>
      </c>
      <c r="L4654">
        <v>686</v>
      </c>
      <c r="M4654">
        <v>14990</v>
      </c>
      <c r="N4654">
        <v>293706</v>
      </c>
      <c r="O4654">
        <v>1849.1849999999999</v>
      </c>
      <c r="P4654" s="27">
        <v>264218</v>
      </c>
      <c r="Q4654" s="27">
        <v>901512</v>
      </c>
    </row>
    <row r="4655" spans="1:17" x14ac:dyDescent="0.3">
      <c r="A4655">
        <v>5</v>
      </c>
      <c r="B4655">
        <v>15</v>
      </c>
      <c r="C4655">
        <v>33</v>
      </c>
      <c r="D4655" s="27">
        <v>2400</v>
      </c>
      <c r="E4655">
        <v>0</v>
      </c>
      <c r="F4655">
        <v>164565</v>
      </c>
      <c r="G4655">
        <v>16619</v>
      </c>
      <c r="H4655">
        <v>11744</v>
      </c>
      <c r="I4655">
        <v>15249</v>
      </c>
      <c r="J4655">
        <v>133517</v>
      </c>
      <c r="K4655">
        <v>206136</v>
      </c>
      <c r="L4655">
        <v>34310</v>
      </c>
      <c r="M4655">
        <v>19194</v>
      </c>
      <c r="N4655">
        <v>31582</v>
      </c>
      <c r="O4655">
        <v>976.41750000000002</v>
      </c>
      <c r="P4655" s="27">
        <v>185497</v>
      </c>
      <c r="Q4655" s="27">
        <v>632916</v>
      </c>
    </row>
    <row r="4656" spans="1:17" x14ac:dyDescent="0.3">
      <c r="A4656">
        <v>2</v>
      </c>
      <c r="B4656">
        <v>1</v>
      </c>
      <c r="C4656">
        <v>1</v>
      </c>
      <c r="D4656" s="27">
        <v>25500</v>
      </c>
      <c r="E4656">
        <v>7587</v>
      </c>
      <c r="F4656">
        <v>12398</v>
      </c>
      <c r="G4656">
        <v>1150</v>
      </c>
      <c r="H4656">
        <v>0</v>
      </c>
      <c r="I4656">
        <v>0</v>
      </c>
      <c r="J4656">
        <v>0</v>
      </c>
      <c r="K4656">
        <v>0</v>
      </c>
      <c r="L4656">
        <v>0</v>
      </c>
      <c r="M4656">
        <v>0</v>
      </c>
      <c r="N4656">
        <v>93140</v>
      </c>
      <c r="O4656">
        <v>647.98720000000003</v>
      </c>
      <c r="P4656" s="27">
        <v>33492</v>
      </c>
      <c r="Q4656" s="27">
        <v>114275</v>
      </c>
    </row>
    <row r="4657" spans="1:17" x14ac:dyDescent="0.3">
      <c r="A4657">
        <v>5</v>
      </c>
      <c r="B4657">
        <v>12</v>
      </c>
      <c r="C4657">
        <v>21</v>
      </c>
      <c r="D4657" s="27">
        <v>176000</v>
      </c>
      <c r="E4657">
        <v>0</v>
      </c>
      <c r="F4657">
        <v>92918</v>
      </c>
      <c r="G4657">
        <v>165281</v>
      </c>
      <c r="H4657">
        <v>2411</v>
      </c>
      <c r="I4657">
        <v>74217</v>
      </c>
      <c r="J4657">
        <v>16494</v>
      </c>
      <c r="K4657">
        <v>30935</v>
      </c>
      <c r="L4657">
        <v>6202</v>
      </c>
      <c r="M4657">
        <v>18631</v>
      </c>
      <c r="N4657">
        <v>152598</v>
      </c>
      <c r="O4657">
        <v>226.8278</v>
      </c>
      <c r="P4657" s="27">
        <v>164035</v>
      </c>
      <c r="Q4657" s="27">
        <v>559687</v>
      </c>
    </row>
    <row r="4658" spans="1:17" x14ac:dyDescent="0.3">
      <c r="A4658">
        <v>6</v>
      </c>
      <c r="B4658">
        <v>25</v>
      </c>
      <c r="C4658">
        <v>42</v>
      </c>
      <c r="D4658" s="27">
        <v>11500</v>
      </c>
      <c r="E4658">
        <v>8992</v>
      </c>
      <c r="F4658">
        <v>103080</v>
      </c>
      <c r="G4658">
        <v>150811</v>
      </c>
      <c r="H4658">
        <v>1728</v>
      </c>
      <c r="I4658">
        <v>157067</v>
      </c>
      <c r="J4658">
        <v>0</v>
      </c>
      <c r="K4658">
        <v>0</v>
      </c>
      <c r="L4658">
        <v>17991</v>
      </c>
      <c r="M4658">
        <v>33082</v>
      </c>
      <c r="N4658">
        <v>97667</v>
      </c>
      <c r="O4658">
        <v>1791.31</v>
      </c>
      <c r="P4658" s="27">
        <v>167180</v>
      </c>
      <c r="Q4658" s="27">
        <v>570418</v>
      </c>
    </row>
    <row r="4659" spans="1:17" x14ac:dyDescent="0.3">
      <c r="A4659">
        <v>6</v>
      </c>
      <c r="B4659">
        <v>16</v>
      </c>
      <c r="C4659">
        <v>35</v>
      </c>
      <c r="D4659" s="27">
        <v>85000</v>
      </c>
      <c r="E4659">
        <v>268265</v>
      </c>
      <c r="F4659">
        <v>2074129</v>
      </c>
      <c r="G4659">
        <v>1253168</v>
      </c>
      <c r="H4659">
        <v>0</v>
      </c>
      <c r="I4659">
        <v>1674923</v>
      </c>
      <c r="J4659">
        <v>493173</v>
      </c>
      <c r="K4659">
        <v>816485</v>
      </c>
      <c r="L4659">
        <v>357403</v>
      </c>
      <c r="M4659">
        <v>571061</v>
      </c>
      <c r="N4659">
        <v>2175758</v>
      </c>
      <c r="O4659">
        <v>19.690259999999999</v>
      </c>
      <c r="P4659" s="27">
        <v>2838325</v>
      </c>
      <c r="Q4659" s="27">
        <v>9684365</v>
      </c>
    </row>
    <row r="4660" spans="1:17" x14ac:dyDescent="0.3">
      <c r="A4660">
        <v>1</v>
      </c>
      <c r="B4660">
        <v>2</v>
      </c>
      <c r="C4660">
        <v>3</v>
      </c>
      <c r="D4660" s="27">
        <v>2800</v>
      </c>
      <c r="E4660">
        <v>15220</v>
      </c>
      <c r="F4660">
        <v>4258</v>
      </c>
      <c r="G4660">
        <v>48413</v>
      </c>
      <c r="H4660">
        <v>1414</v>
      </c>
      <c r="I4660">
        <v>27496</v>
      </c>
      <c r="J4660">
        <v>0</v>
      </c>
      <c r="K4660">
        <v>0</v>
      </c>
      <c r="L4660">
        <v>12733</v>
      </c>
      <c r="M4660">
        <v>65810</v>
      </c>
      <c r="N4660">
        <v>24183</v>
      </c>
      <c r="O4660">
        <v>1851.67</v>
      </c>
      <c r="P4660" s="27">
        <v>58478</v>
      </c>
      <c r="Q4660" s="27">
        <v>199527</v>
      </c>
    </row>
    <row r="4661" spans="1:17" x14ac:dyDescent="0.3">
      <c r="A4661">
        <v>5</v>
      </c>
      <c r="B4661">
        <v>5</v>
      </c>
      <c r="C4661">
        <v>9</v>
      </c>
      <c r="D4661" s="27">
        <v>24500</v>
      </c>
      <c r="E4661">
        <v>5322</v>
      </c>
      <c r="F4661">
        <v>10136</v>
      </c>
      <c r="G4661">
        <v>3160</v>
      </c>
      <c r="H4661">
        <v>506</v>
      </c>
      <c r="I4661">
        <v>19022</v>
      </c>
      <c r="J4661">
        <v>0</v>
      </c>
      <c r="K4661">
        <v>889</v>
      </c>
      <c r="L4661">
        <v>2748</v>
      </c>
      <c r="M4661">
        <v>22726</v>
      </c>
      <c r="N4661">
        <v>17584</v>
      </c>
      <c r="O4661">
        <v>1117.742</v>
      </c>
      <c r="P4661" s="27">
        <v>24060</v>
      </c>
      <c r="Q4661" s="27">
        <v>82093</v>
      </c>
    </row>
    <row r="4662" spans="1:17" x14ac:dyDescent="0.3">
      <c r="A4662">
        <v>5</v>
      </c>
      <c r="B4662">
        <v>2</v>
      </c>
      <c r="C4662">
        <v>2</v>
      </c>
      <c r="D4662" s="27">
        <v>700000</v>
      </c>
      <c r="E4662">
        <v>1133002</v>
      </c>
      <c r="F4662">
        <v>11519828</v>
      </c>
      <c r="G4662">
        <v>13026017</v>
      </c>
      <c r="H4662">
        <v>189048</v>
      </c>
      <c r="I4662">
        <v>6580170</v>
      </c>
      <c r="J4662">
        <v>528934</v>
      </c>
      <c r="K4662">
        <v>573983</v>
      </c>
      <c r="L4662">
        <v>1966665</v>
      </c>
      <c r="M4662">
        <v>7315622</v>
      </c>
      <c r="N4662">
        <v>6191579</v>
      </c>
      <c r="O4662">
        <v>23.717549999999999</v>
      </c>
      <c r="P4662" s="27">
        <v>14368361</v>
      </c>
      <c r="Q4662" s="27">
        <v>49024848</v>
      </c>
    </row>
    <row r="4663" spans="1:17" x14ac:dyDescent="0.3">
      <c r="A4663">
        <v>8</v>
      </c>
      <c r="B4663">
        <v>8</v>
      </c>
      <c r="C4663">
        <v>19</v>
      </c>
      <c r="D4663" s="27">
        <v>5600</v>
      </c>
      <c r="E4663">
        <v>0</v>
      </c>
      <c r="F4663">
        <v>6834</v>
      </c>
      <c r="G4663">
        <v>34275</v>
      </c>
      <c r="H4663">
        <v>0</v>
      </c>
      <c r="I4663">
        <v>14725</v>
      </c>
      <c r="J4663">
        <v>0</v>
      </c>
      <c r="K4663">
        <v>2971</v>
      </c>
      <c r="L4663">
        <v>8124</v>
      </c>
      <c r="M4663">
        <v>12180</v>
      </c>
      <c r="N4663">
        <v>36138</v>
      </c>
      <c r="O4663">
        <v>1484.5150000000001</v>
      </c>
      <c r="P4663" s="27">
        <v>33777</v>
      </c>
      <c r="Q4663" s="27">
        <v>115247</v>
      </c>
    </row>
    <row r="4664" spans="1:17" x14ac:dyDescent="0.3">
      <c r="A4664">
        <v>9</v>
      </c>
      <c r="B4664">
        <v>23</v>
      </c>
      <c r="C4664">
        <v>50</v>
      </c>
      <c r="D4664" s="27">
        <v>13500</v>
      </c>
      <c r="E4664">
        <v>149</v>
      </c>
      <c r="F4664">
        <v>14129</v>
      </c>
      <c r="G4664">
        <v>179098</v>
      </c>
      <c r="H4664">
        <v>19148</v>
      </c>
      <c r="I4664">
        <v>158190</v>
      </c>
      <c r="J4664">
        <v>0</v>
      </c>
      <c r="K4664">
        <v>108664</v>
      </c>
      <c r="L4664">
        <v>23332</v>
      </c>
      <c r="M4664">
        <v>44707</v>
      </c>
      <c r="N4664">
        <v>81858</v>
      </c>
      <c r="O4664">
        <v>1130.4749999999999</v>
      </c>
      <c r="P4664" s="27">
        <v>184430</v>
      </c>
      <c r="Q4664" s="27">
        <v>629275</v>
      </c>
    </row>
    <row r="4665" spans="1:17" x14ac:dyDescent="0.3">
      <c r="A4665">
        <v>3</v>
      </c>
      <c r="B4665">
        <v>14</v>
      </c>
      <c r="C4665">
        <v>28</v>
      </c>
      <c r="D4665" s="27">
        <v>45000</v>
      </c>
      <c r="E4665">
        <v>0</v>
      </c>
      <c r="F4665">
        <v>201410</v>
      </c>
      <c r="G4665">
        <v>211887</v>
      </c>
      <c r="H4665">
        <v>0</v>
      </c>
      <c r="I4665">
        <v>128949</v>
      </c>
      <c r="J4665">
        <v>27340</v>
      </c>
      <c r="K4665">
        <v>378552</v>
      </c>
      <c r="L4665">
        <v>88142</v>
      </c>
      <c r="M4665">
        <v>160166</v>
      </c>
      <c r="N4665">
        <v>210168</v>
      </c>
      <c r="O4665">
        <v>179.5959</v>
      </c>
      <c r="P4665" s="27">
        <v>412255</v>
      </c>
      <c r="Q4665" s="27">
        <v>1406614</v>
      </c>
    </row>
    <row r="4666" spans="1:17" x14ac:dyDescent="0.3">
      <c r="A4666">
        <v>2</v>
      </c>
      <c r="B4666">
        <v>14</v>
      </c>
      <c r="C4666">
        <v>28</v>
      </c>
      <c r="D4666" s="27">
        <v>106000</v>
      </c>
      <c r="E4666">
        <v>121095</v>
      </c>
      <c r="F4666">
        <v>1259855</v>
      </c>
      <c r="G4666">
        <v>288109</v>
      </c>
      <c r="H4666">
        <v>44259</v>
      </c>
      <c r="I4666">
        <v>126443</v>
      </c>
      <c r="J4666">
        <v>23398</v>
      </c>
      <c r="K4666">
        <v>234486</v>
      </c>
      <c r="L4666">
        <v>13338</v>
      </c>
      <c r="M4666">
        <v>182003</v>
      </c>
      <c r="N4666">
        <v>165275</v>
      </c>
      <c r="O4666">
        <v>139.16999999999999</v>
      </c>
      <c r="P4666" s="27">
        <v>720475</v>
      </c>
      <c r="Q4666" s="27">
        <v>2458261</v>
      </c>
    </row>
    <row r="4667" spans="1:17" x14ac:dyDescent="0.3">
      <c r="A4667">
        <v>2</v>
      </c>
      <c r="B4667">
        <v>91</v>
      </c>
      <c r="C4667">
        <v>49</v>
      </c>
      <c r="D4667" s="27">
        <v>168000</v>
      </c>
      <c r="E4667">
        <v>150707</v>
      </c>
      <c r="F4667">
        <v>109403</v>
      </c>
      <c r="G4667">
        <v>442943</v>
      </c>
      <c r="H4667">
        <v>3305</v>
      </c>
      <c r="I4667">
        <v>1322577</v>
      </c>
      <c r="J4667">
        <v>0</v>
      </c>
      <c r="K4667">
        <v>39225</v>
      </c>
      <c r="L4667">
        <v>53944</v>
      </c>
      <c r="M4667">
        <v>130048</v>
      </c>
      <c r="N4667">
        <v>3558545</v>
      </c>
      <c r="O4667">
        <v>65.595879999999994</v>
      </c>
      <c r="P4667" s="27">
        <v>1703018</v>
      </c>
      <c r="Q4667" s="27">
        <v>5810697</v>
      </c>
    </row>
    <row r="4668" spans="1:17" x14ac:dyDescent="0.3">
      <c r="A4668">
        <v>6</v>
      </c>
      <c r="B4668">
        <v>14</v>
      </c>
      <c r="C4668">
        <v>27</v>
      </c>
      <c r="D4668" s="27">
        <v>130000</v>
      </c>
      <c r="E4668">
        <v>338253</v>
      </c>
      <c r="F4668">
        <v>2251179</v>
      </c>
      <c r="G4668">
        <v>4775127</v>
      </c>
      <c r="H4668">
        <v>0</v>
      </c>
      <c r="I4668">
        <v>2582710</v>
      </c>
      <c r="J4668">
        <v>386393</v>
      </c>
      <c r="K4668">
        <v>271056</v>
      </c>
      <c r="L4668">
        <v>281677</v>
      </c>
      <c r="M4668">
        <v>1917735</v>
      </c>
      <c r="N4668">
        <v>2354625</v>
      </c>
      <c r="O4668">
        <v>139.16999999999999</v>
      </c>
      <c r="P4668" s="27">
        <v>4442777</v>
      </c>
      <c r="Q4668" s="27">
        <v>15158755</v>
      </c>
    </row>
    <row r="4669" spans="1:17" x14ac:dyDescent="0.3">
      <c r="A4669">
        <v>4</v>
      </c>
      <c r="B4669">
        <v>5</v>
      </c>
      <c r="C4669">
        <v>9</v>
      </c>
      <c r="D4669" s="27">
        <v>5400</v>
      </c>
      <c r="E4669">
        <v>0</v>
      </c>
      <c r="F4669">
        <v>0</v>
      </c>
      <c r="G4669">
        <v>5708</v>
      </c>
      <c r="H4669">
        <v>0</v>
      </c>
      <c r="I4669">
        <v>65730</v>
      </c>
      <c r="J4669">
        <v>0</v>
      </c>
      <c r="K4669">
        <v>0</v>
      </c>
      <c r="L4669">
        <v>0</v>
      </c>
      <c r="M4669">
        <v>0</v>
      </c>
      <c r="N4669">
        <v>112885</v>
      </c>
      <c r="O4669">
        <v>1341.309</v>
      </c>
      <c r="P4669" s="27">
        <v>54022</v>
      </c>
      <c r="Q4669" s="27">
        <v>184323</v>
      </c>
    </row>
    <row r="4670" spans="1:17" x14ac:dyDescent="0.3">
      <c r="A4670">
        <v>2</v>
      </c>
      <c r="B4670">
        <v>25</v>
      </c>
      <c r="C4670">
        <v>42</v>
      </c>
      <c r="D4670" s="27">
        <v>7400</v>
      </c>
      <c r="E4670">
        <v>0</v>
      </c>
      <c r="F4670">
        <v>0</v>
      </c>
      <c r="G4670">
        <v>0</v>
      </c>
      <c r="H4670">
        <v>0</v>
      </c>
      <c r="I4670">
        <v>36956</v>
      </c>
      <c r="J4670">
        <v>0</v>
      </c>
      <c r="K4670">
        <v>1331</v>
      </c>
      <c r="L4670">
        <v>301</v>
      </c>
      <c r="M4670">
        <v>233</v>
      </c>
      <c r="N4670">
        <v>47192</v>
      </c>
      <c r="O4670">
        <v>1155.4280000000001</v>
      </c>
      <c r="P4670" s="27">
        <v>25209</v>
      </c>
      <c r="Q4670" s="27">
        <v>86013</v>
      </c>
    </row>
    <row r="4671" spans="1:17" x14ac:dyDescent="0.3">
      <c r="A4671">
        <v>9</v>
      </c>
      <c r="B4671">
        <v>5</v>
      </c>
      <c r="C4671">
        <v>10</v>
      </c>
      <c r="D4671" s="27">
        <v>10000</v>
      </c>
      <c r="E4671">
        <v>511</v>
      </c>
      <c r="F4671">
        <v>8385</v>
      </c>
      <c r="G4671">
        <v>13765</v>
      </c>
      <c r="H4671">
        <v>0</v>
      </c>
      <c r="I4671">
        <v>46245</v>
      </c>
      <c r="J4671">
        <v>0</v>
      </c>
      <c r="K4671">
        <v>10551</v>
      </c>
      <c r="L4671">
        <v>6480</v>
      </c>
      <c r="M4671">
        <v>31612</v>
      </c>
      <c r="N4671">
        <v>44490</v>
      </c>
      <c r="O4671">
        <v>1828.0519999999999</v>
      </c>
      <c r="P4671" s="27">
        <v>47491</v>
      </c>
      <c r="Q4671" s="27">
        <v>162039</v>
      </c>
    </row>
    <row r="4672" spans="1:17" x14ac:dyDescent="0.3">
      <c r="A4672">
        <v>3</v>
      </c>
      <c r="B4672">
        <v>2</v>
      </c>
      <c r="C4672">
        <v>3</v>
      </c>
      <c r="D4672" s="27">
        <v>4000</v>
      </c>
      <c r="E4672">
        <v>12990</v>
      </c>
      <c r="F4672">
        <v>10823</v>
      </c>
      <c r="G4672">
        <v>50060</v>
      </c>
      <c r="H4672">
        <v>3137</v>
      </c>
      <c r="I4672">
        <v>44797</v>
      </c>
      <c r="J4672">
        <v>0</v>
      </c>
      <c r="K4672">
        <v>8251</v>
      </c>
      <c r="L4672">
        <v>37559</v>
      </c>
      <c r="M4672">
        <v>199348</v>
      </c>
      <c r="N4672">
        <v>36142</v>
      </c>
      <c r="O4672">
        <v>1107.7529999999999</v>
      </c>
      <c r="P4672" s="27">
        <v>118144</v>
      </c>
      <c r="Q4672" s="27">
        <v>403107</v>
      </c>
    </row>
    <row r="4673" spans="1:17" x14ac:dyDescent="0.3">
      <c r="A4673">
        <v>4</v>
      </c>
      <c r="B4673">
        <v>2</v>
      </c>
      <c r="C4673">
        <v>2</v>
      </c>
      <c r="D4673" s="27">
        <v>5400</v>
      </c>
      <c r="E4673">
        <v>0</v>
      </c>
      <c r="F4673">
        <v>30454</v>
      </c>
      <c r="G4673">
        <v>44960</v>
      </c>
      <c r="H4673">
        <v>551</v>
      </c>
      <c r="I4673">
        <v>26096</v>
      </c>
      <c r="J4673">
        <v>0</v>
      </c>
      <c r="K4673">
        <v>2641</v>
      </c>
      <c r="L4673">
        <v>9175</v>
      </c>
      <c r="M4673">
        <v>59407</v>
      </c>
      <c r="N4673">
        <v>31603</v>
      </c>
      <c r="O4673">
        <v>31.359030000000001</v>
      </c>
      <c r="P4673" s="27">
        <v>60049</v>
      </c>
      <c r="Q4673" s="27">
        <v>204887</v>
      </c>
    </row>
    <row r="4674" spans="1:17" x14ac:dyDescent="0.3">
      <c r="A4674">
        <v>5</v>
      </c>
      <c r="B4674">
        <v>12</v>
      </c>
      <c r="C4674">
        <v>21</v>
      </c>
      <c r="D4674" s="27">
        <v>4800</v>
      </c>
      <c r="E4674">
        <v>0</v>
      </c>
      <c r="F4674">
        <v>88430</v>
      </c>
      <c r="G4674">
        <v>91520</v>
      </c>
      <c r="H4674">
        <v>0</v>
      </c>
      <c r="I4674">
        <v>136062</v>
      </c>
      <c r="J4674">
        <v>0</v>
      </c>
      <c r="K4674">
        <v>0</v>
      </c>
      <c r="L4674">
        <v>0</v>
      </c>
      <c r="M4674">
        <v>0</v>
      </c>
      <c r="N4674">
        <v>154878</v>
      </c>
      <c r="O4674">
        <v>55.549390000000002</v>
      </c>
      <c r="P4674" s="27">
        <v>138010</v>
      </c>
      <c r="Q4674" s="27">
        <v>470890</v>
      </c>
    </row>
    <row r="4675" spans="1:17" x14ac:dyDescent="0.3">
      <c r="A4675">
        <v>4</v>
      </c>
      <c r="B4675">
        <v>18</v>
      </c>
      <c r="C4675">
        <v>38</v>
      </c>
      <c r="D4675" s="27">
        <v>9400</v>
      </c>
      <c r="E4675">
        <v>26372</v>
      </c>
      <c r="F4675">
        <v>62796</v>
      </c>
      <c r="G4675">
        <v>46578</v>
      </c>
      <c r="H4675">
        <v>38751</v>
      </c>
      <c r="I4675">
        <v>77313</v>
      </c>
      <c r="J4675">
        <v>0</v>
      </c>
      <c r="K4675">
        <v>0</v>
      </c>
      <c r="L4675">
        <v>121129</v>
      </c>
      <c r="M4675">
        <v>0</v>
      </c>
      <c r="N4675">
        <v>119037</v>
      </c>
      <c r="O4675">
        <v>499.12040000000002</v>
      </c>
      <c r="P4675" s="27">
        <v>144190</v>
      </c>
      <c r="Q4675" s="27">
        <v>491976</v>
      </c>
    </row>
    <row r="4676" spans="1:17" x14ac:dyDescent="0.3">
      <c r="A4676">
        <v>3</v>
      </c>
      <c r="B4676">
        <v>11</v>
      </c>
      <c r="C4676">
        <v>20</v>
      </c>
      <c r="D4676" s="27">
        <v>32000</v>
      </c>
      <c r="E4676">
        <v>0</v>
      </c>
      <c r="F4676">
        <v>6931</v>
      </c>
      <c r="G4676">
        <v>2212</v>
      </c>
      <c r="H4676">
        <v>0</v>
      </c>
      <c r="I4676">
        <v>19844</v>
      </c>
      <c r="J4676">
        <v>0</v>
      </c>
      <c r="K4676">
        <v>246612</v>
      </c>
      <c r="L4676">
        <v>1528</v>
      </c>
      <c r="M4676">
        <v>4671</v>
      </c>
      <c r="N4676">
        <v>32956</v>
      </c>
      <c r="O4676">
        <v>964.60410000000002</v>
      </c>
      <c r="P4676" s="27">
        <v>92249</v>
      </c>
      <c r="Q4676" s="27">
        <v>314754</v>
      </c>
    </row>
    <row r="4677" spans="1:17" x14ac:dyDescent="0.3">
      <c r="A4677">
        <v>2</v>
      </c>
      <c r="B4677">
        <v>2</v>
      </c>
      <c r="C4677">
        <v>6</v>
      </c>
      <c r="D4677" s="27">
        <v>7500</v>
      </c>
      <c r="E4677">
        <v>0</v>
      </c>
      <c r="F4677">
        <v>125590</v>
      </c>
      <c r="G4677">
        <v>404013</v>
      </c>
      <c r="H4677">
        <v>5260</v>
      </c>
      <c r="I4677">
        <v>262751</v>
      </c>
      <c r="J4677">
        <v>0</v>
      </c>
      <c r="K4677">
        <v>0</v>
      </c>
      <c r="L4677">
        <v>161423</v>
      </c>
      <c r="M4677">
        <v>337450</v>
      </c>
      <c r="N4677">
        <v>226149</v>
      </c>
      <c r="O4677">
        <v>647.98720000000003</v>
      </c>
      <c r="P4677" s="27">
        <v>446259</v>
      </c>
      <c r="Q4677" s="27">
        <v>1522636</v>
      </c>
    </row>
    <row r="4678" spans="1:17" x14ac:dyDescent="0.3">
      <c r="A4678">
        <v>3</v>
      </c>
      <c r="B4678">
        <v>2</v>
      </c>
      <c r="C4678">
        <v>2</v>
      </c>
      <c r="D4678" s="27">
        <v>150000</v>
      </c>
      <c r="E4678">
        <v>24238</v>
      </c>
      <c r="F4678">
        <v>232640</v>
      </c>
      <c r="G4678">
        <v>2147735</v>
      </c>
      <c r="H4678">
        <v>0</v>
      </c>
      <c r="I4678">
        <v>941264</v>
      </c>
      <c r="J4678">
        <v>0</v>
      </c>
      <c r="K4678">
        <v>1253804</v>
      </c>
      <c r="L4678">
        <v>47449</v>
      </c>
      <c r="M4678">
        <v>429876</v>
      </c>
      <c r="N4678">
        <v>1036803</v>
      </c>
      <c r="O4678">
        <v>16.670349999999999</v>
      </c>
      <c r="P4678" s="27">
        <v>1791855</v>
      </c>
      <c r="Q4678" s="27">
        <v>6113809</v>
      </c>
    </row>
    <row r="4679" spans="1:17" x14ac:dyDescent="0.3">
      <c r="A4679">
        <v>1</v>
      </c>
      <c r="B4679">
        <v>14</v>
      </c>
      <c r="C4679">
        <v>29</v>
      </c>
      <c r="D4679" s="27">
        <v>215000</v>
      </c>
      <c r="E4679">
        <v>18718</v>
      </c>
      <c r="F4679">
        <v>662534</v>
      </c>
      <c r="G4679">
        <v>599749</v>
      </c>
      <c r="H4679">
        <v>28266</v>
      </c>
      <c r="I4679">
        <v>751255</v>
      </c>
      <c r="J4679">
        <v>0</v>
      </c>
      <c r="K4679">
        <v>495935</v>
      </c>
      <c r="L4679">
        <v>33297</v>
      </c>
      <c r="M4679">
        <v>931927</v>
      </c>
      <c r="N4679">
        <v>619617</v>
      </c>
      <c r="O4679">
        <v>499.12040000000002</v>
      </c>
      <c r="P4679" s="27">
        <v>1213745</v>
      </c>
      <c r="Q4679" s="27">
        <v>4141298</v>
      </c>
    </row>
    <row r="4680" spans="1:17" x14ac:dyDescent="0.3">
      <c r="A4680">
        <v>5</v>
      </c>
      <c r="B4680">
        <v>15</v>
      </c>
      <c r="C4680">
        <v>32</v>
      </c>
      <c r="D4680" s="27">
        <v>4800</v>
      </c>
      <c r="E4680">
        <v>49644</v>
      </c>
      <c r="F4680">
        <v>118326</v>
      </c>
      <c r="G4680">
        <v>103883</v>
      </c>
      <c r="H4680">
        <v>16912</v>
      </c>
      <c r="I4680">
        <v>69065</v>
      </c>
      <c r="J4680">
        <v>0</v>
      </c>
      <c r="K4680">
        <v>321892</v>
      </c>
      <c r="L4680">
        <v>6105</v>
      </c>
      <c r="M4680">
        <v>3619</v>
      </c>
      <c r="N4680">
        <v>68980</v>
      </c>
      <c r="O4680">
        <v>961.78279999999995</v>
      </c>
      <c r="P4680" s="27">
        <v>222282</v>
      </c>
      <c r="Q4680" s="27">
        <v>758426</v>
      </c>
    </row>
    <row r="4681" spans="1:17" x14ac:dyDescent="0.3">
      <c r="A4681">
        <v>9</v>
      </c>
      <c r="B4681">
        <v>7</v>
      </c>
      <c r="C4681">
        <v>52</v>
      </c>
      <c r="D4681" s="27">
        <v>90000</v>
      </c>
      <c r="E4681">
        <v>340717</v>
      </c>
      <c r="F4681">
        <v>697488</v>
      </c>
      <c r="G4681">
        <v>727187</v>
      </c>
      <c r="H4681">
        <v>0</v>
      </c>
      <c r="I4681">
        <v>1043870</v>
      </c>
      <c r="J4681">
        <v>0</v>
      </c>
      <c r="K4681">
        <v>116006</v>
      </c>
      <c r="L4681">
        <v>176041</v>
      </c>
      <c r="M4681">
        <v>1027496</v>
      </c>
      <c r="N4681">
        <v>1917846</v>
      </c>
      <c r="O4681">
        <v>84.055760000000006</v>
      </c>
      <c r="P4681" s="27">
        <v>1772172</v>
      </c>
      <c r="Q4681" s="27">
        <v>6046651</v>
      </c>
    </row>
    <row r="4682" spans="1:17" x14ac:dyDescent="0.3">
      <c r="A4682">
        <v>7</v>
      </c>
      <c r="B4682">
        <v>1</v>
      </c>
      <c r="C4682">
        <v>1</v>
      </c>
      <c r="D4682" s="27">
        <v>1500</v>
      </c>
      <c r="O4682">
        <v>1162.2629999999999</v>
      </c>
    </row>
    <row r="4683" spans="1:17" x14ac:dyDescent="0.3">
      <c r="A4683">
        <v>6</v>
      </c>
      <c r="B4683">
        <v>12</v>
      </c>
      <c r="C4683">
        <v>21</v>
      </c>
      <c r="D4683" s="27">
        <v>34000</v>
      </c>
      <c r="E4683">
        <v>6857</v>
      </c>
      <c r="F4683">
        <v>51369</v>
      </c>
      <c r="G4683">
        <v>30489</v>
      </c>
      <c r="H4683">
        <v>0</v>
      </c>
      <c r="I4683">
        <v>22454</v>
      </c>
      <c r="J4683">
        <v>0</v>
      </c>
      <c r="K4683">
        <v>6033</v>
      </c>
      <c r="L4683">
        <v>3449</v>
      </c>
      <c r="M4683">
        <v>7328</v>
      </c>
      <c r="N4683">
        <v>62909</v>
      </c>
      <c r="O4683">
        <v>1867.057</v>
      </c>
      <c r="P4683" s="27">
        <v>55946</v>
      </c>
      <c r="Q4683" s="27">
        <v>190888</v>
      </c>
    </row>
    <row r="4684" spans="1:17" x14ac:dyDescent="0.3">
      <c r="A4684">
        <v>3</v>
      </c>
      <c r="B4684">
        <v>12</v>
      </c>
      <c r="C4684">
        <v>21</v>
      </c>
      <c r="D4684" s="27">
        <v>7300</v>
      </c>
      <c r="E4684">
        <v>21885</v>
      </c>
      <c r="F4684">
        <v>7787</v>
      </c>
      <c r="G4684">
        <v>29652</v>
      </c>
      <c r="H4684">
        <v>1095</v>
      </c>
      <c r="I4684">
        <v>13028</v>
      </c>
      <c r="J4684">
        <v>0</v>
      </c>
      <c r="K4684">
        <v>1244</v>
      </c>
      <c r="L4684">
        <v>7166</v>
      </c>
      <c r="M4684">
        <v>13693</v>
      </c>
      <c r="N4684">
        <v>33048</v>
      </c>
      <c r="O4684">
        <v>1559.829</v>
      </c>
      <c r="P4684" s="27">
        <v>37690</v>
      </c>
      <c r="Q4684" s="27">
        <v>128598</v>
      </c>
    </row>
    <row r="4685" spans="1:17" x14ac:dyDescent="0.3">
      <c r="A4685">
        <v>5</v>
      </c>
      <c r="B4685">
        <v>2</v>
      </c>
      <c r="C4685">
        <v>6</v>
      </c>
      <c r="D4685" s="27">
        <v>43500</v>
      </c>
      <c r="E4685">
        <v>41936</v>
      </c>
      <c r="F4685">
        <v>130320</v>
      </c>
      <c r="G4685">
        <v>199531</v>
      </c>
      <c r="H4685">
        <v>2282</v>
      </c>
      <c r="I4685">
        <v>129125</v>
      </c>
      <c r="J4685">
        <v>0</v>
      </c>
      <c r="K4685">
        <v>8574</v>
      </c>
      <c r="L4685">
        <v>11205</v>
      </c>
      <c r="M4685">
        <v>107387</v>
      </c>
      <c r="N4685">
        <v>111689</v>
      </c>
      <c r="O4685">
        <v>143.94630000000001</v>
      </c>
      <c r="P4685" s="27">
        <v>217482</v>
      </c>
      <c r="Q4685" s="27">
        <v>742049</v>
      </c>
    </row>
    <row r="4686" spans="1:17" x14ac:dyDescent="0.3">
      <c r="A4686">
        <v>9</v>
      </c>
      <c r="B4686">
        <v>13</v>
      </c>
      <c r="C4686">
        <v>24</v>
      </c>
      <c r="D4686" s="27">
        <v>22500</v>
      </c>
      <c r="E4686">
        <v>207854</v>
      </c>
      <c r="F4686">
        <v>282531</v>
      </c>
      <c r="G4686">
        <v>474059</v>
      </c>
      <c r="H4686">
        <v>0</v>
      </c>
      <c r="I4686">
        <v>566772</v>
      </c>
      <c r="J4686">
        <v>0</v>
      </c>
      <c r="K4686">
        <v>181488</v>
      </c>
      <c r="L4686">
        <v>1027</v>
      </c>
      <c r="M4686">
        <v>27858</v>
      </c>
      <c r="N4686">
        <v>958064</v>
      </c>
      <c r="O4686">
        <v>583.62670000000003</v>
      </c>
      <c r="P4686" s="27">
        <v>791223</v>
      </c>
      <c r="Q4686" s="27">
        <v>2699653</v>
      </c>
    </row>
    <row r="4687" spans="1:17" x14ac:dyDescent="0.3">
      <c r="A4687">
        <v>6</v>
      </c>
      <c r="B4687">
        <v>18</v>
      </c>
      <c r="C4687">
        <v>37</v>
      </c>
      <c r="D4687" s="27">
        <v>9000</v>
      </c>
      <c r="E4687">
        <v>34329</v>
      </c>
      <c r="F4687">
        <v>25001</v>
      </c>
      <c r="G4687">
        <v>44502</v>
      </c>
      <c r="H4687">
        <v>0</v>
      </c>
      <c r="I4687">
        <v>30076</v>
      </c>
      <c r="J4687">
        <v>0</v>
      </c>
      <c r="K4687">
        <v>2143</v>
      </c>
      <c r="L4687">
        <v>19451</v>
      </c>
      <c r="M4687">
        <v>22718</v>
      </c>
      <c r="N4687">
        <v>106153</v>
      </c>
      <c r="O4687">
        <v>1831.778</v>
      </c>
      <c r="P4687" s="27">
        <v>83345</v>
      </c>
      <c r="Q4687" s="27">
        <v>284373</v>
      </c>
    </row>
    <row r="4688" spans="1:17" x14ac:dyDescent="0.3">
      <c r="A4688">
        <v>3</v>
      </c>
      <c r="B4688">
        <v>2</v>
      </c>
      <c r="C4688">
        <v>6</v>
      </c>
      <c r="D4688" s="27">
        <v>14000</v>
      </c>
      <c r="E4688">
        <v>15548</v>
      </c>
      <c r="F4688">
        <v>41612</v>
      </c>
      <c r="G4688">
        <v>328502</v>
      </c>
      <c r="H4688">
        <v>2353</v>
      </c>
      <c r="I4688">
        <v>131825</v>
      </c>
      <c r="J4688">
        <v>0</v>
      </c>
      <c r="K4688">
        <v>40148</v>
      </c>
      <c r="L4688">
        <v>34296</v>
      </c>
      <c r="M4688">
        <v>81071</v>
      </c>
      <c r="N4688">
        <v>120419</v>
      </c>
      <c r="O4688">
        <v>1162.2629999999999</v>
      </c>
      <c r="P4688" s="27">
        <v>233228</v>
      </c>
      <c r="Q4688" s="27">
        <v>795774</v>
      </c>
    </row>
    <row r="4689" spans="1:17" x14ac:dyDescent="0.3">
      <c r="A4689">
        <v>3</v>
      </c>
      <c r="B4689">
        <v>5</v>
      </c>
      <c r="C4689">
        <v>10</v>
      </c>
      <c r="D4689" s="27">
        <v>11750</v>
      </c>
      <c r="E4689">
        <v>0</v>
      </c>
      <c r="F4689">
        <v>6440</v>
      </c>
      <c r="G4689">
        <v>8621</v>
      </c>
      <c r="H4689">
        <v>337</v>
      </c>
      <c r="I4689">
        <v>48812</v>
      </c>
      <c r="J4689">
        <v>0</v>
      </c>
      <c r="K4689">
        <v>3631</v>
      </c>
      <c r="L4689">
        <v>4885</v>
      </c>
      <c r="M4689">
        <v>0</v>
      </c>
      <c r="N4689">
        <v>33670</v>
      </c>
      <c r="O4689">
        <v>1879.4559999999999</v>
      </c>
      <c r="P4689" s="27">
        <v>31183</v>
      </c>
      <c r="Q4689" s="27">
        <v>106396</v>
      </c>
    </row>
    <row r="4690" spans="1:17" x14ac:dyDescent="0.3">
      <c r="A4690">
        <v>2</v>
      </c>
      <c r="B4690">
        <v>5</v>
      </c>
      <c r="C4690">
        <v>9</v>
      </c>
      <c r="D4690" s="27">
        <v>40500</v>
      </c>
      <c r="E4690">
        <v>63050</v>
      </c>
      <c r="F4690">
        <v>13043</v>
      </c>
      <c r="G4690">
        <v>61479</v>
      </c>
      <c r="H4690">
        <v>0</v>
      </c>
      <c r="I4690">
        <v>363093</v>
      </c>
      <c r="J4690">
        <v>0</v>
      </c>
      <c r="K4690">
        <v>17244</v>
      </c>
      <c r="L4690">
        <v>15070</v>
      </c>
      <c r="M4690">
        <v>84495</v>
      </c>
      <c r="N4690">
        <v>277958</v>
      </c>
      <c r="O4690">
        <v>647.98720000000003</v>
      </c>
      <c r="P4690" s="27">
        <v>262436</v>
      </c>
      <c r="Q4690" s="27">
        <v>895432</v>
      </c>
    </row>
    <row r="4691" spans="1:17" x14ac:dyDescent="0.3">
      <c r="A4691">
        <v>2</v>
      </c>
      <c r="B4691">
        <v>26</v>
      </c>
      <c r="C4691">
        <v>46</v>
      </c>
      <c r="D4691" s="27">
        <v>91000</v>
      </c>
      <c r="E4691">
        <v>44186</v>
      </c>
      <c r="F4691">
        <v>66017</v>
      </c>
      <c r="G4691">
        <v>48611</v>
      </c>
      <c r="H4691">
        <v>637</v>
      </c>
      <c r="I4691">
        <v>169141</v>
      </c>
      <c r="J4691">
        <v>0</v>
      </c>
      <c r="K4691">
        <v>2490</v>
      </c>
      <c r="L4691">
        <v>7023</v>
      </c>
      <c r="M4691">
        <v>26414</v>
      </c>
      <c r="N4691">
        <v>108381</v>
      </c>
      <c r="O4691">
        <v>647.98720000000003</v>
      </c>
      <c r="P4691" s="27">
        <v>138599</v>
      </c>
      <c r="Q4691" s="27">
        <v>472900</v>
      </c>
    </row>
    <row r="4692" spans="1:17" x14ac:dyDescent="0.3">
      <c r="A4692">
        <v>2</v>
      </c>
      <c r="B4692">
        <v>12</v>
      </c>
      <c r="C4692">
        <v>21</v>
      </c>
      <c r="D4692" s="27">
        <v>15000</v>
      </c>
      <c r="E4692">
        <v>0</v>
      </c>
      <c r="F4692">
        <v>31162</v>
      </c>
      <c r="G4692">
        <v>22395</v>
      </c>
      <c r="H4692">
        <v>0</v>
      </c>
      <c r="I4692">
        <v>28013</v>
      </c>
      <c r="J4692">
        <v>0</v>
      </c>
      <c r="K4692">
        <v>2576</v>
      </c>
      <c r="L4692">
        <v>9063</v>
      </c>
      <c r="M4692">
        <v>231</v>
      </c>
      <c r="N4692">
        <v>113573</v>
      </c>
      <c r="O4692">
        <v>1145.08</v>
      </c>
      <c r="P4692" s="27">
        <v>60672</v>
      </c>
      <c r="Q4692" s="27">
        <v>207013</v>
      </c>
    </row>
    <row r="4693" spans="1:17" x14ac:dyDescent="0.3">
      <c r="A4693">
        <v>9</v>
      </c>
      <c r="B4693">
        <v>8</v>
      </c>
      <c r="C4693">
        <v>18</v>
      </c>
      <c r="D4693" s="27">
        <v>10000</v>
      </c>
      <c r="E4693">
        <v>0</v>
      </c>
      <c r="F4693">
        <v>31600</v>
      </c>
      <c r="G4693">
        <v>231052</v>
      </c>
      <c r="H4693">
        <v>0</v>
      </c>
      <c r="I4693">
        <v>96568</v>
      </c>
      <c r="J4693">
        <v>0</v>
      </c>
      <c r="K4693">
        <v>6055</v>
      </c>
      <c r="L4693">
        <v>36504</v>
      </c>
      <c r="M4693">
        <v>107892</v>
      </c>
      <c r="N4693">
        <v>112371</v>
      </c>
      <c r="O4693">
        <v>614.73659999999995</v>
      </c>
      <c r="P4693" s="27">
        <v>182310</v>
      </c>
      <c r="Q4693" s="27">
        <v>622042</v>
      </c>
    </row>
    <row r="4694" spans="1:17" x14ac:dyDescent="0.3">
      <c r="A4694">
        <v>2</v>
      </c>
      <c r="B4694">
        <v>16</v>
      </c>
      <c r="C4694">
        <v>35</v>
      </c>
      <c r="D4694" s="27">
        <v>450000</v>
      </c>
      <c r="E4694">
        <v>52568</v>
      </c>
      <c r="F4694">
        <v>134457</v>
      </c>
      <c r="G4694">
        <v>949740</v>
      </c>
      <c r="H4694">
        <v>0</v>
      </c>
      <c r="I4694">
        <v>1024721</v>
      </c>
      <c r="J4694">
        <v>0</v>
      </c>
      <c r="K4694">
        <v>478687</v>
      </c>
      <c r="L4694">
        <v>497987</v>
      </c>
      <c r="M4694">
        <v>516383</v>
      </c>
      <c r="N4694">
        <v>1186563</v>
      </c>
      <c r="O4694">
        <v>3.979117</v>
      </c>
      <c r="P4694" s="27">
        <v>1418847</v>
      </c>
      <c r="Q4694" s="27">
        <v>4841106</v>
      </c>
    </row>
    <row r="4695" spans="1:17" x14ac:dyDescent="0.3">
      <c r="A4695">
        <v>7</v>
      </c>
      <c r="B4695">
        <v>15</v>
      </c>
      <c r="C4695">
        <v>33</v>
      </c>
      <c r="D4695" s="27">
        <v>4800</v>
      </c>
      <c r="E4695">
        <v>33742</v>
      </c>
      <c r="F4695">
        <v>107665</v>
      </c>
      <c r="G4695">
        <v>44316</v>
      </c>
      <c r="H4695">
        <v>0</v>
      </c>
      <c r="I4695">
        <v>87022</v>
      </c>
      <c r="J4695">
        <v>0</v>
      </c>
      <c r="K4695">
        <v>317594</v>
      </c>
      <c r="L4695">
        <v>9883</v>
      </c>
      <c r="M4695">
        <v>29200</v>
      </c>
      <c r="N4695">
        <v>51245</v>
      </c>
      <c r="O4695">
        <v>1276.539</v>
      </c>
      <c r="P4695" s="27">
        <v>199492</v>
      </c>
      <c r="Q4695" s="27">
        <v>680667</v>
      </c>
    </row>
    <row r="4696" spans="1:17" x14ac:dyDescent="0.3">
      <c r="A4696">
        <v>8</v>
      </c>
      <c r="B4696">
        <v>13</v>
      </c>
      <c r="C4696">
        <v>24</v>
      </c>
      <c r="D4696" s="27">
        <v>30000</v>
      </c>
      <c r="E4696">
        <v>0</v>
      </c>
      <c r="F4696">
        <v>21145</v>
      </c>
      <c r="G4696">
        <v>3125</v>
      </c>
      <c r="H4696">
        <v>0</v>
      </c>
      <c r="I4696">
        <v>11964</v>
      </c>
      <c r="J4696">
        <v>0</v>
      </c>
      <c r="K4696">
        <v>0</v>
      </c>
      <c r="L4696">
        <v>0</v>
      </c>
      <c r="M4696">
        <v>0</v>
      </c>
      <c r="N4696">
        <v>22214</v>
      </c>
      <c r="O4696">
        <v>519.50229999999999</v>
      </c>
      <c r="P4696" s="27">
        <v>17130</v>
      </c>
      <c r="Q4696" s="27">
        <v>58448</v>
      </c>
    </row>
    <row r="4697" spans="1:17" x14ac:dyDescent="0.3">
      <c r="A4697">
        <v>2</v>
      </c>
      <c r="B4697">
        <v>2</v>
      </c>
      <c r="C4697">
        <v>2</v>
      </c>
      <c r="D4697" s="27">
        <v>62000</v>
      </c>
      <c r="E4697">
        <v>64641</v>
      </c>
      <c r="F4697">
        <v>217075</v>
      </c>
      <c r="G4697">
        <v>403729</v>
      </c>
      <c r="H4697">
        <v>7466</v>
      </c>
      <c r="I4697">
        <v>166504</v>
      </c>
      <c r="J4697">
        <v>0</v>
      </c>
      <c r="K4697">
        <v>13724</v>
      </c>
      <c r="L4697">
        <v>57480</v>
      </c>
      <c r="M4697">
        <v>474208</v>
      </c>
      <c r="N4697">
        <v>174308</v>
      </c>
      <c r="O4697">
        <v>276.95330000000001</v>
      </c>
      <c r="P4697" s="27">
        <v>462818</v>
      </c>
      <c r="Q4697" s="27">
        <v>1579135</v>
      </c>
    </row>
    <row r="4698" spans="1:17" x14ac:dyDescent="0.3">
      <c r="A4698">
        <v>6</v>
      </c>
      <c r="B4698">
        <v>2</v>
      </c>
      <c r="C4698">
        <v>3</v>
      </c>
      <c r="D4698" s="27">
        <v>1500</v>
      </c>
      <c r="E4698">
        <v>9129</v>
      </c>
      <c r="F4698">
        <v>29672</v>
      </c>
      <c r="G4698">
        <v>29936</v>
      </c>
      <c r="H4698">
        <v>454</v>
      </c>
      <c r="I4698">
        <v>52531</v>
      </c>
      <c r="J4698">
        <v>0</v>
      </c>
      <c r="K4698">
        <v>5039</v>
      </c>
      <c r="L4698">
        <v>12248</v>
      </c>
      <c r="M4698">
        <v>44757</v>
      </c>
      <c r="N4698">
        <v>15587</v>
      </c>
      <c r="O4698">
        <v>1107.7529999999999</v>
      </c>
      <c r="P4698" s="27">
        <v>58427</v>
      </c>
      <c r="Q4698" s="27">
        <v>199353</v>
      </c>
    </row>
    <row r="4699" spans="1:17" x14ac:dyDescent="0.3">
      <c r="A4699">
        <v>7</v>
      </c>
      <c r="B4699">
        <v>23</v>
      </c>
      <c r="C4699">
        <v>50</v>
      </c>
      <c r="D4699" s="27">
        <v>104000</v>
      </c>
      <c r="E4699">
        <v>35707</v>
      </c>
      <c r="F4699">
        <v>2039698</v>
      </c>
      <c r="G4699">
        <v>1347282</v>
      </c>
      <c r="H4699">
        <v>146401</v>
      </c>
      <c r="I4699">
        <v>790894</v>
      </c>
      <c r="J4699">
        <v>0</v>
      </c>
      <c r="K4699">
        <v>14012</v>
      </c>
      <c r="L4699">
        <v>86650</v>
      </c>
      <c r="M4699">
        <v>129276</v>
      </c>
      <c r="N4699">
        <v>738716</v>
      </c>
      <c r="O4699">
        <v>48.84104</v>
      </c>
      <c r="P4699" s="27">
        <v>1561734</v>
      </c>
      <c r="Q4699" s="27">
        <v>5328636</v>
      </c>
    </row>
    <row r="4700" spans="1:17" x14ac:dyDescent="0.3">
      <c r="A4700">
        <v>4</v>
      </c>
      <c r="B4700">
        <v>8</v>
      </c>
      <c r="C4700">
        <v>19</v>
      </c>
      <c r="D4700" s="27">
        <v>39500</v>
      </c>
      <c r="E4700">
        <v>0</v>
      </c>
      <c r="F4700">
        <v>149999</v>
      </c>
      <c r="G4700">
        <v>742403</v>
      </c>
      <c r="H4700">
        <v>0</v>
      </c>
      <c r="I4700">
        <v>369579</v>
      </c>
      <c r="J4700">
        <v>0</v>
      </c>
      <c r="K4700">
        <v>121146</v>
      </c>
      <c r="L4700">
        <v>156768</v>
      </c>
      <c r="M4700">
        <v>1541261</v>
      </c>
      <c r="N4700">
        <v>459528</v>
      </c>
      <c r="O4700">
        <v>155.15860000000001</v>
      </c>
      <c r="P4700" s="27">
        <v>1037715</v>
      </c>
      <c r="Q4700" s="27">
        <v>3540684</v>
      </c>
    </row>
    <row r="4701" spans="1:17" x14ac:dyDescent="0.3">
      <c r="A4701">
        <v>5</v>
      </c>
      <c r="B4701">
        <v>2</v>
      </c>
      <c r="C4701">
        <v>6</v>
      </c>
      <c r="D4701" s="27">
        <v>40000</v>
      </c>
      <c r="E4701">
        <v>49559</v>
      </c>
      <c r="F4701">
        <v>189657</v>
      </c>
      <c r="G4701">
        <v>217694</v>
      </c>
      <c r="H4701">
        <v>4864</v>
      </c>
      <c r="I4701">
        <v>312981</v>
      </c>
      <c r="J4701">
        <v>0</v>
      </c>
      <c r="K4701">
        <v>559316</v>
      </c>
      <c r="L4701">
        <v>51691</v>
      </c>
      <c r="M4701">
        <v>246289</v>
      </c>
      <c r="N4701">
        <v>179004</v>
      </c>
      <c r="O4701">
        <v>132.87309999999999</v>
      </c>
      <c r="P4701" s="27">
        <v>530790</v>
      </c>
      <c r="Q4701" s="27">
        <v>1811055</v>
      </c>
    </row>
    <row r="4702" spans="1:17" x14ac:dyDescent="0.3">
      <c r="A4702">
        <v>2</v>
      </c>
      <c r="B4702">
        <v>16</v>
      </c>
      <c r="C4702">
        <v>35</v>
      </c>
      <c r="D4702" s="27">
        <v>415000</v>
      </c>
      <c r="E4702">
        <v>0</v>
      </c>
      <c r="F4702">
        <v>6679157</v>
      </c>
      <c r="G4702">
        <v>9210023</v>
      </c>
      <c r="H4702">
        <v>0</v>
      </c>
      <c r="I4702">
        <v>5901585</v>
      </c>
      <c r="J4702">
        <v>1858093</v>
      </c>
      <c r="K4702">
        <v>2562484</v>
      </c>
      <c r="L4702">
        <v>4533710</v>
      </c>
      <c r="M4702">
        <v>4988996</v>
      </c>
      <c r="N4702">
        <v>9009883</v>
      </c>
      <c r="O4702">
        <v>2.6527449999999999</v>
      </c>
      <c r="P4702" s="27">
        <v>13113696</v>
      </c>
      <c r="Q4702" s="27">
        <v>44743931</v>
      </c>
    </row>
    <row r="4703" spans="1:17" x14ac:dyDescent="0.3">
      <c r="A4703">
        <v>7</v>
      </c>
      <c r="B4703">
        <v>13</v>
      </c>
      <c r="C4703">
        <v>22</v>
      </c>
      <c r="D4703" s="27">
        <v>19000</v>
      </c>
      <c r="E4703">
        <v>131691</v>
      </c>
      <c r="F4703">
        <v>504673</v>
      </c>
      <c r="G4703">
        <v>116264</v>
      </c>
      <c r="H4703">
        <v>0</v>
      </c>
      <c r="I4703">
        <v>166380</v>
      </c>
      <c r="J4703">
        <v>0</v>
      </c>
      <c r="K4703">
        <v>0</v>
      </c>
      <c r="L4703">
        <v>14823</v>
      </c>
      <c r="M4703">
        <v>37976</v>
      </c>
      <c r="N4703">
        <v>279138</v>
      </c>
      <c r="O4703">
        <v>653.84310000000005</v>
      </c>
      <c r="P4703" s="27">
        <v>366631</v>
      </c>
      <c r="Q4703" s="27">
        <v>1250945</v>
      </c>
    </row>
    <row r="4704" spans="1:17" x14ac:dyDescent="0.3">
      <c r="A4704">
        <v>5</v>
      </c>
      <c r="B4704">
        <v>25</v>
      </c>
      <c r="C4704">
        <v>42</v>
      </c>
      <c r="D4704" s="27">
        <v>60000</v>
      </c>
      <c r="E4704">
        <v>240320</v>
      </c>
      <c r="F4704">
        <v>599337</v>
      </c>
      <c r="G4704">
        <v>620834</v>
      </c>
      <c r="H4704">
        <v>3088</v>
      </c>
      <c r="I4704">
        <v>1087154</v>
      </c>
      <c r="J4704">
        <v>0</v>
      </c>
      <c r="K4704">
        <v>15624</v>
      </c>
      <c r="L4704">
        <v>42360</v>
      </c>
      <c r="M4704">
        <v>46279</v>
      </c>
      <c r="N4704">
        <v>531860</v>
      </c>
      <c r="O4704">
        <v>143.94630000000001</v>
      </c>
      <c r="P4704" s="27">
        <v>934014</v>
      </c>
      <c r="Q4704" s="27">
        <v>3186856</v>
      </c>
    </row>
    <row r="4705" spans="1:17" x14ac:dyDescent="0.3">
      <c r="A4705">
        <v>7</v>
      </c>
      <c r="B4705">
        <v>14</v>
      </c>
      <c r="C4705">
        <v>28</v>
      </c>
      <c r="D4705" s="27">
        <v>180000</v>
      </c>
      <c r="E4705">
        <v>119255</v>
      </c>
      <c r="F4705">
        <v>1040825</v>
      </c>
      <c r="G4705">
        <v>515227</v>
      </c>
      <c r="H4705">
        <v>0</v>
      </c>
      <c r="I4705">
        <v>508059</v>
      </c>
      <c r="J4705">
        <v>0</v>
      </c>
      <c r="K4705">
        <v>156938</v>
      </c>
      <c r="L4705">
        <v>28586</v>
      </c>
      <c r="M4705">
        <v>297136</v>
      </c>
      <c r="N4705">
        <v>366246</v>
      </c>
      <c r="O4705">
        <v>171.86699999999999</v>
      </c>
      <c r="P4705" s="27">
        <v>888708</v>
      </c>
      <c r="Q4705" s="27">
        <v>3032272</v>
      </c>
    </row>
    <row r="4706" spans="1:17" x14ac:dyDescent="0.3">
      <c r="A4706">
        <v>5</v>
      </c>
      <c r="B4706">
        <v>17</v>
      </c>
      <c r="C4706">
        <v>36</v>
      </c>
      <c r="D4706" s="27">
        <v>136000</v>
      </c>
      <c r="E4706">
        <v>246686</v>
      </c>
      <c r="F4706">
        <v>2295631</v>
      </c>
      <c r="G4706">
        <v>2778045</v>
      </c>
      <c r="H4706">
        <v>0</v>
      </c>
      <c r="I4706">
        <v>1561222</v>
      </c>
      <c r="J4706">
        <v>379755</v>
      </c>
      <c r="K4706">
        <v>388521</v>
      </c>
      <c r="L4706">
        <v>1412834</v>
      </c>
      <c r="M4706">
        <v>69084</v>
      </c>
      <c r="N4706">
        <v>1677175</v>
      </c>
      <c r="O4706">
        <v>15.94562</v>
      </c>
      <c r="P4706" s="27">
        <v>3167923</v>
      </c>
      <c r="Q4706" s="27">
        <v>10808953</v>
      </c>
    </row>
    <row r="4707" spans="1:17" x14ac:dyDescent="0.3">
      <c r="A4707">
        <v>8</v>
      </c>
      <c r="B4707">
        <v>26</v>
      </c>
      <c r="C4707">
        <v>46</v>
      </c>
      <c r="D4707" s="27">
        <v>2600</v>
      </c>
      <c r="E4707">
        <v>2072</v>
      </c>
      <c r="F4707">
        <v>3149</v>
      </c>
      <c r="G4707">
        <v>3459</v>
      </c>
      <c r="H4707">
        <v>0</v>
      </c>
      <c r="I4707">
        <v>8300</v>
      </c>
      <c r="J4707">
        <v>0</v>
      </c>
      <c r="K4707">
        <v>1122</v>
      </c>
      <c r="L4707">
        <v>7898</v>
      </c>
      <c r="M4707">
        <v>0</v>
      </c>
      <c r="N4707">
        <v>9580</v>
      </c>
      <c r="O4707">
        <v>1484.5150000000001</v>
      </c>
      <c r="P4707" s="27">
        <v>10428</v>
      </c>
      <c r="Q4707" s="27">
        <v>35580</v>
      </c>
    </row>
    <row r="4708" spans="1:17" x14ac:dyDescent="0.3">
      <c r="A4708">
        <v>8</v>
      </c>
      <c r="B4708">
        <v>5</v>
      </c>
      <c r="C4708">
        <v>10</v>
      </c>
      <c r="D4708" s="27">
        <v>5000</v>
      </c>
      <c r="E4708">
        <v>3292</v>
      </c>
      <c r="F4708">
        <v>0</v>
      </c>
      <c r="G4708">
        <v>1393</v>
      </c>
      <c r="H4708">
        <v>171</v>
      </c>
      <c r="I4708">
        <v>13217</v>
      </c>
      <c r="J4708">
        <v>0</v>
      </c>
      <c r="K4708">
        <v>1370</v>
      </c>
      <c r="L4708">
        <v>2066</v>
      </c>
      <c r="M4708">
        <v>5758</v>
      </c>
      <c r="N4708">
        <v>11067</v>
      </c>
      <c r="O4708">
        <v>1667.7550000000001</v>
      </c>
      <c r="P4708" s="27">
        <v>11235</v>
      </c>
      <c r="Q4708" s="27">
        <v>38334</v>
      </c>
    </row>
    <row r="4709" spans="1:17" x14ac:dyDescent="0.3">
      <c r="A4709">
        <v>2</v>
      </c>
      <c r="B4709">
        <v>2</v>
      </c>
      <c r="C4709">
        <v>5</v>
      </c>
      <c r="D4709" s="27">
        <v>3100</v>
      </c>
      <c r="E4709">
        <v>0</v>
      </c>
      <c r="F4709">
        <v>17988</v>
      </c>
      <c r="G4709">
        <v>28493</v>
      </c>
      <c r="H4709">
        <v>0</v>
      </c>
      <c r="I4709">
        <v>36729</v>
      </c>
      <c r="J4709">
        <v>0</v>
      </c>
      <c r="K4709">
        <v>2957</v>
      </c>
      <c r="L4709">
        <v>1749</v>
      </c>
      <c r="M4709">
        <v>22482</v>
      </c>
      <c r="N4709">
        <v>41545</v>
      </c>
      <c r="O4709">
        <v>1851.67</v>
      </c>
      <c r="P4709" s="27">
        <v>44532</v>
      </c>
      <c r="Q4709" s="27">
        <v>151943</v>
      </c>
    </row>
    <row r="4710" spans="1:17" x14ac:dyDescent="0.3">
      <c r="A4710">
        <v>2</v>
      </c>
      <c r="B4710">
        <v>16</v>
      </c>
      <c r="C4710">
        <v>35</v>
      </c>
      <c r="D4710" s="27">
        <v>1500000</v>
      </c>
      <c r="E4710">
        <v>0</v>
      </c>
      <c r="F4710">
        <v>47383577</v>
      </c>
      <c r="G4710">
        <v>62920806</v>
      </c>
      <c r="H4710">
        <v>0</v>
      </c>
      <c r="I4710">
        <v>35276978</v>
      </c>
      <c r="J4710">
        <v>11093976</v>
      </c>
      <c r="K4710">
        <v>85934532</v>
      </c>
      <c r="L4710">
        <v>13922561</v>
      </c>
      <c r="M4710">
        <v>22883047</v>
      </c>
      <c r="N4710">
        <v>51302265</v>
      </c>
      <c r="O4710">
        <v>6.4074090000000004</v>
      </c>
      <c r="P4710" s="27">
        <v>96927826</v>
      </c>
      <c r="Q4710" s="8">
        <v>331000000</v>
      </c>
    </row>
    <row r="4711" spans="1:17" x14ac:dyDescent="0.3">
      <c r="A4711">
        <v>2</v>
      </c>
      <c r="B4711">
        <v>13</v>
      </c>
      <c r="C4711">
        <v>23</v>
      </c>
      <c r="D4711" s="27">
        <v>4300</v>
      </c>
      <c r="E4711">
        <v>0</v>
      </c>
      <c r="F4711">
        <v>66307</v>
      </c>
      <c r="G4711">
        <v>23688</v>
      </c>
      <c r="H4711">
        <v>0</v>
      </c>
      <c r="I4711">
        <v>32528</v>
      </c>
      <c r="J4711">
        <v>0</v>
      </c>
      <c r="K4711">
        <v>1990</v>
      </c>
      <c r="L4711">
        <v>14346</v>
      </c>
      <c r="M4711">
        <v>64219</v>
      </c>
      <c r="N4711">
        <v>58960</v>
      </c>
      <c r="O4711">
        <v>583.35119999999995</v>
      </c>
      <c r="P4711" s="27">
        <v>76799</v>
      </c>
      <c r="Q4711" s="27">
        <v>262038</v>
      </c>
    </row>
    <row r="4712" spans="1:17" x14ac:dyDescent="0.3">
      <c r="A4712">
        <v>7</v>
      </c>
      <c r="B4712">
        <v>1</v>
      </c>
      <c r="C4712">
        <v>1</v>
      </c>
      <c r="D4712" s="27">
        <v>28000</v>
      </c>
      <c r="E4712">
        <v>0</v>
      </c>
      <c r="F4712">
        <v>0</v>
      </c>
      <c r="G4712">
        <v>351</v>
      </c>
      <c r="H4712">
        <v>0</v>
      </c>
      <c r="I4712">
        <v>42320</v>
      </c>
      <c r="J4712">
        <v>0</v>
      </c>
      <c r="K4712">
        <v>8942</v>
      </c>
      <c r="L4712">
        <v>0</v>
      </c>
      <c r="M4712">
        <v>0</v>
      </c>
      <c r="N4712">
        <v>130124</v>
      </c>
      <c r="O4712">
        <v>564.50829999999996</v>
      </c>
      <c r="P4712" s="27">
        <v>53264</v>
      </c>
      <c r="Q4712" s="27">
        <v>181737</v>
      </c>
    </row>
    <row r="4713" spans="1:17" x14ac:dyDescent="0.3">
      <c r="A4713">
        <v>5</v>
      </c>
      <c r="B4713">
        <v>5</v>
      </c>
      <c r="C4713">
        <v>11</v>
      </c>
      <c r="D4713" s="27">
        <v>81000</v>
      </c>
      <c r="E4713">
        <v>0</v>
      </c>
      <c r="F4713">
        <v>445398</v>
      </c>
      <c r="G4713">
        <v>58524</v>
      </c>
      <c r="H4713">
        <v>111</v>
      </c>
      <c r="I4713">
        <v>280518</v>
      </c>
      <c r="J4713">
        <v>0</v>
      </c>
      <c r="K4713">
        <v>8568</v>
      </c>
      <c r="L4713">
        <v>7129</v>
      </c>
      <c r="M4713">
        <v>6915</v>
      </c>
      <c r="N4713">
        <v>261970</v>
      </c>
      <c r="O4713">
        <v>360.20249999999999</v>
      </c>
      <c r="P4713" s="27">
        <v>313345</v>
      </c>
      <c r="Q4713" s="27">
        <v>1069133</v>
      </c>
    </row>
    <row r="4714" spans="1:17" x14ac:dyDescent="0.3">
      <c r="A4714">
        <v>9</v>
      </c>
      <c r="B4714">
        <v>5</v>
      </c>
      <c r="C4714">
        <v>10</v>
      </c>
      <c r="D4714" s="27">
        <v>25000</v>
      </c>
      <c r="E4714">
        <v>298</v>
      </c>
      <c r="F4714">
        <v>149577</v>
      </c>
      <c r="G4714">
        <v>18415</v>
      </c>
      <c r="H4714">
        <v>2175</v>
      </c>
      <c r="I4714">
        <v>134155</v>
      </c>
      <c r="J4714">
        <v>0</v>
      </c>
      <c r="K4714">
        <v>15328</v>
      </c>
      <c r="L4714">
        <v>23576</v>
      </c>
      <c r="M4714">
        <v>73391</v>
      </c>
      <c r="N4714">
        <v>165616</v>
      </c>
      <c r="O4714">
        <v>639.72230000000002</v>
      </c>
      <c r="P4714" s="27">
        <v>170730</v>
      </c>
      <c r="Q4714" s="27">
        <v>582531</v>
      </c>
    </row>
    <row r="4715" spans="1:17" x14ac:dyDescent="0.3">
      <c r="A4715">
        <v>5</v>
      </c>
      <c r="B4715">
        <v>14</v>
      </c>
      <c r="C4715">
        <v>27</v>
      </c>
      <c r="D4715" s="27">
        <v>53000</v>
      </c>
      <c r="E4715">
        <v>3114</v>
      </c>
      <c r="F4715">
        <v>0</v>
      </c>
      <c r="G4715">
        <v>357801</v>
      </c>
      <c r="H4715">
        <v>0</v>
      </c>
      <c r="I4715">
        <v>553730</v>
      </c>
      <c r="J4715">
        <v>0</v>
      </c>
      <c r="K4715">
        <v>97014</v>
      </c>
      <c r="L4715">
        <v>3022124</v>
      </c>
      <c r="M4715">
        <v>572839</v>
      </c>
      <c r="N4715">
        <v>434813</v>
      </c>
      <c r="O4715">
        <v>171.86699999999999</v>
      </c>
      <c r="P4715" s="27">
        <v>1477560</v>
      </c>
      <c r="Q4715" s="27">
        <v>5041435</v>
      </c>
    </row>
    <row r="4716" spans="1:17" x14ac:dyDescent="0.3">
      <c r="A4716">
        <v>3</v>
      </c>
      <c r="B4716">
        <v>26</v>
      </c>
      <c r="C4716">
        <v>48</v>
      </c>
      <c r="D4716" s="27">
        <v>17000</v>
      </c>
      <c r="E4716">
        <v>0</v>
      </c>
      <c r="F4716">
        <v>0</v>
      </c>
      <c r="G4716">
        <v>5299</v>
      </c>
      <c r="H4716">
        <v>0</v>
      </c>
      <c r="I4716">
        <v>21231</v>
      </c>
      <c r="J4716">
        <v>0</v>
      </c>
      <c r="K4716">
        <v>401</v>
      </c>
      <c r="L4716">
        <v>705</v>
      </c>
      <c r="M4716">
        <v>36</v>
      </c>
      <c r="N4716">
        <v>22368</v>
      </c>
      <c r="O4716">
        <v>1868.403</v>
      </c>
      <c r="P4716" s="27">
        <v>14666</v>
      </c>
      <c r="Q4716" s="27">
        <v>50040</v>
      </c>
    </row>
    <row r="4717" spans="1:17" x14ac:dyDescent="0.3">
      <c r="A4717">
        <v>4</v>
      </c>
      <c r="B4717">
        <v>13</v>
      </c>
      <c r="C4717">
        <v>24</v>
      </c>
      <c r="D4717" s="27">
        <v>45500</v>
      </c>
      <c r="E4717">
        <v>315106</v>
      </c>
      <c r="F4717">
        <v>903398</v>
      </c>
      <c r="G4717">
        <v>263781</v>
      </c>
      <c r="H4717">
        <v>0</v>
      </c>
      <c r="I4717">
        <v>234310</v>
      </c>
      <c r="J4717">
        <v>55920</v>
      </c>
      <c r="K4717">
        <v>54166</v>
      </c>
      <c r="L4717">
        <v>9823</v>
      </c>
      <c r="M4717">
        <v>21740</v>
      </c>
      <c r="N4717">
        <v>510005</v>
      </c>
      <c r="O4717">
        <v>519.50229999999999</v>
      </c>
      <c r="P4717" s="27">
        <v>694094</v>
      </c>
      <c r="Q4717" s="27">
        <v>2368249</v>
      </c>
    </row>
    <row r="4718" spans="1:17" x14ac:dyDescent="0.3">
      <c r="A4718">
        <v>7</v>
      </c>
      <c r="B4718">
        <v>5</v>
      </c>
      <c r="C4718">
        <v>10</v>
      </c>
      <c r="D4718" s="27">
        <v>22000</v>
      </c>
      <c r="E4718">
        <v>889</v>
      </c>
      <c r="F4718">
        <v>61514</v>
      </c>
      <c r="G4718">
        <v>14236</v>
      </c>
      <c r="H4718">
        <v>1045</v>
      </c>
      <c r="I4718">
        <v>152240</v>
      </c>
      <c r="J4718">
        <v>0</v>
      </c>
      <c r="K4718">
        <v>27142</v>
      </c>
      <c r="L4718">
        <v>43594</v>
      </c>
      <c r="M4718">
        <v>42773</v>
      </c>
      <c r="N4718">
        <v>115573</v>
      </c>
      <c r="O4718">
        <v>657.71090000000004</v>
      </c>
      <c r="P4718" s="27">
        <v>134527</v>
      </c>
      <c r="Q4718" s="27">
        <v>459006</v>
      </c>
    </row>
    <row r="4719" spans="1:17" x14ac:dyDescent="0.3">
      <c r="A4719">
        <v>9</v>
      </c>
      <c r="B4719">
        <v>2</v>
      </c>
      <c r="C4719">
        <v>6</v>
      </c>
      <c r="D4719" s="27">
        <v>7600</v>
      </c>
      <c r="E4719">
        <v>3613</v>
      </c>
      <c r="F4719">
        <v>23858</v>
      </c>
      <c r="G4719">
        <v>44910</v>
      </c>
      <c r="H4719">
        <v>215</v>
      </c>
      <c r="I4719">
        <v>42811</v>
      </c>
      <c r="J4719">
        <v>0</v>
      </c>
      <c r="K4719">
        <v>3655</v>
      </c>
      <c r="L4719">
        <v>6950</v>
      </c>
      <c r="M4719">
        <v>69097</v>
      </c>
      <c r="N4719">
        <v>56226</v>
      </c>
      <c r="O4719">
        <v>1655.242</v>
      </c>
      <c r="P4719" s="27">
        <v>73662</v>
      </c>
      <c r="Q4719" s="27">
        <v>251335</v>
      </c>
    </row>
    <row r="4720" spans="1:17" x14ac:dyDescent="0.3">
      <c r="A4720">
        <v>6</v>
      </c>
      <c r="B4720">
        <v>17</v>
      </c>
      <c r="C4720">
        <v>36</v>
      </c>
      <c r="D4720" s="27">
        <v>20000</v>
      </c>
      <c r="E4720">
        <v>262696</v>
      </c>
      <c r="F4720">
        <v>199094</v>
      </c>
      <c r="G4720">
        <v>798655</v>
      </c>
      <c r="H4720">
        <v>51954</v>
      </c>
      <c r="I4720">
        <v>547046</v>
      </c>
      <c r="J4720">
        <v>118512</v>
      </c>
      <c r="K4720">
        <v>306972</v>
      </c>
      <c r="L4720">
        <v>163652</v>
      </c>
      <c r="M4720">
        <v>92133</v>
      </c>
      <c r="N4720">
        <v>532717</v>
      </c>
      <c r="O4720">
        <v>2140.9059999999999</v>
      </c>
      <c r="P4720" s="27">
        <v>900771</v>
      </c>
      <c r="Q4720" s="27">
        <v>3073431</v>
      </c>
    </row>
    <row r="4721" spans="1:17" x14ac:dyDescent="0.3">
      <c r="A4721">
        <v>9</v>
      </c>
      <c r="B4721">
        <v>2</v>
      </c>
      <c r="C4721">
        <v>2</v>
      </c>
      <c r="D4721" s="27">
        <v>28000</v>
      </c>
      <c r="E4721">
        <v>0</v>
      </c>
      <c r="F4721">
        <v>90961</v>
      </c>
      <c r="G4721">
        <v>118552</v>
      </c>
      <c r="H4721">
        <v>0</v>
      </c>
      <c r="I4721">
        <v>98082</v>
      </c>
      <c r="J4721">
        <v>0</v>
      </c>
      <c r="K4721">
        <v>21484</v>
      </c>
      <c r="L4721">
        <v>46194</v>
      </c>
      <c r="M4721">
        <v>209749</v>
      </c>
      <c r="N4721">
        <v>80267</v>
      </c>
      <c r="O4721">
        <v>787.07920000000001</v>
      </c>
      <c r="P4721" s="27">
        <v>194985</v>
      </c>
      <c r="Q4721" s="27">
        <v>665289</v>
      </c>
    </row>
    <row r="4722" spans="1:17" x14ac:dyDescent="0.3">
      <c r="A4722">
        <v>3</v>
      </c>
      <c r="B4722">
        <v>5</v>
      </c>
      <c r="C4722">
        <v>10</v>
      </c>
      <c r="D4722" s="27">
        <v>15500</v>
      </c>
      <c r="E4722">
        <v>0</v>
      </c>
      <c r="F4722">
        <v>0</v>
      </c>
      <c r="G4722">
        <v>0</v>
      </c>
      <c r="H4722">
        <v>0</v>
      </c>
      <c r="I4722">
        <v>0</v>
      </c>
      <c r="J4722">
        <v>0</v>
      </c>
      <c r="K4722">
        <v>0</v>
      </c>
      <c r="L4722">
        <v>0</v>
      </c>
      <c r="M4722">
        <v>0</v>
      </c>
      <c r="N4722">
        <v>8107</v>
      </c>
      <c r="O4722">
        <v>3855.0839999999998</v>
      </c>
      <c r="P4722" s="27">
        <v>2376</v>
      </c>
      <c r="Q4722" s="27">
        <v>8107</v>
      </c>
    </row>
    <row r="4723" spans="1:17" x14ac:dyDescent="0.3">
      <c r="A4723">
        <v>9</v>
      </c>
      <c r="B4723">
        <v>2</v>
      </c>
      <c r="C4723">
        <v>2</v>
      </c>
      <c r="D4723" s="27">
        <v>5400</v>
      </c>
      <c r="E4723">
        <v>127</v>
      </c>
      <c r="F4723">
        <v>16995</v>
      </c>
      <c r="G4723">
        <v>16540</v>
      </c>
      <c r="H4723">
        <v>239</v>
      </c>
      <c r="I4723">
        <v>17532</v>
      </c>
      <c r="J4723">
        <v>0</v>
      </c>
      <c r="K4723">
        <v>3047</v>
      </c>
      <c r="L4723">
        <v>7034</v>
      </c>
      <c r="M4723">
        <v>24044</v>
      </c>
      <c r="N4723">
        <v>18133</v>
      </c>
      <c r="O4723">
        <v>1828.0519999999999</v>
      </c>
      <c r="P4723" s="27">
        <v>30390</v>
      </c>
      <c r="Q4723" s="27">
        <v>103691</v>
      </c>
    </row>
    <row r="4724" spans="1:17" x14ac:dyDescent="0.3">
      <c r="A4724">
        <v>7</v>
      </c>
      <c r="B4724">
        <v>7</v>
      </c>
      <c r="C4724">
        <v>16</v>
      </c>
      <c r="D4724" s="27">
        <v>2150</v>
      </c>
      <c r="E4724">
        <v>3767</v>
      </c>
      <c r="F4724">
        <v>23219</v>
      </c>
      <c r="G4724">
        <v>2628</v>
      </c>
      <c r="H4724">
        <v>3597</v>
      </c>
      <c r="I4724">
        <v>9778</v>
      </c>
      <c r="J4724">
        <v>2516</v>
      </c>
      <c r="K4724">
        <v>2661</v>
      </c>
      <c r="L4724">
        <v>8555</v>
      </c>
      <c r="M4724">
        <v>3855</v>
      </c>
      <c r="N4724">
        <v>19974</v>
      </c>
      <c r="O4724">
        <v>3.4708730000000001</v>
      </c>
      <c r="P4724" s="27">
        <v>23608</v>
      </c>
      <c r="Q4724" s="27">
        <v>80550</v>
      </c>
    </row>
    <row r="4725" spans="1:17" x14ac:dyDescent="0.3">
      <c r="A4725">
        <v>5</v>
      </c>
      <c r="B4725">
        <v>13</v>
      </c>
      <c r="C4725">
        <v>26</v>
      </c>
      <c r="D4725" s="27">
        <v>120000</v>
      </c>
      <c r="E4725">
        <v>0</v>
      </c>
      <c r="F4725">
        <v>28848770</v>
      </c>
      <c r="G4725">
        <v>1255255</v>
      </c>
      <c r="H4725">
        <v>9295</v>
      </c>
      <c r="I4725">
        <v>2083684</v>
      </c>
      <c r="J4725">
        <v>0</v>
      </c>
      <c r="K4725">
        <v>2886270</v>
      </c>
      <c r="L4725">
        <v>1527684</v>
      </c>
      <c r="M4725">
        <v>1172415</v>
      </c>
      <c r="N4725">
        <v>6432639</v>
      </c>
      <c r="O4725">
        <v>23.251169999999998</v>
      </c>
      <c r="P4725" s="27">
        <v>12958972</v>
      </c>
      <c r="Q4725" s="27">
        <v>44216012</v>
      </c>
    </row>
    <row r="4726" spans="1:17" x14ac:dyDescent="0.3">
      <c r="A4726">
        <v>9</v>
      </c>
      <c r="B4726">
        <v>13</v>
      </c>
      <c r="C4726">
        <v>22</v>
      </c>
      <c r="D4726" s="27">
        <v>13250</v>
      </c>
      <c r="E4726">
        <v>0</v>
      </c>
      <c r="F4726">
        <v>5375</v>
      </c>
      <c r="G4726">
        <v>40333</v>
      </c>
      <c r="H4726">
        <v>0</v>
      </c>
      <c r="I4726">
        <v>24046</v>
      </c>
      <c r="J4726">
        <v>0</v>
      </c>
      <c r="K4726">
        <v>2877</v>
      </c>
      <c r="L4726">
        <v>8694</v>
      </c>
      <c r="M4726">
        <v>15771</v>
      </c>
      <c r="N4726">
        <v>139850</v>
      </c>
      <c r="O4726">
        <v>1031.346</v>
      </c>
      <c r="P4726" s="27">
        <v>69445</v>
      </c>
      <c r="Q4726" s="27">
        <v>236946</v>
      </c>
    </row>
    <row r="4727" spans="1:17" x14ac:dyDescent="0.3">
      <c r="A4727">
        <v>7</v>
      </c>
      <c r="B4727">
        <v>13</v>
      </c>
      <c r="C4727">
        <v>25</v>
      </c>
      <c r="D4727" s="27">
        <v>1650</v>
      </c>
      <c r="E4727">
        <v>1342</v>
      </c>
      <c r="F4727">
        <v>22657</v>
      </c>
      <c r="G4727">
        <v>1714</v>
      </c>
      <c r="H4727">
        <v>0</v>
      </c>
      <c r="I4727">
        <v>5504</v>
      </c>
      <c r="J4727">
        <v>0</v>
      </c>
      <c r="K4727">
        <v>1347</v>
      </c>
      <c r="L4727">
        <v>7106</v>
      </c>
      <c r="M4727">
        <v>3986</v>
      </c>
      <c r="N4727">
        <v>7933</v>
      </c>
      <c r="O4727">
        <v>1879.4559999999999</v>
      </c>
      <c r="P4727" s="27">
        <v>15120</v>
      </c>
      <c r="Q4727" s="27">
        <v>51589</v>
      </c>
    </row>
    <row r="4728" spans="1:17" x14ac:dyDescent="0.3">
      <c r="A4728">
        <v>7</v>
      </c>
      <c r="B4728">
        <v>12</v>
      </c>
      <c r="C4728">
        <v>21</v>
      </c>
      <c r="D4728" s="27">
        <v>31000</v>
      </c>
      <c r="E4728">
        <v>3400</v>
      </c>
      <c r="F4728">
        <v>426950</v>
      </c>
      <c r="G4728">
        <v>152850</v>
      </c>
      <c r="H4728">
        <v>4458</v>
      </c>
      <c r="I4728">
        <v>98466</v>
      </c>
      <c r="J4728">
        <v>29042</v>
      </c>
      <c r="K4728">
        <v>4281</v>
      </c>
      <c r="L4728">
        <v>19721</v>
      </c>
      <c r="M4728">
        <v>33825</v>
      </c>
      <c r="N4728">
        <v>268680</v>
      </c>
      <c r="O4728">
        <v>657.71090000000004</v>
      </c>
      <c r="P4728" s="27">
        <v>305297</v>
      </c>
      <c r="Q4728" s="27">
        <v>1041673</v>
      </c>
    </row>
    <row r="4729" spans="1:17" x14ac:dyDescent="0.3">
      <c r="A4729">
        <v>9</v>
      </c>
      <c r="B4729">
        <v>13</v>
      </c>
      <c r="C4729">
        <v>23</v>
      </c>
      <c r="D4729" s="27">
        <v>11500</v>
      </c>
      <c r="E4729">
        <v>14910</v>
      </c>
      <c r="F4729">
        <v>62105</v>
      </c>
      <c r="G4729">
        <v>39910</v>
      </c>
      <c r="H4729">
        <v>0</v>
      </c>
      <c r="I4729">
        <v>42749</v>
      </c>
      <c r="J4729">
        <v>0</v>
      </c>
      <c r="K4729">
        <v>1763</v>
      </c>
      <c r="L4729">
        <v>15751</v>
      </c>
      <c r="M4729">
        <v>104757</v>
      </c>
      <c r="N4729">
        <v>130798</v>
      </c>
      <c r="O4729">
        <v>1522.982</v>
      </c>
      <c r="P4729" s="27">
        <v>120968</v>
      </c>
      <c r="Q4729" s="27">
        <v>412743</v>
      </c>
    </row>
    <row r="4730" spans="1:17" x14ac:dyDescent="0.3">
      <c r="A4730">
        <v>2</v>
      </c>
      <c r="B4730">
        <v>13</v>
      </c>
      <c r="C4730">
        <v>26</v>
      </c>
      <c r="D4730" s="27">
        <v>120000</v>
      </c>
      <c r="E4730">
        <v>79248</v>
      </c>
      <c r="F4730">
        <v>173706</v>
      </c>
      <c r="G4730">
        <v>331522</v>
      </c>
      <c r="H4730">
        <v>1758</v>
      </c>
      <c r="I4730">
        <v>271145</v>
      </c>
      <c r="J4730">
        <v>0</v>
      </c>
      <c r="K4730">
        <v>103083</v>
      </c>
      <c r="L4730">
        <v>26338</v>
      </c>
      <c r="M4730">
        <v>50050</v>
      </c>
      <c r="N4730">
        <v>715935</v>
      </c>
      <c r="O4730">
        <v>84.055760000000006</v>
      </c>
      <c r="P4730" s="27">
        <v>513712</v>
      </c>
      <c r="Q4730" s="27">
        <v>1752785</v>
      </c>
    </row>
    <row r="4731" spans="1:17" x14ac:dyDescent="0.3">
      <c r="A4731">
        <v>2</v>
      </c>
      <c r="B4731">
        <v>16</v>
      </c>
      <c r="C4731">
        <v>35</v>
      </c>
      <c r="D4731" s="27">
        <v>134000</v>
      </c>
      <c r="E4731">
        <v>0</v>
      </c>
      <c r="F4731">
        <v>1963203</v>
      </c>
      <c r="G4731">
        <v>1926322</v>
      </c>
      <c r="H4731">
        <v>0</v>
      </c>
      <c r="I4731">
        <v>2692808</v>
      </c>
      <c r="J4731">
        <v>602048</v>
      </c>
      <c r="K4731">
        <v>641375</v>
      </c>
      <c r="L4731">
        <v>394662</v>
      </c>
      <c r="M4731">
        <v>663535</v>
      </c>
      <c r="N4731">
        <v>2672761</v>
      </c>
      <c r="O4731">
        <v>9.2846069999999994</v>
      </c>
      <c r="P4731" s="27">
        <v>3387079</v>
      </c>
      <c r="Q4731" s="27">
        <v>11556714</v>
      </c>
    </row>
    <row r="4732" spans="1:17" x14ac:dyDescent="0.3">
      <c r="A4732">
        <v>1</v>
      </c>
      <c r="B4732">
        <v>14</v>
      </c>
      <c r="C4732">
        <v>28</v>
      </c>
      <c r="D4732" s="27">
        <v>80000</v>
      </c>
      <c r="E4732">
        <v>0</v>
      </c>
      <c r="F4732">
        <v>16378</v>
      </c>
      <c r="G4732">
        <v>190094</v>
      </c>
      <c r="H4732">
        <v>0</v>
      </c>
      <c r="I4732">
        <v>217530</v>
      </c>
      <c r="J4732">
        <v>24831</v>
      </c>
      <c r="K4732">
        <v>213208</v>
      </c>
      <c r="L4732">
        <v>31432</v>
      </c>
      <c r="M4732">
        <v>64431</v>
      </c>
      <c r="N4732">
        <v>168874</v>
      </c>
      <c r="O4732">
        <v>647.98720000000003</v>
      </c>
      <c r="P4732" s="27">
        <v>271623</v>
      </c>
      <c r="Q4732" s="27">
        <v>926778</v>
      </c>
    </row>
    <row r="4733" spans="1:17" x14ac:dyDescent="0.3">
      <c r="A4733">
        <v>3</v>
      </c>
      <c r="B4733">
        <v>2</v>
      </c>
      <c r="C4733">
        <v>2</v>
      </c>
      <c r="D4733" s="27">
        <v>1800</v>
      </c>
      <c r="E4733">
        <v>0</v>
      </c>
      <c r="F4733">
        <v>12020</v>
      </c>
      <c r="G4733">
        <v>9638</v>
      </c>
      <c r="H4733">
        <v>0</v>
      </c>
      <c r="I4733">
        <v>21540</v>
      </c>
      <c r="J4733">
        <v>0</v>
      </c>
      <c r="K4733">
        <v>0</v>
      </c>
      <c r="L4733">
        <v>6910</v>
      </c>
      <c r="M4733">
        <v>4640</v>
      </c>
      <c r="N4733">
        <v>12066</v>
      </c>
      <c r="O4733">
        <v>1791.31</v>
      </c>
      <c r="P4733" s="27">
        <v>19582</v>
      </c>
      <c r="Q4733" s="27">
        <v>66814</v>
      </c>
    </row>
    <row r="4734" spans="1:17" x14ac:dyDescent="0.3">
      <c r="A4734">
        <v>7</v>
      </c>
      <c r="B4734">
        <v>13</v>
      </c>
      <c r="C4734">
        <v>22</v>
      </c>
      <c r="D4734" s="27">
        <v>13500</v>
      </c>
      <c r="E4734">
        <v>0</v>
      </c>
      <c r="F4734">
        <v>882514</v>
      </c>
      <c r="G4734">
        <v>112748</v>
      </c>
      <c r="H4734">
        <v>3019</v>
      </c>
      <c r="I4734">
        <v>157398</v>
      </c>
      <c r="J4734">
        <v>0</v>
      </c>
      <c r="K4734">
        <v>1678090</v>
      </c>
      <c r="L4734">
        <v>8353</v>
      </c>
      <c r="M4734">
        <v>122236</v>
      </c>
      <c r="N4734">
        <v>259907</v>
      </c>
      <c r="O4734">
        <v>1155.4280000000001</v>
      </c>
      <c r="P4734" s="27">
        <v>944978</v>
      </c>
      <c r="Q4734" s="27">
        <v>3224265</v>
      </c>
    </row>
    <row r="4735" spans="1:17" x14ac:dyDescent="0.3">
      <c r="A4735">
        <v>1</v>
      </c>
      <c r="B4735">
        <v>1</v>
      </c>
      <c r="C4735">
        <v>1</v>
      </c>
      <c r="D4735" s="27">
        <v>14500</v>
      </c>
      <c r="E4735">
        <v>0</v>
      </c>
      <c r="F4735">
        <v>0</v>
      </c>
      <c r="G4735">
        <v>442</v>
      </c>
      <c r="H4735">
        <v>0</v>
      </c>
      <c r="I4735">
        <v>0</v>
      </c>
      <c r="J4735">
        <v>0</v>
      </c>
      <c r="K4735">
        <v>0</v>
      </c>
      <c r="L4735">
        <v>0</v>
      </c>
      <c r="M4735">
        <v>0</v>
      </c>
      <c r="N4735">
        <v>98226</v>
      </c>
      <c r="O4735">
        <v>1851.67</v>
      </c>
      <c r="P4735" s="27">
        <v>28918</v>
      </c>
      <c r="Q4735" s="27">
        <v>98668</v>
      </c>
    </row>
    <row r="4736" spans="1:17" x14ac:dyDescent="0.3">
      <c r="A4736">
        <v>5</v>
      </c>
      <c r="B4736">
        <v>2</v>
      </c>
      <c r="C4736">
        <v>4</v>
      </c>
      <c r="D4736" s="27">
        <v>7600</v>
      </c>
      <c r="E4736">
        <v>3191</v>
      </c>
      <c r="F4736">
        <v>15776</v>
      </c>
      <c r="G4736">
        <v>18317</v>
      </c>
      <c r="H4736">
        <v>1288</v>
      </c>
      <c r="I4736">
        <v>27805</v>
      </c>
      <c r="J4736">
        <v>0</v>
      </c>
      <c r="K4736">
        <v>17107</v>
      </c>
      <c r="L4736">
        <v>16611</v>
      </c>
      <c r="M4736">
        <v>66828</v>
      </c>
      <c r="N4736">
        <v>20082</v>
      </c>
      <c r="O4736">
        <v>1117.742</v>
      </c>
      <c r="P4736" s="27">
        <v>54808</v>
      </c>
      <c r="Q4736" s="27">
        <v>187005</v>
      </c>
    </row>
    <row r="4737" spans="1:17" x14ac:dyDescent="0.3">
      <c r="A4737">
        <v>3</v>
      </c>
      <c r="B4737">
        <v>4</v>
      </c>
      <c r="C4737">
        <v>8</v>
      </c>
      <c r="D4737" s="27">
        <v>116000</v>
      </c>
      <c r="E4737">
        <v>0</v>
      </c>
      <c r="F4737">
        <v>17693538</v>
      </c>
      <c r="G4737">
        <v>3035732</v>
      </c>
      <c r="H4737">
        <v>0</v>
      </c>
      <c r="I4737">
        <v>8068603</v>
      </c>
      <c r="J4737">
        <v>0</v>
      </c>
      <c r="K4737">
        <v>282482</v>
      </c>
      <c r="L4737">
        <v>487079</v>
      </c>
      <c r="M4737">
        <v>32418</v>
      </c>
      <c r="N4737">
        <v>26734537</v>
      </c>
      <c r="O4737">
        <v>62.584969999999998</v>
      </c>
      <c r="P4737" s="27">
        <v>16510665</v>
      </c>
      <c r="Q4737" s="27">
        <v>56334389</v>
      </c>
    </row>
    <row r="4738" spans="1:17" x14ac:dyDescent="0.3">
      <c r="A4738">
        <v>2</v>
      </c>
      <c r="B4738">
        <v>91</v>
      </c>
      <c r="C4738">
        <v>49</v>
      </c>
      <c r="D4738" s="27">
        <v>35000</v>
      </c>
      <c r="E4738">
        <v>0</v>
      </c>
      <c r="F4738">
        <v>327439</v>
      </c>
      <c r="G4738">
        <v>238088</v>
      </c>
      <c r="H4738">
        <v>0</v>
      </c>
      <c r="I4738">
        <v>1584186</v>
      </c>
      <c r="J4738">
        <v>0</v>
      </c>
      <c r="K4738">
        <v>0</v>
      </c>
      <c r="L4738">
        <v>25180</v>
      </c>
      <c r="M4738">
        <v>299628</v>
      </c>
      <c r="N4738">
        <v>2506068</v>
      </c>
      <c r="O4738">
        <v>1145.08</v>
      </c>
      <c r="P4738" s="27">
        <v>1459727</v>
      </c>
      <c r="Q4738" s="27">
        <v>4980589</v>
      </c>
    </row>
    <row r="4739" spans="1:17" x14ac:dyDescent="0.3">
      <c r="A4739">
        <v>2</v>
      </c>
      <c r="B4739">
        <v>18</v>
      </c>
      <c r="C4739">
        <v>37</v>
      </c>
      <c r="D4739" s="27">
        <v>38500</v>
      </c>
      <c r="E4739">
        <v>76740</v>
      </c>
      <c r="F4739">
        <v>69261</v>
      </c>
      <c r="G4739">
        <v>77414</v>
      </c>
      <c r="H4739">
        <v>26720</v>
      </c>
      <c r="I4739">
        <v>158615</v>
      </c>
      <c r="J4739">
        <v>102840</v>
      </c>
      <c r="K4739">
        <v>126775</v>
      </c>
      <c r="L4739">
        <v>66629</v>
      </c>
      <c r="M4739">
        <v>11943</v>
      </c>
      <c r="N4739">
        <v>197844</v>
      </c>
      <c r="O4739">
        <v>175.75630000000001</v>
      </c>
      <c r="P4739" s="27">
        <v>268107</v>
      </c>
      <c r="Q4739" s="27">
        <v>914781</v>
      </c>
    </row>
    <row r="4740" spans="1:17" x14ac:dyDescent="0.3">
      <c r="A4740">
        <v>3</v>
      </c>
      <c r="B4740">
        <v>12</v>
      </c>
      <c r="C4740">
        <v>21</v>
      </c>
      <c r="D4740" s="27">
        <v>8000</v>
      </c>
      <c r="E4740">
        <v>4980</v>
      </c>
      <c r="F4740">
        <v>3745</v>
      </c>
      <c r="G4740">
        <v>5223</v>
      </c>
      <c r="H4740">
        <v>0</v>
      </c>
      <c r="I4740">
        <v>7746</v>
      </c>
      <c r="J4740">
        <v>0</v>
      </c>
      <c r="K4740">
        <v>2319</v>
      </c>
      <c r="L4740">
        <v>6489</v>
      </c>
      <c r="M4740">
        <v>3151</v>
      </c>
      <c r="N4740">
        <v>26019</v>
      </c>
      <c r="O4740">
        <v>1879.4559999999999</v>
      </c>
      <c r="P4740" s="27">
        <v>17489</v>
      </c>
      <c r="Q4740" s="27">
        <v>59672</v>
      </c>
    </row>
    <row r="4741" spans="1:17" x14ac:dyDescent="0.3">
      <c r="A4741">
        <v>2</v>
      </c>
      <c r="B4741">
        <v>5</v>
      </c>
      <c r="C4741">
        <v>9</v>
      </c>
      <c r="D4741" s="27">
        <v>18000</v>
      </c>
      <c r="E4741">
        <v>12091</v>
      </c>
      <c r="F4741">
        <v>15087</v>
      </c>
      <c r="G4741">
        <v>21860</v>
      </c>
      <c r="H4741">
        <v>1841</v>
      </c>
      <c r="I4741">
        <v>297750</v>
      </c>
      <c r="J4741">
        <v>0</v>
      </c>
      <c r="K4741">
        <v>0</v>
      </c>
      <c r="L4741">
        <v>11246</v>
      </c>
      <c r="M4741">
        <v>27924</v>
      </c>
      <c r="N4741">
        <v>227238</v>
      </c>
      <c r="O4741">
        <v>276.95330000000001</v>
      </c>
      <c r="P4741" s="27">
        <v>180257</v>
      </c>
      <c r="Q4741" s="27">
        <v>615037</v>
      </c>
    </row>
    <row r="4742" spans="1:17" x14ac:dyDescent="0.3">
      <c r="A4742">
        <v>2</v>
      </c>
      <c r="B4742">
        <v>23</v>
      </c>
      <c r="C4742">
        <v>50</v>
      </c>
      <c r="D4742" s="27">
        <v>126000</v>
      </c>
      <c r="E4742">
        <v>115133</v>
      </c>
      <c r="F4742">
        <v>434265</v>
      </c>
      <c r="G4742">
        <v>848729</v>
      </c>
      <c r="H4742">
        <v>93420</v>
      </c>
      <c r="I4742">
        <v>1034653</v>
      </c>
      <c r="J4742">
        <v>0</v>
      </c>
      <c r="K4742">
        <v>1404299</v>
      </c>
      <c r="L4742">
        <v>137506</v>
      </c>
      <c r="M4742">
        <v>154386</v>
      </c>
      <c r="N4742">
        <v>674477</v>
      </c>
      <c r="O4742">
        <v>52.146230000000003</v>
      </c>
      <c r="P4742" s="27">
        <v>1435190</v>
      </c>
      <c r="Q4742" s="27">
        <v>4896868</v>
      </c>
    </row>
    <row r="4743" spans="1:17" x14ac:dyDescent="0.3">
      <c r="A4743">
        <v>7</v>
      </c>
      <c r="B4743">
        <v>12</v>
      </c>
      <c r="C4743">
        <v>21</v>
      </c>
      <c r="D4743" s="27">
        <v>4000</v>
      </c>
      <c r="E4743">
        <v>24660</v>
      </c>
      <c r="F4743">
        <v>17654</v>
      </c>
      <c r="G4743">
        <v>2360</v>
      </c>
      <c r="H4743">
        <v>564</v>
      </c>
      <c r="I4743">
        <v>3110</v>
      </c>
      <c r="J4743">
        <v>4732</v>
      </c>
      <c r="K4743">
        <v>2703</v>
      </c>
      <c r="L4743">
        <v>268</v>
      </c>
      <c r="M4743">
        <v>3430</v>
      </c>
      <c r="N4743">
        <v>28873</v>
      </c>
      <c r="O4743">
        <v>1807.463</v>
      </c>
      <c r="P4743" s="27">
        <v>25895</v>
      </c>
      <c r="Q4743" s="27">
        <v>88354</v>
      </c>
    </row>
    <row r="4744" spans="1:17" x14ac:dyDescent="0.3">
      <c r="A4744">
        <v>3</v>
      </c>
      <c r="B4744">
        <v>2</v>
      </c>
      <c r="C4744">
        <v>6</v>
      </c>
      <c r="D4744" s="27">
        <v>60000</v>
      </c>
      <c r="E4744">
        <v>0</v>
      </c>
      <c r="F4744">
        <v>266137</v>
      </c>
      <c r="G4744">
        <v>360830</v>
      </c>
      <c r="H4744">
        <v>0</v>
      </c>
      <c r="I4744">
        <v>288817</v>
      </c>
      <c r="J4744">
        <v>0</v>
      </c>
      <c r="K4744">
        <v>13707</v>
      </c>
      <c r="L4744">
        <v>54628</v>
      </c>
      <c r="M4744">
        <v>276336</v>
      </c>
      <c r="N4744">
        <v>278627</v>
      </c>
      <c r="O4744">
        <v>281.10930000000002</v>
      </c>
      <c r="P4744" s="27">
        <v>451079</v>
      </c>
      <c r="Q4744" s="27">
        <v>1539082</v>
      </c>
    </row>
    <row r="4745" spans="1:17" x14ac:dyDescent="0.3">
      <c r="A4745">
        <v>1</v>
      </c>
      <c r="B4745">
        <v>1</v>
      </c>
      <c r="C4745">
        <v>1</v>
      </c>
      <c r="D4745" s="27">
        <v>104000</v>
      </c>
      <c r="E4745">
        <v>60133</v>
      </c>
      <c r="F4745">
        <v>0</v>
      </c>
      <c r="G4745">
        <v>6669</v>
      </c>
      <c r="H4745">
        <v>0</v>
      </c>
      <c r="I4745">
        <v>0</v>
      </c>
      <c r="J4745">
        <v>0</v>
      </c>
      <c r="K4745">
        <v>0</v>
      </c>
      <c r="L4745">
        <v>0</v>
      </c>
      <c r="M4745">
        <v>0</v>
      </c>
      <c r="N4745">
        <v>1115364</v>
      </c>
      <c r="O4745">
        <v>15.94562</v>
      </c>
      <c r="P4745" s="27">
        <v>346473</v>
      </c>
      <c r="Q4745" s="27">
        <v>1182166</v>
      </c>
    </row>
    <row r="4746" spans="1:17" x14ac:dyDescent="0.3">
      <c r="A4746">
        <v>5</v>
      </c>
      <c r="B4746">
        <v>8</v>
      </c>
      <c r="C4746">
        <v>19</v>
      </c>
      <c r="D4746" s="27">
        <v>7400</v>
      </c>
      <c r="E4746">
        <v>72</v>
      </c>
      <c r="F4746">
        <v>74854</v>
      </c>
      <c r="G4746">
        <v>144076</v>
      </c>
      <c r="H4746">
        <v>1540</v>
      </c>
      <c r="I4746">
        <v>90118</v>
      </c>
      <c r="J4746">
        <v>9068</v>
      </c>
      <c r="K4746">
        <v>12806</v>
      </c>
      <c r="L4746">
        <v>17916</v>
      </c>
      <c r="M4746">
        <v>50722</v>
      </c>
      <c r="N4746">
        <v>57319</v>
      </c>
      <c r="O4746">
        <v>1007.009</v>
      </c>
      <c r="P4746" s="27">
        <v>134376</v>
      </c>
      <c r="Q4746" s="27">
        <v>458491</v>
      </c>
    </row>
    <row r="4747" spans="1:17" x14ac:dyDescent="0.3">
      <c r="A4747">
        <v>9</v>
      </c>
      <c r="B4747">
        <v>2</v>
      </c>
      <c r="C4747">
        <v>4</v>
      </c>
      <c r="D4747" s="27">
        <v>44000</v>
      </c>
      <c r="E4747">
        <v>0</v>
      </c>
      <c r="F4747">
        <v>66785</v>
      </c>
      <c r="G4747">
        <v>129442</v>
      </c>
      <c r="H4747">
        <v>0</v>
      </c>
      <c r="I4747">
        <v>88794</v>
      </c>
      <c r="J4747">
        <v>0</v>
      </c>
      <c r="K4747">
        <v>3575</v>
      </c>
      <c r="L4747">
        <v>40514</v>
      </c>
      <c r="M4747">
        <v>144691</v>
      </c>
      <c r="N4747">
        <v>83116</v>
      </c>
      <c r="O4747">
        <v>532.96370000000002</v>
      </c>
      <c r="P4747" s="27">
        <v>163223</v>
      </c>
      <c r="Q4747" s="27">
        <v>556917</v>
      </c>
    </row>
    <row r="4748" spans="1:17" x14ac:dyDescent="0.3">
      <c r="A4748">
        <v>9</v>
      </c>
      <c r="B4748">
        <v>14</v>
      </c>
      <c r="C4748">
        <v>28</v>
      </c>
      <c r="D4748" s="27">
        <v>60000</v>
      </c>
      <c r="E4748">
        <v>0</v>
      </c>
      <c r="F4748">
        <v>0</v>
      </c>
      <c r="G4748">
        <v>36160</v>
      </c>
      <c r="H4748">
        <v>0</v>
      </c>
      <c r="I4748">
        <v>241829</v>
      </c>
      <c r="J4748">
        <v>32025</v>
      </c>
      <c r="K4748">
        <v>13584</v>
      </c>
      <c r="L4748">
        <v>89599</v>
      </c>
      <c r="M4748">
        <v>164605</v>
      </c>
      <c r="N4748">
        <v>149193</v>
      </c>
      <c r="O4748">
        <v>125.6504</v>
      </c>
      <c r="P4748" s="27">
        <v>213070</v>
      </c>
      <c r="Q4748" s="27">
        <v>726995</v>
      </c>
    </row>
    <row r="4749" spans="1:17" x14ac:dyDescent="0.3">
      <c r="A4749">
        <v>7</v>
      </c>
      <c r="B4749">
        <v>2</v>
      </c>
      <c r="C4749">
        <v>2</v>
      </c>
      <c r="D4749" s="27">
        <v>1200</v>
      </c>
      <c r="E4749">
        <v>1067</v>
      </c>
      <c r="F4749">
        <v>7985</v>
      </c>
      <c r="G4749">
        <v>3462</v>
      </c>
      <c r="H4749">
        <v>0</v>
      </c>
      <c r="I4749">
        <v>15059</v>
      </c>
      <c r="J4749">
        <v>0</v>
      </c>
      <c r="K4749">
        <v>788</v>
      </c>
      <c r="L4749">
        <v>1967</v>
      </c>
      <c r="M4749">
        <v>23750</v>
      </c>
      <c r="N4749">
        <v>4086</v>
      </c>
      <c r="O4749">
        <v>1868.403</v>
      </c>
      <c r="P4749" s="27">
        <v>17047</v>
      </c>
      <c r="Q4749" s="27">
        <v>58164</v>
      </c>
    </row>
    <row r="4750" spans="1:17" x14ac:dyDescent="0.3">
      <c r="A4750">
        <v>2</v>
      </c>
      <c r="B4750">
        <v>18</v>
      </c>
      <c r="C4750">
        <v>38</v>
      </c>
      <c r="D4750" s="27">
        <v>70000</v>
      </c>
      <c r="E4750">
        <v>212555</v>
      </c>
      <c r="F4750">
        <v>240575</v>
      </c>
      <c r="G4750">
        <v>470751</v>
      </c>
      <c r="H4750">
        <v>0</v>
      </c>
      <c r="I4750">
        <v>405171</v>
      </c>
      <c r="J4750">
        <v>0</v>
      </c>
      <c r="K4750">
        <v>499553</v>
      </c>
      <c r="L4750">
        <v>551027</v>
      </c>
      <c r="M4750">
        <v>46554</v>
      </c>
      <c r="N4750">
        <v>746745</v>
      </c>
      <c r="O4750">
        <v>84.055760000000006</v>
      </c>
      <c r="P4750" s="27">
        <v>929933</v>
      </c>
      <c r="Q4750" s="27">
        <v>3172931</v>
      </c>
    </row>
    <row r="4751" spans="1:17" x14ac:dyDescent="0.3">
      <c r="A4751">
        <v>2</v>
      </c>
      <c r="B4751">
        <v>16</v>
      </c>
      <c r="C4751">
        <v>35</v>
      </c>
      <c r="D4751" s="27">
        <v>300000</v>
      </c>
      <c r="E4751">
        <v>0</v>
      </c>
      <c r="F4751">
        <v>741656</v>
      </c>
      <c r="G4751">
        <v>479756</v>
      </c>
      <c r="H4751">
        <v>0</v>
      </c>
      <c r="I4751">
        <v>233590</v>
      </c>
      <c r="J4751">
        <v>0</v>
      </c>
      <c r="K4751">
        <v>11910</v>
      </c>
      <c r="L4751">
        <v>91016</v>
      </c>
      <c r="M4751">
        <v>295791</v>
      </c>
      <c r="N4751">
        <v>3329658</v>
      </c>
      <c r="O4751">
        <v>9.2846069999999994</v>
      </c>
      <c r="P4751" s="27">
        <v>1519161</v>
      </c>
      <c r="Q4751" s="27">
        <v>5183377</v>
      </c>
    </row>
    <row r="4752" spans="1:17" x14ac:dyDescent="0.3">
      <c r="A4752">
        <v>4</v>
      </c>
      <c r="B4752">
        <v>14</v>
      </c>
      <c r="C4752">
        <v>31</v>
      </c>
      <c r="D4752" s="27">
        <v>8000</v>
      </c>
      <c r="E4752">
        <v>4053</v>
      </c>
      <c r="F4752">
        <v>31228</v>
      </c>
      <c r="G4752">
        <v>19691</v>
      </c>
      <c r="H4752">
        <v>4839</v>
      </c>
      <c r="I4752">
        <v>35245</v>
      </c>
      <c r="J4752">
        <v>4024</v>
      </c>
      <c r="K4752">
        <v>131814</v>
      </c>
      <c r="L4752">
        <v>11876</v>
      </c>
      <c r="M4752">
        <v>23983</v>
      </c>
      <c r="N4752">
        <v>20589</v>
      </c>
      <c r="O4752">
        <v>499.12040000000002</v>
      </c>
      <c r="P4752" s="27">
        <v>84215</v>
      </c>
      <c r="Q4752" s="27">
        <v>287342</v>
      </c>
    </row>
    <row r="4753" spans="1:17" x14ac:dyDescent="0.3">
      <c r="A4753">
        <v>5</v>
      </c>
      <c r="B4753">
        <v>23</v>
      </c>
      <c r="C4753">
        <v>50</v>
      </c>
      <c r="D4753" s="27">
        <v>21000</v>
      </c>
      <c r="E4753">
        <v>17621</v>
      </c>
      <c r="F4753">
        <v>95457</v>
      </c>
      <c r="G4753">
        <v>160080</v>
      </c>
      <c r="H4753">
        <v>11265</v>
      </c>
      <c r="I4753">
        <v>92457</v>
      </c>
      <c r="J4753">
        <v>11665</v>
      </c>
      <c r="K4753">
        <v>660320</v>
      </c>
      <c r="L4753">
        <v>69998</v>
      </c>
      <c r="M4753">
        <v>34058</v>
      </c>
      <c r="N4753">
        <v>149525</v>
      </c>
      <c r="O4753">
        <v>1117.742</v>
      </c>
      <c r="P4753" s="27">
        <v>381725</v>
      </c>
      <c r="Q4753" s="27">
        <v>1302446</v>
      </c>
    </row>
    <row r="4754" spans="1:17" x14ac:dyDescent="0.3">
      <c r="A4754">
        <v>4</v>
      </c>
      <c r="B4754">
        <v>14</v>
      </c>
      <c r="C4754">
        <v>29</v>
      </c>
      <c r="D4754" s="27">
        <v>17250</v>
      </c>
      <c r="E4754">
        <v>0</v>
      </c>
      <c r="F4754">
        <v>223144</v>
      </c>
      <c r="G4754">
        <v>241274</v>
      </c>
      <c r="H4754">
        <v>0</v>
      </c>
      <c r="I4754">
        <v>341643</v>
      </c>
      <c r="J4754">
        <v>27457</v>
      </c>
      <c r="K4754">
        <v>992712</v>
      </c>
      <c r="L4754">
        <v>184839</v>
      </c>
      <c r="M4754">
        <v>165033</v>
      </c>
      <c r="N4754">
        <v>238420</v>
      </c>
      <c r="O4754">
        <v>308.20569999999998</v>
      </c>
      <c r="P4754" s="27">
        <v>707656</v>
      </c>
      <c r="Q4754" s="27">
        <v>2414522</v>
      </c>
    </row>
    <row r="4755" spans="1:17" x14ac:dyDescent="0.3">
      <c r="A4755">
        <v>9</v>
      </c>
      <c r="B4755">
        <v>2</v>
      </c>
      <c r="C4755">
        <v>4</v>
      </c>
      <c r="D4755" s="27">
        <v>28500</v>
      </c>
      <c r="E4755">
        <v>16978</v>
      </c>
      <c r="F4755">
        <v>5796</v>
      </c>
      <c r="G4755">
        <v>99871</v>
      </c>
      <c r="H4755">
        <v>0</v>
      </c>
      <c r="I4755">
        <v>63792</v>
      </c>
      <c r="J4755">
        <v>0</v>
      </c>
      <c r="K4755">
        <v>61449</v>
      </c>
      <c r="L4755">
        <v>31264</v>
      </c>
      <c r="M4755">
        <v>34934</v>
      </c>
      <c r="N4755">
        <v>70332</v>
      </c>
      <c r="O4755">
        <v>311.1345</v>
      </c>
      <c r="P4755" s="27">
        <v>112666</v>
      </c>
      <c r="Q4755" s="27">
        <v>384416</v>
      </c>
    </row>
    <row r="4756" spans="1:17" x14ac:dyDescent="0.3">
      <c r="A4756">
        <v>2</v>
      </c>
      <c r="B4756">
        <v>13</v>
      </c>
      <c r="C4756">
        <v>24</v>
      </c>
      <c r="D4756" s="27">
        <v>43000</v>
      </c>
      <c r="E4756">
        <v>121318</v>
      </c>
      <c r="F4756">
        <v>301420</v>
      </c>
      <c r="G4756">
        <v>92822</v>
      </c>
      <c r="H4756">
        <v>0</v>
      </c>
      <c r="I4756">
        <v>85036</v>
      </c>
      <c r="J4756">
        <v>0</v>
      </c>
      <c r="K4756">
        <v>0</v>
      </c>
      <c r="L4756">
        <v>3804</v>
      </c>
      <c r="M4756">
        <v>17009</v>
      </c>
      <c r="N4756">
        <v>175221</v>
      </c>
      <c r="O4756">
        <v>653.84310000000005</v>
      </c>
      <c r="P4756" s="27">
        <v>233479</v>
      </c>
      <c r="Q4756" s="27">
        <v>796630</v>
      </c>
    </row>
    <row r="4757" spans="1:17" x14ac:dyDescent="0.3">
      <c r="A4757">
        <v>5</v>
      </c>
      <c r="B4757">
        <v>23</v>
      </c>
      <c r="C4757">
        <v>50</v>
      </c>
      <c r="D4757" s="27">
        <v>186000</v>
      </c>
      <c r="E4757">
        <v>257102</v>
      </c>
      <c r="F4757">
        <v>1306927</v>
      </c>
      <c r="G4757">
        <v>2372716</v>
      </c>
      <c r="H4757">
        <v>205102</v>
      </c>
      <c r="I4757">
        <v>2351067</v>
      </c>
      <c r="J4757">
        <v>0</v>
      </c>
      <c r="K4757">
        <v>2459043</v>
      </c>
      <c r="L4757">
        <v>169965</v>
      </c>
      <c r="M4757">
        <v>334214</v>
      </c>
      <c r="N4757">
        <v>1433037</v>
      </c>
      <c r="O4757">
        <v>71.020700000000005</v>
      </c>
      <c r="P4757" s="27">
        <v>3191434</v>
      </c>
      <c r="Q4757" s="27">
        <v>10889173</v>
      </c>
    </row>
    <row r="4758" spans="1:17" x14ac:dyDescent="0.3">
      <c r="A4758">
        <v>9</v>
      </c>
      <c r="B4758">
        <v>15</v>
      </c>
      <c r="C4758">
        <v>33</v>
      </c>
      <c r="D4758" s="27">
        <v>6000</v>
      </c>
      <c r="E4758">
        <v>105200</v>
      </c>
      <c r="F4758">
        <v>29833</v>
      </c>
      <c r="G4758">
        <v>87766</v>
      </c>
      <c r="H4758">
        <v>69496</v>
      </c>
      <c r="I4758">
        <v>28454</v>
      </c>
      <c r="J4758">
        <v>0</v>
      </c>
      <c r="K4758">
        <v>336957</v>
      </c>
      <c r="L4758">
        <v>29583</v>
      </c>
      <c r="M4758">
        <v>18746</v>
      </c>
      <c r="N4758">
        <v>50252</v>
      </c>
      <c r="O4758">
        <v>887.44190000000003</v>
      </c>
      <c r="P4758" s="27">
        <v>221655</v>
      </c>
      <c r="Q4758" s="27">
        <v>756287</v>
      </c>
    </row>
    <row r="4759" spans="1:17" x14ac:dyDescent="0.3">
      <c r="A4759">
        <v>4</v>
      </c>
      <c r="B4759">
        <v>14</v>
      </c>
      <c r="C4759">
        <v>28</v>
      </c>
      <c r="D4759" s="27">
        <v>72000</v>
      </c>
      <c r="E4759">
        <v>104477</v>
      </c>
      <c r="F4759">
        <v>364574</v>
      </c>
      <c r="G4759">
        <v>144643</v>
      </c>
      <c r="H4759">
        <v>0</v>
      </c>
      <c r="I4759">
        <v>338581</v>
      </c>
      <c r="J4759">
        <v>38820</v>
      </c>
      <c r="K4759">
        <v>454479</v>
      </c>
      <c r="L4759">
        <v>183279</v>
      </c>
      <c r="M4759">
        <v>669132</v>
      </c>
      <c r="N4759">
        <v>227178</v>
      </c>
      <c r="O4759">
        <v>160.42580000000001</v>
      </c>
      <c r="P4759" s="27">
        <v>740083</v>
      </c>
      <c r="Q4759" s="27">
        <v>2525163</v>
      </c>
    </row>
    <row r="4760" spans="1:17" x14ac:dyDescent="0.3">
      <c r="A4760">
        <v>7</v>
      </c>
      <c r="B4760">
        <v>11</v>
      </c>
      <c r="C4760">
        <v>20</v>
      </c>
      <c r="D4760" s="27">
        <v>102000</v>
      </c>
      <c r="E4760">
        <v>0</v>
      </c>
      <c r="F4760">
        <v>0</v>
      </c>
      <c r="G4760">
        <v>0</v>
      </c>
      <c r="H4760">
        <v>0</v>
      </c>
      <c r="I4760">
        <v>431803</v>
      </c>
      <c r="J4760">
        <v>0</v>
      </c>
      <c r="K4760">
        <v>14047177</v>
      </c>
      <c r="L4760">
        <v>10167</v>
      </c>
      <c r="M4760">
        <v>11699</v>
      </c>
      <c r="N4760">
        <v>1483811</v>
      </c>
      <c r="O4760">
        <v>62.963329999999999</v>
      </c>
      <c r="P4760" s="27">
        <v>4684835</v>
      </c>
      <c r="Q4760" s="27">
        <v>15984657</v>
      </c>
    </row>
    <row r="4761" spans="1:17" x14ac:dyDescent="0.3">
      <c r="A4761">
        <v>6</v>
      </c>
      <c r="B4761">
        <v>18</v>
      </c>
      <c r="C4761">
        <v>38</v>
      </c>
      <c r="D4761" s="27">
        <v>35500</v>
      </c>
      <c r="E4761">
        <v>8826</v>
      </c>
      <c r="F4761">
        <v>150177</v>
      </c>
      <c r="G4761">
        <v>200616</v>
      </c>
      <c r="H4761">
        <v>0</v>
      </c>
      <c r="I4761">
        <v>245562</v>
      </c>
      <c r="J4761">
        <v>0</v>
      </c>
      <c r="K4761">
        <v>962108</v>
      </c>
      <c r="L4761">
        <v>723694</v>
      </c>
      <c r="M4761">
        <v>17461</v>
      </c>
      <c r="N4761">
        <v>689704</v>
      </c>
      <c r="O4761">
        <v>207.1317</v>
      </c>
      <c r="P4761" s="27">
        <v>878707</v>
      </c>
      <c r="Q4761" s="27">
        <v>2998148</v>
      </c>
    </row>
    <row r="4762" spans="1:17" x14ac:dyDescent="0.3">
      <c r="A4762">
        <v>8</v>
      </c>
      <c r="B4762">
        <v>5</v>
      </c>
      <c r="C4762">
        <v>10</v>
      </c>
      <c r="D4762" s="27">
        <v>60000</v>
      </c>
      <c r="E4762">
        <v>33791</v>
      </c>
      <c r="F4762">
        <v>22488</v>
      </c>
      <c r="G4762">
        <v>34862</v>
      </c>
      <c r="H4762">
        <v>1694</v>
      </c>
      <c r="I4762">
        <v>207984</v>
      </c>
      <c r="J4762">
        <v>0</v>
      </c>
      <c r="K4762">
        <v>0</v>
      </c>
      <c r="L4762">
        <v>3932</v>
      </c>
      <c r="M4762">
        <v>24519</v>
      </c>
      <c r="N4762">
        <v>128327</v>
      </c>
      <c r="O4762">
        <v>482.28519999999997</v>
      </c>
      <c r="P4762" s="27">
        <v>134114</v>
      </c>
      <c r="Q4762" s="27">
        <v>457597</v>
      </c>
    </row>
    <row r="4763" spans="1:17" x14ac:dyDescent="0.3">
      <c r="A4763">
        <v>6</v>
      </c>
      <c r="B4763">
        <v>12</v>
      </c>
      <c r="C4763">
        <v>21</v>
      </c>
      <c r="D4763" s="27">
        <v>96000</v>
      </c>
      <c r="E4763">
        <v>97052</v>
      </c>
      <c r="F4763">
        <v>124675</v>
      </c>
      <c r="G4763">
        <v>220603</v>
      </c>
      <c r="H4763">
        <v>3129</v>
      </c>
      <c r="I4763">
        <v>218238</v>
      </c>
      <c r="J4763">
        <v>57607</v>
      </c>
      <c r="K4763">
        <v>12625</v>
      </c>
      <c r="L4763">
        <v>7559</v>
      </c>
      <c r="M4763">
        <v>24937</v>
      </c>
      <c r="N4763">
        <v>456644</v>
      </c>
      <c r="O4763">
        <v>2003.5260000000001</v>
      </c>
      <c r="P4763" s="27">
        <v>358461</v>
      </c>
      <c r="Q4763" s="27">
        <v>1223069</v>
      </c>
    </row>
    <row r="4764" spans="1:17" x14ac:dyDescent="0.3">
      <c r="A4764">
        <v>5</v>
      </c>
      <c r="B4764">
        <v>13</v>
      </c>
      <c r="C4764">
        <v>24</v>
      </c>
      <c r="D4764" s="27">
        <v>9300</v>
      </c>
      <c r="E4764">
        <v>0</v>
      </c>
      <c r="F4764">
        <v>92563</v>
      </c>
      <c r="G4764">
        <v>24698</v>
      </c>
      <c r="H4764">
        <v>0</v>
      </c>
      <c r="I4764">
        <v>70680</v>
      </c>
      <c r="J4764">
        <v>0</v>
      </c>
      <c r="K4764">
        <v>0</v>
      </c>
      <c r="L4764">
        <v>6241</v>
      </c>
      <c r="M4764">
        <v>17274</v>
      </c>
      <c r="N4764">
        <v>72798</v>
      </c>
      <c r="O4764">
        <v>23.717549999999999</v>
      </c>
      <c r="P4764" s="27">
        <v>83310</v>
      </c>
      <c r="Q4764" s="27">
        <v>284254</v>
      </c>
    </row>
    <row r="4765" spans="1:17" x14ac:dyDescent="0.3">
      <c r="A4765">
        <v>7</v>
      </c>
      <c r="B4765">
        <v>2</v>
      </c>
      <c r="C4765">
        <v>2</v>
      </c>
      <c r="D4765" s="27">
        <v>7900</v>
      </c>
      <c r="E4765">
        <v>1489</v>
      </c>
      <c r="F4765">
        <v>48930</v>
      </c>
      <c r="G4765">
        <v>37405</v>
      </c>
      <c r="H4765">
        <v>0</v>
      </c>
      <c r="I4765">
        <v>24172</v>
      </c>
      <c r="J4765">
        <v>0</v>
      </c>
      <c r="K4765">
        <v>2508</v>
      </c>
      <c r="L4765">
        <v>13827</v>
      </c>
      <c r="M4765">
        <v>72220</v>
      </c>
      <c r="N4765">
        <v>26408</v>
      </c>
      <c r="O4765">
        <v>1868.403</v>
      </c>
      <c r="P4765" s="27">
        <v>66518</v>
      </c>
      <c r="Q4765" s="27">
        <v>226959</v>
      </c>
    </row>
    <row r="4766" spans="1:17" x14ac:dyDescent="0.3">
      <c r="A4766">
        <v>2</v>
      </c>
      <c r="B4766">
        <v>2</v>
      </c>
      <c r="C4766">
        <v>6</v>
      </c>
      <c r="D4766" s="27">
        <v>800000</v>
      </c>
      <c r="E4766">
        <v>0</v>
      </c>
      <c r="F4766">
        <v>10692152</v>
      </c>
      <c r="G4766">
        <v>9568442</v>
      </c>
      <c r="H4766">
        <v>172723</v>
      </c>
      <c r="I4766">
        <v>3360830</v>
      </c>
      <c r="J4766">
        <v>343430</v>
      </c>
      <c r="K4766">
        <v>822310</v>
      </c>
      <c r="L4766">
        <v>2583009</v>
      </c>
      <c r="M4766">
        <v>12183399</v>
      </c>
      <c r="N4766">
        <v>5936126</v>
      </c>
      <c r="O4766">
        <v>25.322579999999999</v>
      </c>
      <c r="P4766" s="27">
        <v>13382890</v>
      </c>
      <c r="Q4766" s="27">
        <v>45662421</v>
      </c>
    </row>
    <row r="4767" spans="1:17" x14ac:dyDescent="0.3">
      <c r="A4767">
        <v>5</v>
      </c>
      <c r="B4767">
        <v>16</v>
      </c>
      <c r="C4767">
        <v>35</v>
      </c>
      <c r="D4767" s="27">
        <v>186000</v>
      </c>
      <c r="E4767">
        <v>0</v>
      </c>
      <c r="F4767">
        <v>19313943</v>
      </c>
      <c r="G4767">
        <v>2555232</v>
      </c>
      <c r="H4767">
        <v>0</v>
      </c>
      <c r="I4767">
        <v>2960612</v>
      </c>
      <c r="J4767">
        <v>844601</v>
      </c>
      <c r="K4767">
        <v>1774562</v>
      </c>
      <c r="L4767">
        <v>2392117</v>
      </c>
      <c r="M4767">
        <v>1131146</v>
      </c>
      <c r="N4767">
        <v>4478215</v>
      </c>
      <c r="O4767">
        <v>9.2846069999999994</v>
      </c>
      <c r="P4767" s="27">
        <v>10389926</v>
      </c>
      <c r="Q4767" s="27">
        <v>35450428</v>
      </c>
    </row>
    <row r="4768" spans="1:17" x14ac:dyDescent="0.3">
      <c r="A4768">
        <v>9</v>
      </c>
      <c r="B4768">
        <v>23</v>
      </c>
      <c r="C4768">
        <v>50</v>
      </c>
      <c r="D4768" s="27">
        <v>25000</v>
      </c>
      <c r="E4768">
        <v>59446</v>
      </c>
      <c r="F4768">
        <v>70984</v>
      </c>
      <c r="G4768">
        <v>137778</v>
      </c>
      <c r="H4768">
        <v>16115</v>
      </c>
      <c r="I4768">
        <v>155037</v>
      </c>
      <c r="J4768">
        <v>0</v>
      </c>
      <c r="K4768">
        <v>428361</v>
      </c>
      <c r="L4768">
        <v>21881</v>
      </c>
      <c r="M4768">
        <v>32435</v>
      </c>
      <c r="N4768">
        <v>106063</v>
      </c>
      <c r="O4768">
        <v>157.11179999999999</v>
      </c>
      <c r="P4768" s="27">
        <v>301319</v>
      </c>
      <c r="Q4768" s="27">
        <v>1028100</v>
      </c>
    </row>
    <row r="4769" spans="1:17" x14ac:dyDescent="0.3">
      <c r="A4769">
        <v>2</v>
      </c>
      <c r="B4769">
        <v>26</v>
      </c>
      <c r="C4769">
        <v>44</v>
      </c>
      <c r="D4769" s="27">
        <v>160000</v>
      </c>
      <c r="E4769">
        <v>0</v>
      </c>
      <c r="F4769">
        <v>1319589</v>
      </c>
      <c r="G4769">
        <v>1802489</v>
      </c>
      <c r="H4769">
        <v>0</v>
      </c>
      <c r="I4769">
        <v>2777740</v>
      </c>
      <c r="J4769">
        <v>0</v>
      </c>
      <c r="K4769">
        <v>35908</v>
      </c>
      <c r="L4769">
        <v>81020</v>
      </c>
      <c r="M4769">
        <v>352937</v>
      </c>
      <c r="N4769">
        <v>2713221</v>
      </c>
      <c r="O4769">
        <v>52.146230000000003</v>
      </c>
      <c r="P4769" s="27">
        <v>2662047</v>
      </c>
      <c r="Q4769" s="27">
        <v>9082904</v>
      </c>
    </row>
    <row r="4770" spans="1:17" x14ac:dyDescent="0.3">
      <c r="A4770">
        <v>9</v>
      </c>
      <c r="B4770">
        <v>18</v>
      </c>
      <c r="C4770">
        <v>37</v>
      </c>
      <c r="D4770" s="27">
        <v>65000</v>
      </c>
      <c r="E4770">
        <v>0</v>
      </c>
      <c r="F4770">
        <v>348731</v>
      </c>
      <c r="G4770">
        <v>749694</v>
      </c>
      <c r="H4770">
        <v>0</v>
      </c>
      <c r="I4770">
        <v>458109</v>
      </c>
      <c r="J4770">
        <v>426824</v>
      </c>
      <c r="K4770">
        <v>249280</v>
      </c>
      <c r="L4770">
        <v>1019801</v>
      </c>
      <c r="M4770">
        <v>68167</v>
      </c>
      <c r="N4770">
        <v>821132</v>
      </c>
      <c r="O4770">
        <v>415.56470000000002</v>
      </c>
      <c r="P4770" s="27">
        <v>1213874</v>
      </c>
      <c r="Q4770" s="27">
        <v>4141738</v>
      </c>
    </row>
    <row r="4771" spans="1:17" x14ac:dyDescent="0.3">
      <c r="A4771">
        <v>3</v>
      </c>
      <c r="B4771">
        <v>25</v>
      </c>
      <c r="C4771">
        <v>42</v>
      </c>
      <c r="D4771" s="27">
        <v>4000</v>
      </c>
      <c r="E4771">
        <v>5509</v>
      </c>
      <c r="F4771">
        <v>0</v>
      </c>
      <c r="G4771">
        <v>2646</v>
      </c>
      <c r="H4771">
        <v>0</v>
      </c>
      <c r="I4771">
        <v>11166</v>
      </c>
      <c r="J4771">
        <v>0</v>
      </c>
      <c r="K4771">
        <v>588</v>
      </c>
      <c r="L4771">
        <v>2018</v>
      </c>
      <c r="M4771">
        <v>103</v>
      </c>
      <c r="N4771">
        <v>20995</v>
      </c>
      <c r="O4771">
        <v>1559.829</v>
      </c>
      <c r="P4771" s="27">
        <v>12610</v>
      </c>
      <c r="Q4771" s="27">
        <v>43025</v>
      </c>
    </row>
    <row r="4772" spans="1:17" x14ac:dyDescent="0.3">
      <c r="A4772">
        <v>2</v>
      </c>
      <c r="B4772">
        <v>25</v>
      </c>
      <c r="C4772">
        <v>42</v>
      </c>
      <c r="D4772" s="27">
        <v>6000</v>
      </c>
      <c r="E4772">
        <v>0</v>
      </c>
      <c r="F4772">
        <v>13492</v>
      </c>
      <c r="G4772">
        <v>40566</v>
      </c>
      <c r="H4772">
        <v>0</v>
      </c>
      <c r="I4772">
        <v>50911</v>
      </c>
      <c r="J4772">
        <v>0</v>
      </c>
      <c r="K4772">
        <v>0</v>
      </c>
      <c r="L4772">
        <v>14353</v>
      </c>
      <c r="M4772">
        <v>23929</v>
      </c>
      <c r="N4772">
        <v>42611</v>
      </c>
      <c r="O4772">
        <v>1851.67</v>
      </c>
      <c r="P4772" s="27">
        <v>54473</v>
      </c>
      <c r="Q4772" s="27">
        <v>185862</v>
      </c>
    </row>
    <row r="4773" spans="1:17" x14ac:dyDescent="0.3">
      <c r="A4773">
        <v>6</v>
      </c>
      <c r="B4773">
        <v>14</v>
      </c>
      <c r="C4773">
        <v>28</v>
      </c>
      <c r="D4773" s="27">
        <v>7200</v>
      </c>
      <c r="E4773">
        <v>8111</v>
      </c>
      <c r="F4773">
        <v>52965</v>
      </c>
      <c r="G4773">
        <v>18365</v>
      </c>
      <c r="H4773">
        <v>10224</v>
      </c>
      <c r="I4773">
        <v>24761</v>
      </c>
      <c r="J4773">
        <v>0</v>
      </c>
      <c r="K4773">
        <v>8763</v>
      </c>
      <c r="L4773">
        <v>27566</v>
      </c>
      <c r="M4773">
        <v>50589</v>
      </c>
      <c r="N4773">
        <v>23828</v>
      </c>
      <c r="O4773">
        <v>1831.778</v>
      </c>
      <c r="P4773" s="27">
        <v>65994</v>
      </c>
      <c r="Q4773" s="27">
        <v>225172</v>
      </c>
    </row>
    <row r="4774" spans="1:17" x14ac:dyDescent="0.3">
      <c r="A4774">
        <v>2</v>
      </c>
      <c r="B4774">
        <v>2</v>
      </c>
      <c r="C4774">
        <v>2</v>
      </c>
      <c r="D4774" s="27">
        <v>136000</v>
      </c>
      <c r="E4774">
        <v>0</v>
      </c>
      <c r="F4774">
        <v>799701</v>
      </c>
      <c r="G4774">
        <v>2189329</v>
      </c>
      <c r="H4774">
        <v>0</v>
      </c>
      <c r="I4774">
        <v>3062751</v>
      </c>
      <c r="J4774">
        <v>0</v>
      </c>
      <c r="K4774">
        <v>850131</v>
      </c>
      <c r="L4774">
        <v>178126</v>
      </c>
      <c r="M4774">
        <v>1252128</v>
      </c>
      <c r="N4774">
        <v>1635890</v>
      </c>
      <c r="O4774">
        <v>321.82010000000002</v>
      </c>
      <c r="P4774" s="27">
        <v>2921470</v>
      </c>
      <c r="Q4774" s="27">
        <v>9968056</v>
      </c>
    </row>
    <row r="4775" spans="1:17" x14ac:dyDescent="0.3">
      <c r="A4775">
        <v>9</v>
      </c>
      <c r="B4775">
        <v>13</v>
      </c>
      <c r="C4775">
        <v>24</v>
      </c>
      <c r="D4775" s="27">
        <v>37000</v>
      </c>
      <c r="E4775">
        <v>89593</v>
      </c>
      <c r="F4775">
        <v>168964</v>
      </c>
      <c r="G4775">
        <v>97204</v>
      </c>
      <c r="H4775">
        <v>0</v>
      </c>
      <c r="I4775">
        <v>162808</v>
      </c>
      <c r="J4775">
        <v>0</v>
      </c>
      <c r="K4775">
        <v>2552</v>
      </c>
      <c r="L4775">
        <v>7392</v>
      </c>
      <c r="M4775">
        <v>9777</v>
      </c>
      <c r="N4775">
        <v>208744</v>
      </c>
      <c r="O4775">
        <v>1023.6079999999999</v>
      </c>
      <c r="P4775" s="27">
        <v>218943</v>
      </c>
      <c r="Q4775" s="27">
        <v>747034</v>
      </c>
    </row>
    <row r="4776" spans="1:17" x14ac:dyDescent="0.3">
      <c r="A4776">
        <v>6</v>
      </c>
      <c r="B4776">
        <v>12</v>
      </c>
      <c r="C4776">
        <v>21</v>
      </c>
      <c r="D4776" s="27">
        <v>3600</v>
      </c>
      <c r="E4776">
        <v>7640</v>
      </c>
      <c r="F4776">
        <v>6993</v>
      </c>
      <c r="G4776">
        <v>595</v>
      </c>
      <c r="H4776">
        <v>423</v>
      </c>
      <c r="I4776">
        <v>2286</v>
      </c>
      <c r="J4776">
        <v>2021</v>
      </c>
      <c r="K4776">
        <v>1283</v>
      </c>
      <c r="L4776">
        <v>1704</v>
      </c>
      <c r="M4776">
        <v>0</v>
      </c>
      <c r="N4776">
        <v>12062</v>
      </c>
      <c r="O4776">
        <v>1807.463</v>
      </c>
      <c r="P4776" s="27">
        <v>10260</v>
      </c>
      <c r="Q4776" s="27">
        <v>35007</v>
      </c>
    </row>
    <row r="4777" spans="1:17" x14ac:dyDescent="0.3">
      <c r="A4777">
        <v>3</v>
      </c>
      <c r="B4777">
        <v>2</v>
      </c>
      <c r="C4777">
        <v>3</v>
      </c>
      <c r="D4777" s="27">
        <v>40000</v>
      </c>
      <c r="E4777">
        <v>0</v>
      </c>
      <c r="F4777">
        <v>762471</v>
      </c>
      <c r="G4777">
        <v>847485</v>
      </c>
      <c r="H4777">
        <v>0</v>
      </c>
      <c r="I4777">
        <v>193917</v>
      </c>
      <c r="J4777">
        <v>0</v>
      </c>
      <c r="K4777">
        <v>18695</v>
      </c>
      <c r="L4777">
        <v>43201</v>
      </c>
      <c r="M4777">
        <v>269652</v>
      </c>
      <c r="N4777">
        <v>407628</v>
      </c>
      <c r="O4777">
        <v>1162.2629999999999</v>
      </c>
      <c r="P4777" s="27">
        <v>745325</v>
      </c>
      <c r="Q4777" s="27">
        <v>2543049</v>
      </c>
    </row>
    <row r="4778" spans="1:17" x14ac:dyDescent="0.3">
      <c r="A4778">
        <v>8</v>
      </c>
      <c r="B4778">
        <v>5</v>
      </c>
      <c r="C4778">
        <v>9</v>
      </c>
      <c r="D4778" s="27">
        <v>194000</v>
      </c>
      <c r="E4778">
        <v>60534</v>
      </c>
      <c r="F4778">
        <v>48773</v>
      </c>
      <c r="G4778">
        <v>66446</v>
      </c>
      <c r="H4778">
        <v>0</v>
      </c>
      <c r="I4778">
        <v>287925</v>
      </c>
      <c r="J4778">
        <v>0</v>
      </c>
      <c r="K4778">
        <v>704</v>
      </c>
      <c r="L4778">
        <v>20865</v>
      </c>
      <c r="M4778">
        <v>32897</v>
      </c>
      <c r="N4778">
        <v>237133</v>
      </c>
      <c r="O4778">
        <v>23.717549999999999</v>
      </c>
      <c r="P4778" s="27">
        <v>221359</v>
      </c>
      <c r="Q4778" s="27">
        <v>755277</v>
      </c>
    </row>
    <row r="4779" spans="1:17" x14ac:dyDescent="0.3">
      <c r="A4779">
        <v>7</v>
      </c>
      <c r="B4779">
        <v>25</v>
      </c>
      <c r="C4779">
        <v>42</v>
      </c>
      <c r="D4779" s="27">
        <v>116000</v>
      </c>
      <c r="E4779">
        <v>11864</v>
      </c>
      <c r="F4779">
        <v>2614832</v>
      </c>
      <c r="G4779">
        <v>2372069</v>
      </c>
      <c r="H4779">
        <v>25158</v>
      </c>
      <c r="I4779">
        <v>2423777</v>
      </c>
      <c r="J4779">
        <v>0</v>
      </c>
      <c r="K4779">
        <v>4585</v>
      </c>
      <c r="L4779">
        <v>76994</v>
      </c>
      <c r="M4779">
        <v>256536</v>
      </c>
      <c r="N4779">
        <v>1536175</v>
      </c>
      <c r="O4779">
        <v>62.703020000000002</v>
      </c>
      <c r="P4779" s="27">
        <v>2732119</v>
      </c>
      <c r="Q4779" s="27">
        <v>9321990</v>
      </c>
    </row>
    <row r="4780" spans="1:17" x14ac:dyDescent="0.3">
      <c r="A4780">
        <v>5</v>
      </c>
      <c r="B4780">
        <v>23</v>
      </c>
      <c r="C4780">
        <v>50</v>
      </c>
      <c r="D4780" s="27">
        <v>2000</v>
      </c>
      <c r="E4780">
        <v>120</v>
      </c>
      <c r="F4780">
        <v>33500</v>
      </c>
      <c r="G4780">
        <v>9167</v>
      </c>
      <c r="H4780">
        <v>2115</v>
      </c>
      <c r="I4780">
        <v>9292</v>
      </c>
      <c r="J4780">
        <v>0</v>
      </c>
      <c r="K4780">
        <v>9235</v>
      </c>
      <c r="L4780">
        <v>1501</v>
      </c>
      <c r="M4780">
        <v>8054</v>
      </c>
      <c r="N4780">
        <v>10569</v>
      </c>
      <c r="O4780">
        <v>1892.4559999999999</v>
      </c>
      <c r="P4780" s="27">
        <v>24488</v>
      </c>
      <c r="Q4780" s="27">
        <v>83553</v>
      </c>
    </row>
    <row r="4781" spans="1:17" x14ac:dyDescent="0.3">
      <c r="A4781">
        <v>2</v>
      </c>
      <c r="B4781">
        <v>24</v>
      </c>
      <c r="C4781">
        <v>51</v>
      </c>
      <c r="D4781" s="27">
        <v>700000</v>
      </c>
      <c r="E4781">
        <v>1477890</v>
      </c>
      <c r="F4781">
        <v>6995239</v>
      </c>
      <c r="G4781">
        <v>13033976</v>
      </c>
      <c r="H4781">
        <v>940507</v>
      </c>
      <c r="I4781">
        <v>21523575</v>
      </c>
      <c r="J4781">
        <v>1019715</v>
      </c>
      <c r="K4781">
        <v>1406336</v>
      </c>
      <c r="L4781">
        <v>168417</v>
      </c>
      <c r="M4781">
        <v>351603</v>
      </c>
      <c r="N4781">
        <v>7449308</v>
      </c>
      <c r="O4781">
        <v>25.322579999999999</v>
      </c>
      <c r="P4781" s="27">
        <v>15933929</v>
      </c>
      <c r="Q4781" s="27">
        <v>54366566</v>
      </c>
    </row>
    <row r="4782" spans="1:17" x14ac:dyDescent="0.3">
      <c r="A4782">
        <v>1</v>
      </c>
      <c r="B4782">
        <v>13</v>
      </c>
      <c r="C4782">
        <v>25</v>
      </c>
      <c r="D4782" s="27">
        <v>2400</v>
      </c>
      <c r="E4782">
        <v>12647</v>
      </c>
      <c r="F4782">
        <v>6653</v>
      </c>
      <c r="G4782">
        <v>4326</v>
      </c>
      <c r="H4782">
        <v>0</v>
      </c>
      <c r="I4782">
        <v>19161</v>
      </c>
      <c r="J4782">
        <v>3300</v>
      </c>
      <c r="K4782">
        <v>9503</v>
      </c>
      <c r="L4782">
        <v>16695</v>
      </c>
      <c r="M4782">
        <v>5115</v>
      </c>
      <c r="N4782">
        <v>26523</v>
      </c>
      <c r="O4782">
        <v>777.87990000000002</v>
      </c>
      <c r="P4782" s="27">
        <v>30458</v>
      </c>
      <c r="Q4782" s="27">
        <v>103923</v>
      </c>
    </row>
    <row r="4783" spans="1:17" x14ac:dyDescent="0.3">
      <c r="A4783">
        <v>2</v>
      </c>
      <c r="B4783">
        <v>2</v>
      </c>
      <c r="C4783">
        <v>2</v>
      </c>
      <c r="D4783" s="27">
        <v>24000</v>
      </c>
      <c r="E4783">
        <v>6503</v>
      </c>
      <c r="F4783">
        <v>10263</v>
      </c>
      <c r="G4783">
        <v>135008</v>
      </c>
      <c r="H4783">
        <v>407</v>
      </c>
      <c r="I4783">
        <v>32999</v>
      </c>
      <c r="J4783">
        <v>0</v>
      </c>
      <c r="K4783">
        <v>2100</v>
      </c>
      <c r="L4783">
        <v>5141</v>
      </c>
      <c r="M4783">
        <v>8504</v>
      </c>
      <c r="N4783">
        <v>59960</v>
      </c>
      <c r="O4783">
        <v>583.35119999999995</v>
      </c>
      <c r="P4783" s="27">
        <v>76461</v>
      </c>
      <c r="Q4783" s="27">
        <v>260885</v>
      </c>
    </row>
    <row r="4784" spans="1:17" x14ac:dyDescent="0.3">
      <c r="A4784">
        <v>2</v>
      </c>
      <c r="B4784">
        <v>18</v>
      </c>
      <c r="C4784">
        <v>38</v>
      </c>
      <c r="D4784" s="27">
        <v>32000</v>
      </c>
      <c r="E4784">
        <v>32843</v>
      </c>
      <c r="F4784">
        <v>44518</v>
      </c>
      <c r="G4784">
        <v>93257</v>
      </c>
      <c r="H4784">
        <v>18344</v>
      </c>
      <c r="I4784">
        <v>148437</v>
      </c>
      <c r="J4784">
        <v>123886</v>
      </c>
      <c r="K4784">
        <v>151351</v>
      </c>
      <c r="L4784">
        <v>129017</v>
      </c>
      <c r="M4784">
        <v>22706</v>
      </c>
      <c r="N4784">
        <v>238339</v>
      </c>
      <c r="O4784">
        <v>751.72649999999999</v>
      </c>
      <c r="P4784" s="27">
        <v>293874</v>
      </c>
      <c r="Q4784" s="27">
        <v>1002698</v>
      </c>
    </row>
    <row r="4785" spans="1:17" x14ac:dyDescent="0.3">
      <c r="A4785">
        <v>7</v>
      </c>
      <c r="B4785">
        <v>8</v>
      </c>
      <c r="C4785">
        <v>19</v>
      </c>
      <c r="D4785" s="27">
        <v>7000</v>
      </c>
      <c r="E4785">
        <v>0</v>
      </c>
      <c r="F4785">
        <v>43010</v>
      </c>
      <c r="G4785">
        <v>103695</v>
      </c>
      <c r="H4785">
        <v>1119</v>
      </c>
      <c r="I4785">
        <v>65236</v>
      </c>
      <c r="J4785">
        <v>0</v>
      </c>
      <c r="K4785">
        <v>0</v>
      </c>
      <c r="L4785">
        <v>9627</v>
      </c>
      <c r="M4785">
        <v>22732</v>
      </c>
      <c r="N4785">
        <v>71720</v>
      </c>
      <c r="O4785">
        <v>1879.4559999999999</v>
      </c>
      <c r="P4785" s="27">
        <v>92948</v>
      </c>
      <c r="Q4785" s="27">
        <v>317139</v>
      </c>
    </row>
    <row r="4786" spans="1:17" x14ac:dyDescent="0.3">
      <c r="A4786">
        <v>4</v>
      </c>
      <c r="B4786">
        <v>2</v>
      </c>
      <c r="C4786">
        <v>2</v>
      </c>
      <c r="D4786" s="27">
        <v>5500</v>
      </c>
      <c r="E4786">
        <v>0</v>
      </c>
      <c r="F4786">
        <v>9854</v>
      </c>
      <c r="G4786">
        <v>33346</v>
      </c>
      <c r="H4786">
        <v>1051</v>
      </c>
      <c r="I4786">
        <v>23827</v>
      </c>
      <c r="J4786">
        <v>0</v>
      </c>
      <c r="K4786">
        <v>8469</v>
      </c>
      <c r="L4786">
        <v>11229</v>
      </c>
      <c r="M4786">
        <v>55115</v>
      </c>
      <c r="N4786">
        <v>21936</v>
      </c>
      <c r="O4786">
        <v>1461.857</v>
      </c>
      <c r="P4786" s="27">
        <v>48308</v>
      </c>
      <c r="Q4786" s="27">
        <v>164827</v>
      </c>
    </row>
    <row r="4787" spans="1:17" x14ac:dyDescent="0.3">
      <c r="A4787">
        <v>4</v>
      </c>
      <c r="B4787">
        <v>6</v>
      </c>
      <c r="C4787">
        <v>12</v>
      </c>
      <c r="D4787" s="27">
        <v>2400</v>
      </c>
      <c r="E4787">
        <v>28258</v>
      </c>
      <c r="F4787">
        <v>31411</v>
      </c>
      <c r="G4787">
        <v>38884</v>
      </c>
      <c r="H4787">
        <v>0</v>
      </c>
      <c r="I4787">
        <v>63202</v>
      </c>
      <c r="J4787">
        <v>53658</v>
      </c>
      <c r="K4787">
        <v>414566</v>
      </c>
      <c r="L4787">
        <v>3933</v>
      </c>
      <c r="M4787">
        <v>4103</v>
      </c>
      <c r="N4787">
        <v>35862</v>
      </c>
      <c r="O4787">
        <v>1197.386</v>
      </c>
      <c r="P4787" s="27">
        <v>197502</v>
      </c>
      <c r="Q4787" s="27">
        <v>673877</v>
      </c>
    </row>
    <row r="4788" spans="1:17" x14ac:dyDescent="0.3">
      <c r="A4788">
        <v>7</v>
      </c>
      <c r="B4788">
        <v>23</v>
      </c>
      <c r="C4788">
        <v>50</v>
      </c>
      <c r="D4788" s="27">
        <v>41000</v>
      </c>
      <c r="E4788">
        <v>20426</v>
      </c>
      <c r="F4788">
        <v>522802</v>
      </c>
      <c r="G4788">
        <v>360202</v>
      </c>
      <c r="H4788">
        <v>25198</v>
      </c>
      <c r="I4788">
        <v>350297</v>
      </c>
      <c r="J4788">
        <v>0</v>
      </c>
      <c r="K4788">
        <v>1442259</v>
      </c>
      <c r="L4788">
        <v>122749</v>
      </c>
      <c r="M4788">
        <v>65812</v>
      </c>
      <c r="N4788">
        <v>240708</v>
      </c>
      <c r="O4788">
        <v>653.84310000000005</v>
      </c>
      <c r="P4788" s="27">
        <v>923345</v>
      </c>
      <c r="Q4788" s="27">
        <v>3150453</v>
      </c>
    </row>
    <row r="4789" spans="1:17" x14ac:dyDescent="0.3">
      <c r="A4789">
        <v>2</v>
      </c>
      <c r="B4789">
        <v>2</v>
      </c>
      <c r="C4789">
        <v>6</v>
      </c>
      <c r="D4789" s="27">
        <v>67000</v>
      </c>
      <c r="E4789">
        <v>0</v>
      </c>
      <c r="F4789">
        <v>330242</v>
      </c>
      <c r="G4789">
        <v>702165</v>
      </c>
      <c r="H4789">
        <v>6892</v>
      </c>
      <c r="I4789">
        <v>328066</v>
      </c>
      <c r="J4789">
        <v>0</v>
      </c>
      <c r="K4789">
        <v>8334</v>
      </c>
      <c r="L4789">
        <v>59626</v>
      </c>
      <c r="M4789">
        <v>465361</v>
      </c>
      <c r="N4789">
        <v>427513</v>
      </c>
      <c r="O4789">
        <v>279.45609999999999</v>
      </c>
      <c r="P4789" s="27">
        <v>682356</v>
      </c>
      <c r="Q4789" s="27">
        <v>2328199</v>
      </c>
    </row>
    <row r="4790" spans="1:17" x14ac:dyDescent="0.3">
      <c r="A4790">
        <v>9</v>
      </c>
      <c r="B4790">
        <v>14</v>
      </c>
      <c r="C4790">
        <v>28</v>
      </c>
      <c r="D4790" s="27">
        <v>13500</v>
      </c>
      <c r="E4790">
        <v>2968</v>
      </c>
      <c r="F4790">
        <v>33443</v>
      </c>
      <c r="G4790">
        <v>63517</v>
      </c>
      <c r="H4790">
        <v>0</v>
      </c>
      <c r="I4790">
        <v>60178</v>
      </c>
      <c r="J4790">
        <v>0</v>
      </c>
      <c r="K4790">
        <v>0</v>
      </c>
      <c r="L4790">
        <v>4897</v>
      </c>
      <c r="M4790">
        <v>62700</v>
      </c>
      <c r="N4790">
        <v>38013</v>
      </c>
      <c r="O4790">
        <v>1849.1849999999999</v>
      </c>
      <c r="P4790" s="27">
        <v>77877</v>
      </c>
      <c r="Q4790" s="27">
        <v>265716</v>
      </c>
    </row>
    <row r="4791" spans="1:17" x14ac:dyDescent="0.3">
      <c r="A4791">
        <v>9</v>
      </c>
      <c r="B4791">
        <v>5</v>
      </c>
      <c r="C4791">
        <v>10</v>
      </c>
      <c r="D4791" s="27">
        <v>108000</v>
      </c>
      <c r="E4791">
        <v>357</v>
      </c>
      <c r="F4791">
        <v>64497</v>
      </c>
      <c r="G4791">
        <v>26427</v>
      </c>
      <c r="H4791">
        <v>0</v>
      </c>
      <c r="I4791">
        <v>356660</v>
      </c>
      <c r="J4791">
        <v>0</v>
      </c>
      <c r="K4791">
        <v>496463</v>
      </c>
      <c r="L4791">
        <v>41410</v>
      </c>
      <c r="M4791">
        <v>138831</v>
      </c>
      <c r="N4791">
        <v>427781</v>
      </c>
      <c r="O4791">
        <v>151.9051</v>
      </c>
      <c r="P4791" s="27">
        <v>454990</v>
      </c>
      <c r="Q4791" s="27">
        <v>1552426</v>
      </c>
    </row>
    <row r="4792" spans="1:17" x14ac:dyDescent="0.3">
      <c r="A4792">
        <v>9</v>
      </c>
      <c r="B4792">
        <v>2</v>
      </c>
      <c r="C4792">
        <v>6</v>
      </c>
      <c r="D4792" s="27">
        <v>320000</v>
      </c>
      <c r="E4792">
        <v>0</v>
      </c>
      <c r="F4792">
        <v>0</v>
      </c>
      <c r="G4792">
        <v>3709213</v>
      </c>
      <c r="H4792">
        <v>42777</v>
      </c>
      <c r="I4792">
        <v>2130835</v>
      </c>
      <c r="J4792">
        <v>0</v>
      </c>
      <c r="K4792">
        <v>91518</v>
      </c>
      <c r="L4792">
        <v>181159</v>
      </c>
      <c r="M4792">
        <v>2105701</v>
      </c>
      <c r="N4792">
        <v>1588903</v>
      </c>
      <c r="O4792">
        <v>48.84104</v>
      </c>
      <c r="P4792" s="27">
        <v>2886901</v>
      </c>
      <c r="Q4792" s="27">
        <v>9850106</v>
      </c>
    </row>
    <row r="4793" spans="1:17" x14ac:dyDescent="0.3">
      <c r="A4793">
        <v>6</v>
      </c>
      <c r="B4793">
        <v>15</v>
      </c>
      <c r="C4793">
        <v>32</v>
      </c>
      <c r="D4793" s="27">
        <v>1700</v>
      </c>
      <c r="E4793">
        <v>0</v>
      </c>
      <c r="F4793">
        <v>41580</v>
      </c>
      <c r="G4793">
        <v>45974</v>
      </c>
      <c r="H4793">
        <v>0</v>
      </c>
      <c r="I4793">
        <v>40944</v>
      </c>
      <c r="J4793">
        <v>92098</v>
      </c>
      <c r="K4793">
        <v>142190</v>
      </c>
      <c r="L4793">
        <v>4326</v>
      </c>
      <c r="M4793">
        <v>9345</v>
      </c>
      <c r="N4793">
        <v>25606</v>
      </c>
      <c r="O4793">
        <v>953.18780000000004</v>
      </c>
      <c r="P4793" s="27">
        <v>117838</v>
      </c>
      <c r="Q4793" s="27">
        <v>402063</v>
      </c>
    </row>
    <row r="4794" spans="1:17" x14ac:dyDescent="0.3">
      <c r="A4794">
        <v>5</v>
      </c>
      <c r="B4794">
        <v>8</v>
      </c>
      <c r="C4794">
        <v>18</v>
      </c>
      <c r="D4794" s="27">
        <v>4500</v>
      </c>
      <c r="E4794">
        <v>0</v>
      </c>
      <c r="F4794">
        <v>5463</v>
      </c>
      <c r="G4794">
        <v>18446</v>
      </c>
      <c r="H4794">
        <v>91</v>
      </c>
      <c r="I4794">
        <v>2428</v>
      </c>
      <c r="J4794">
        <v>0</v>
      </c>
      <c r="K4794">
        <v>0</v>
      </c>
      <c r="L4794">
        <v>3828</v>
      </c>
      <c r="M4794">
        <v>2814</v>
      </c>
      <c r="N4794">
        <v>17158</v>
      </c>
      <c r="O4794">
        <v>1655.242</v>
      </c>
      <c r="P4794" s="27">
        <v>14721</v>
      </c>
      <c r="Q4794" s="27">
        <v>50228</v>
      </c>
    </row>
    <row r="4795" spans="1:17" x14ac:dyDescent="0.3">
      <c r="A4795">
        <v>5</v>
      </c>
      <c r="B4795">
        <v>13</v>
      </c>
      <c r="C4795">
        <v>24</v>
      </c>
      <c r="D4795" s="27">
        <v>16500</v>
      </c>
      <c r="E4795">
        <v>0</v>
      </c>
      <c r="F4795">
        <v>0</v>
      </c>
      <c r="G4795">
        <v>12920</v>
      </c>
      <c r="H4795">
        <v>848</v>
      </c>
      <c r="I4795">
        <v>19096</v>
      </c>
      <c r="J4795">
        <v>0</v>
      </c>
      <c r="K4795">
        <v>4012</v>
      </c>
      <c r="L4795">
        <v>464</v>
      </c>
      <c r="M4795">
        <v>0</v>
      </c>
      <c r="N4795">
        <v>18105</v>
      </c>
      <c r="O4795">
        <v>583.35119999999995</v>
      </c>
      <c r="P4795" s="27">
        <v>16250</v>
      </c>
      <c r="Q4795" s="27">
        <v>55445</v>
      </c>
    </row>
    <row r="4796" spans="1:17" x14ac:dyDescent="0.3">
      <c r="A4796">
        <v>5</v>
      </c>
      <c r="B4796">
        <v>5</v>
      </c>
      <c r="C4796">
        <v>11</v>
      </c>
      <c r="D4796" s="27">
        <v>3200</v>
      </c>
      <c r="E4796">
        <v>0</v>
      </c>
      <c r="F4796">
        <v>0</v>
      </c>
      <c r="G4796">
        <v>0</v>
      </c>
      <c r="H4796">
        <v>0</v>
      </c>
      <c r="I4796">
        <v>19243</v>
      </c>
      <c r="J4796">
        <v>0</v>
      </c>
      <c r="K4796">
        <v>0</v>
      </c>
      <c r="L4796">
        <v>0</v>
      </c>
      <c r="M4796">
        <v>0</v>
      </c>
      <c r="N4796">
        <v>39341</v>
      </c>
      <c r="O4796">
        <v>1867.057</v>
      </c>
      <c r="P4796" s="27">
        <v>17170</v>
      </c>
      <c r="Q4796" s="27">
        <v>58584</v>
      </c>
    </row>
    <row r="4797" spans="1:17" x14ac:dyDescent="0.3">
      <c r="A4797">
        <v>8</v>
      </c>
      <c r="B4797">
        <v>91</v>
      </c>
      <c r="C4797">
        <v>49</v>
      </c>
      <c r="D4797" s="27">
        <v>1800</v>
      </c>
      <c r="E4797">
        <v>0</v>
      </c>
      <c r="F4797">
        <v>0</v>
      </c>
      <c r="G4797">
        <v>0</v>
      </c>
      <c r="H4797">
        <v>0</v>
      </c>
      <c r="I4797">
        <v>0</v>
      </c>
      <c r="J4797">
        <v>0</v>
      </c>
      <c r="K4797">
        <v>0</v>
      </c>
      <c r="L4797">
        <v>0</v>
      </c>
      <c r="M4797">
        <v>0</v>
      </c>
      <c r="N4797">
        <v>66862</v>
      </c>
      <c r="O4797">
        <v>1779.412</v>
      </c>
      <c r="P4797" s="27">
        <v>19596</v>
      </c>
      <c r="Q4797" s="27">
        <v>66862</v>
      </c>
    </row>
    <row r="4798" spans="1:17" x14ac:dyDescent="0.3">
      <c r="A4798">
        <v>7</v>
      </c>
      <c r="B4798">
        <v>5</v>
      </c>
      <c r="C4798">
        <v>9</v>
      </c>
      <c r="D4798" s="27">
        <v>290000</v>
      </c>
      <c r="E4798">
        <v>164900</v>
      </c>
      <c r="F4798">
        <v>57638</v>
      </c>
      <c r="G4798">
        <v>244953</v>
      </c>
      <c r="H4798">
        <v>1904</v>
      </c>
      <c r="I4798">
        <v>1898097</v>
      </c>
      <c r="J4798">
        <v>0</v>
      </c>
      <c r="K4798">
        <v>6162</v>
      </c>
      <c r="L4798">
        <v>8598</v>
      </c>
      <c r="M4798">
        <v>16087</v>
      </c>
      <c r="N4798">
        <v>2109087</v>
      </c>
      <c r="O4798">
        <v>62.963329999999999</v>
      </c>
      <c r="P4798" s="27">
        <v>1321051</v>
      </c>
      <c r="Q4798" s="27">
        <v>4507426</v>
      </c>
    </row>
    <row r="4799" spans="1:17" x14ac:dyDescent="0.3">
      <c r="A4799">
        <v>4</v>
      </c>
      <c r="B4799">
        <v>2</v>
      </c>
      <c r="C4799">
        <v>4</v>
      </c>
      <c r="D4799" s="27">
        <v>1400000</v>
      </c>
      <c r="E4799">
        <v>0</v>
      </c>
      <c r="F4799">
        <v>9184450</v>
      </c>
      <c r="G4799">
        <v>14449408</v>
      </c>
      <c r="H4799">
        <v>0</v>
      </c>
      <c r="I4799">
        <v>4946530</v>
      </c>
      <c r="J4799">
        <v>413512</v>
      </c>
      <c r="K4799">
        <v>1351928</v>
      </c>
      <c r="L4799">
        <v>182544</v>
      </c>
      <c r="M4799">
        <v>16190580</v>
      </c>
      <c r="N4799">
        <v>6449302</v>
      </c>
      <c r="O4799">
        <v>4.9673439999999998</v>
      </c>
      <c r="P4799" s="27">
        <v>15582724</v>
      </c>
      <c r="Q4799" s="27">
        <v>53168254</v>
      </c>
    </row>
    <row r="4800" spans="1:17" x14ac:dyDescent="0.3">
      <c r="A4800">
        <v>1</v>
      </c>
      <c r="B4800">
        <v>18</v>
      </c>
      <c r="C4800">
        <v>37</v>
      </c>
      <c r="D4800" s="27">
        <v>17250</v>
      </c>
      <c r="E4800">
        <v>0</v>
      </c>
      <c r="F4800">
        <v>0</v>
      </c>
      <c r="G4800">
        <v>14663</v>
      </c>
      <c r="H4800">
        <v>0</v>
      </c>
      <c r="I4800">
        <v>66841</v>
      </c>
      <c r="J4800">
        <v>0</v>
      </c>
      <c r="K4800">
        <v>77970</v>
      </c>
      <c r="L4800">
        <v>0</v>
      </c>
      <c r="M4800">
        <v>15597</v>
      </c>
      <c r="N4800">
        <v>172216</v>
      </c>
      <c r="O4800">
        <v>499.12040000000002</v>
      </c>
      <c r="P4800" s="27">
        <v>101784</v>
      </c>
      <c r="Q4800" s="27">
        <v>347287</v>
      </c>
    </row>
    <row r="4801" spans="1:17" x14ac:dyDescent="0.3">
      <c r="A4801">
        <v>1</v>
      </c>
      <c r="B4801">
        <v>2</v>
      </c>
      <c r="C4801">
        <v>2</v>
      </c>
      <c r="D4801" s="27">
        <v>10001</v>
      </c>
      <c r="E4801">
        <v>0</v>
      </c>
      <c r="F4801">
        <v>21700</v>
      </c>
      <c r="G4801">
        <v>62904</v>
      </c>
      <c r="H4801">
        <v>1355</v>
      </c>
      <c r="I4801">
        <v>28344</v>
      </c>
      <c r="J4801">
        <v>0</v>
      </c>
      <c r="K4801">
        <v>5248</v>
      </c>
      <c r="L4801">
        <v>9687</v>
      </c>
      <c r="M4801">
        <v>53673</v>
      </c>
      <c r="N4801">
        <v>28606</v>
      </c>
      <c r="O4801">
        <v>1145.08</v>
      </c>
      <c r="P4801" s="27">
        <v>61992</v>
      </c>
      <c r="Q4801" s="27">
        <v>211517</v>
      </c>
    </row>
    <row r="4802" spans="1:17" x14ac:dyDescent="0.3">
      <c r="A4802">
        <v>2</v>
      </c>
      <c r="B4802">
        <v>91</v>
      </c>
      <c r="C4802">
        <v>49</v>
      </c>
      <c r="D4802" s="27">
        <v>146000</v>
      </c>
      <c r="E4802">
        <v>327922</v>
      </c>
      <c r="F4802">
        <v>1370212</v>
      </c>
      <c r="G4802">
        <v>643909</v>
      </c>
      <c r="H4802">
        <v>0</v>
      </c>
      <c r="I4802">
        <v>2191386</v>
      </c>
      <c r="J4802">
        <v>0</v>
      </c>
      <c r="K4802">
        <v>542348</v>
      </c>
      <c r="L4802">
        <v>124471</v>
      </c>
      <c r="M4802">
        <v>2706962</v>
      </c>
      <c r="N4802">
        <v>3712622</v>
      </c>
      <c r="O4802">
        <v>62.51155</v>
      </c>
      <c r="P4802" s="27">
        <v>3405578</v>
      </c>
      <c r="Q4802" s="27">
        <v>11619832</v>
      </c>
    </row>
    <row r="4803" spans="1:17" x14ac:dyDescent="0.3">
      <c r="A4803">
        <v>9</v>
      </c>
      <c r="B4803">
        <v>2</v>
      </c>
      <c r="C4803">
        <v>2</v>
      </c>
      <c r="D4803" s="27">
        <v>112000</v>
      </c>
      <c r="E4803">
        <v>0</v>
      </c>
      <c r="F4803">
        <v>606710</v>
      </c>
      <c r="G4803">
        <v>1584123</v>
      </c>
      <c r="H4803">
        <v>16490</v>
      </c>
      <c r="I4803">
        <v>882321</v>
      </c>
      <c r="J4803">
        <v>0</v>
      </c>
      <c r="K4803">
        <v>55386</v>
      </c>
      <c r="L4803">
        <v>93172</v>
      </c>
      <c r="M4803">
        <v>575775</v>
      </c>
      <c r="N4803">
        <v>886722</v>
      </c>
      <c r="O4803">
        <v>57.663170000000001</v>
      </c>
      <c r="P4803" s="27">
        <v>1377696</v>
      </c>
      <c r="Q4803" s="27">
        <v>4700699</v>
      </c>
    </row>
    <row r="4804" spans="1:17" x14ac:dyDescent="0.3">
      <c r="A4804">
        <v>5</v>
      </c>
      <c r="B4804">
        <v>14</v>
      </c>
      <c r="C4804">
        <v>28</v>
      </c>
      <c r="D4804" s="27">
        <v>92000</v>
      </c>
      <c r="E4804">
        <v>178227</v>
      </c>
      <c r="F4804">
        <v>914248</v>
      </c>
      <c r="G4804">
        <v>788139</v>
      </c>
      <c r="H4804">
        <v>0</v>
      </c>
      <c r="I4804">
        <v>711720</v>
      </c>
      <c r="J4804">
        <v>49858</v>
      </c>
      <c r="K4804">
        <v>248508</v>
      </c>
      <c r="L4804">
        <v>134381</v>
      </c>
      <c r="M4804">
        <v>598382</v>
      </c>
      <c r="N4804">
        <v>412701</v>
      </c>
      <c r="O4804">
        <v>366.15589999999997</v>
      </c>
      <c r="P4804" s="27">
        <v>1182932</v>
      </c>
      <c r="Q4804" s="27">
        <v>4036164</v>
      </c>
    </row>
    <row r="4805" spans="1:17" x14ac:dyDescent="0.3">
      <c r="A4805">
        <v>5</v>
      </c>
      <c r="B4805">
        <v>12</v>
      </c>
      <c r="C4805">
        <v>21</v>
      </c>
      <c r="D4805" s="27">
        <v>1800</v>
      </c>
      <c r="E4805">
        <v>0</v>
      </c>
      <c r="F4805">
        <v>4141</v>
      </c>
      <c r="G4805">
        <v>1136</v>
      </c>
      <c r="H4805">
        <v>156</v>
      </c>
      <c r="I4805">
        <v>1678</v>
      </c>
      <c r="J4805">
        <v>0</v>
      </c>
      <c r="K4805">
        <v>0</v>
      </c>
      <c r="L4805">
        <v>0</v>
      </c>
      <c r="M4805">
        <v>246</v>
      </c>
      <c r="N4805">
        <v>6581</v>
      </c>
      <c r="O4805">
        <v>1807.463</v>
      </c>
      <c r="P4805" s="27">
        <v>4085</v>
      </c>
      <c r="Q4805" s="27">
        <v>13938</v>
      </c>
    </row>
    <row r="4806" spans="1:17" x14ac:dyDescent="0.3">
      <c r="A4806">
        <v>8</v>
      </c>
      <c r="B4806">
        <v>26</v>
      </c>
      <c r="C4806">
        <v>46</v>
      </c>
      <c r="D4806" s="27">
        <v>7500</v>
      </c>
      <c r="E4806">
        <v>33403</v>
      </c>
      <c r="F4806">
        <v>18545</v>
      </c>
      <c r="G4806">
        <v>15100</v>
      </c>
      <c r="H4806">
        <v>379</v>
      </c>
      <c r="I4806">
        <v>30839</v>
      </c>
      <c r="J4806">
        <v>0</v>
      </c>
      <c r="K4806">
        <v>0</v>
      </c>
      <c r="L4806">
        <v>3381</v>
      </c>
      <c r="M4806">
        <v>15191</v>
      </c>
      <c r="N4806">
        <v>34334</v>
      </c>
      <c r="O4806">
        <v>1484.5150000000001</v>
      </c>
      <c r="P4806" s="27">
        <v>44306</v>
      </c>
      <c r="Q4806" s="27">
        <v>151172</v>
      </c>
    </row>
    <row r="4807" spans="1:17" x14ac:dyDescent="0.3">
      <c r="A4807">
        <v>5</v>
      </c>
      <c r="B4807">
        <v>15</v>
      </c>
      <c r="C4807">
        <v>32</v>
      </c>
      <c r="D4807" s="27">
        <v>4000</v>
      </c>
      <c r="E4807">
        <v>15632</v>
      </c>
      <c r="F4807">
        <v>142952</v>
      </c>
      <c r="G4807">
        <v>173382</v>
      </c>
      <c r="H4807">
        <v>0</v>
      </c>
      <c r="I4807">
        <v>92438</v>
      </c>
      <c r="J4807">
        <v>0</v>
      </c>
      <c r="K4807">
        <v>443775</v>
      </c>
      <c r="L4807">
        <v>5067</v>
      </c>
      <c r="M4807">
        <v>24168</v>
      </c>
      <c r="N4807">
        <v>77026</v>
      </c>
      <c r="O4807">
        <v>961.78279999999995</v>
      </c>
      <c r="P4807" s="27">
        <v>285592</v>
      </c>
      <c r="Q4807" s="27">
        <v>974440</v>
      </c>
    </row>
    <row r="4808" spans="1:17" x14ac:dyDescent="0.3">
      <c r="A4808">
        <v>8</v>
      </c>
      <c r="B4808">
        <v>24</v>
      </c>
      <c r="C4808">
        <v>51</v>
      </c>
      <c r="D4808" s="27">
        <v>320000</v>
      </c>
      <c r="E4808">
        <v>0</v>
      </c>
      <c r="F4808">
        <v>1694997</v>
      </c>
      <c r="G4808">
        <v>2664134</v>
      </c>
      <c r="H4808">
        <v>513173</v>
      </c>
      <c r="I4808">
        <v>4870270</v>
      </c>
      <c r="J4808">
        <v>0</v>
      </c>
      <c r="K4808">
        <v>438298</v>
      </c>
      <c r="L4808">
        <v>22839</v>
      </c>
      <c r="M4808">
        <v>151246</v>
      </c>
      <c r="N4808">
        <v>2087836</v>
      </c>
      <c r="O4808">
        <v>48.84104</v>
      </c>
      <c r="P4808" s="27">
        <v>3646774</v>
      </c>
      <c r="Q4808" s="27">
        <v>12442793</v>
      </c>
    </row>
    <row r="4809" spans="1:17" x14ac:dyDescent="0.3">
      <c r="A4809">
        <v>9</v>
      </c>
      <c r="B4809">
        <v>26</v>
      </c>
      <c r="C4809">
        <v>45</v>
      </c>
      <c r="D4809" s="27">
        <v>10000</v>
      </c>
      <c r="E4809">
        <v>0</v>
      </c>
      <c r="F4809">
        <v>10468</v>
      </c>
      <c r="G4809">
        <v>23171</v>
      </c>
      <c r="H4809">
        <v>0</v>
      </c>
      <c r="I4809">
        <v>60346</v>
      </c>
      <c r="J4809">
        <v>0</v>
      </c>
      <c r="K4809">
        <v>2669</v>
      </c>
      <c r="L4809">
        <v>6243</v>
      </c>
      <c r="M4809">
        <v>17498</v>
      </c>
      <c r="N4809">
        <v>76218</v>
      </c>
      <c r="O4809">
        <v>1828.0519999999999</v>
      </c>
      <c r="P4809" s="27">
        <v>57624</v>
      </c>
      <c r="Q4809" s="27">
        <v>196613</v>
      </c>
    </row>
    <row r="4810" spans="1:17" x14ac:dyDescent="0.3">
      <c r="A4810">
        <v>7</v>
      </c>
      <c r="B4810">
        <v>14</v>
      </c>
      <c r="C4810">
        <v>28</v>
      </c>
      <c r="D4810" s="27">
        <v>22250</v>
      </c>
      <c r="E4810">
        <v>4574</v>
      </c>
      <c r="F4810">
        <v>374583</v>
      </c>
      <c r="G4810">
        <v>50534</v>
      </c>
      <c r="H4810">
        <v>0</v>
      </c>
      <c r="I4810">
        <v>226428</v>
      </c>
      <c r="J4810">
        <v>0</v>
      </c>
      <c r="K4810">
        <v>205918</v>
      </c>
      <c r="L4810">
        <v>30209</v>
      </c>
      <c r="M4810">
        <v>70407</v>
      </c>
      <c r="N4810">
        <v>77918</v>
      </c>
      <c r="O4810">
        <v>259.3519</v>
      </c>
      <c r="P4810" s="27">
        <v>304974</v>
      </c>
      <c r="Q4810" s="27">
        <v>1040571</v>
      </c>
    </row>
    <row r="4811" spans="1:17" x14ac:dyDescent="0.3">
      <c r="A4811">
        <v>3</v>
      </c>
      <c r="B4811">
        <v>2</v>
      </c>
      <c r="C4811">
        <v>6</v>
      </c>
      <c r="D4811" s="27">
        <v>78000</v>
      </c>
      <c r="E4811">
        <v>439297</v>
      </c>
      <c r="F4811">
        <v>762890</v>
      </c>
      <c r="G4811">
        <v>1237205</v>
      </c>
      <c r="H4811">
        <v>30880</v>
      </c>
      <c r="I4811">
        <v>679185</v>
      </c>
      <c r="J4811">
        <v>0</v>
      </c>
      <c r="K4811">
        <v>298466</v>
      </c>
      <c r="L4811">
        <v>88020</v>
      </c>
      <c r="M4811">
        <v>1313923</v>
      </c>
      <c r="N4811">
        <v>692532</v>
      </c>
      <c r="O4811">
        <v>52.146230000000003</v>
      </c>
      <c r="P4811" s="27">
        <v>1624384</v>
      </c>
      <c r="Q4811" s="27">
        <v>5542398</v>
      </c>
    </row>
    <row r="4812" spans="1:17" x14ac:dyDescent="0.3">
      <c r="A4812">
        <v>9</v>
      </c>
      <c r="B4812">
        <v>17</v>
      </c>
      <c r="C4812">
        <v>36</v>
      </c>
      <c r="D4812" s="27">
        <v>78000</v>
      </c>
      <c r="E4812">
        <v>0</v>
      </c>
      <c r="F4812">
        <v>195263</v>
      </c>
      <c r="G4812">
        <v>1194220</v>
      </c>
      <c r="H4812">
        <v>0</v>
      </c>
      <c r="I4812">
        <v>668701</v>
      </c>
      <c r="J4812">
        <v>0</v>
      </c>
      <c r="K4812">
        <v>322129</v>
      </c>
      <c r="L4812">
        <v>103446</v>
      </c>
      <c r="M4812">
        <v>31026</v>
      </c>
      <c r="N4812">
        <v>927752</v>
      </c>
      <c r="O4812">
        <v>61.65184</v>
      </c>
      <c r="P4812" s="27">
        <v>1008950</v>
      </c>
      <c r="Q4812" s="27">
        <v>3442537</v>
      </c>
    </row>
    <row r="4813" spans="1:17" x14ac:dyDescent="0.3">
      <c r="A4813">
        <v>6</v>
      </c>
      <c r="B4813">
        <v>23</v>
      </c>
      <c r="C4813">
        <v>50</v>
      </c>
      <c r="D4813" s="27">
        <v>53000</v>
      </c>
      <c r="E4813">
        <v>111135</v>
      </c>
      <c r="F4813">
        <v>299738</v>
      </c>
      <c r="G4813">
        <v>233164</v>
      </c>
      <c r="H4813">
        <v>39145</v>
      </c>
      <c r="I4813">
        <v>352835</v>
      </c>
      <c r="J4813">
        <v>0</v>
      </c>
      <c r="K4813">
        <v>90342</v>
      </c>
      <c r="L4813">
        <v>50572</v>
      </c>
      <c r="M4813">
        <v>47361</v>
      </c>
      <c r="N4813">
        <v>287381</v>
      </c>
      <c r="O4813">
        <v>1807.463</v>
      </c>
      <c r="P4813" s="27">
        <v>443046</v>
      </c>
      <c r="Q4813" s="27">
        <v>1511673</v>
      </c>
    </row>
    <row r="4814" spans="1:17" x14ac:dyDescent="0.3">
      <c r="A4814">
        <v>5</v>
      </c>
      <c r="B4814">
        <v>18</v>
      </c>
      <c r="C4814">
        <v>40</v>
      </c>
      <c r="D4814" s="27">
        <v>43500</v>
      </c>
      <c r="E4814">
        <v>698</v>
      </c>
      <c r="F4814">
        <v>103062</v>
      </c>
      <c r="G4814">
        <v>37223</v>
      </c>
      <c r="H4814">
        <v>17839</v>
      </c>
      <c r="I4814">
        <v>45569</v>
      </c>
      <c r="J4814">
        <v>49448</v>
      </c>
      <c r="K4814">
        <v>39498</v>
      </c>
      <c r="L4814">
        <v>66269</v>
      </c>
      <c r="M4814">
        <v>1258</v>
      </c>
      <c r="N4814">
        <v>95129</v>
      </c>
      <c r="O4814">
        <v>171.86699999999999</v>
      </c>
      <c r="P4814" s="27">
        <v>133644</v>
      </c>
      <c r="Q4814" s="27">
        <v>455993</v>
      </c>
    </row>
    <row r="4815" spans="1:17" x14ac:dyDescent="0.3">
      <c r="A4815">
        <v>8</v>
      </c>
      <c r="B4815">
        <v>2</v>
      </c>
      <c r="C4815">
        <v>2</v>
      </c>
      <c r="D4815" s="27">
        <v>10750</v>
      </c>
      <c r="E4815">
        <v>8829</v>
      </c>
      <c r="F4815">
        <v>23821</v>
      </c>
      <c r="G4815">
        <v>124105</v>
      </c>
      <c r="H4815">
        <v>1655</v>
      </c>
      <c r="I4815">
        <v>49531</v>
      </c>
      <c r="J4815">
        <v>0</v>
      </c>
      <c r="K4815">
        <v>4145</v>
      </c>
      <c r="L4815">
        <v>14204</v>
      </c>
      <c r="M4815">
        <v>85836</v>
      </c>
      <c r="N4815">
        <v>64791</v>
      </c>
      <c r="O4815">
        <v>887.44190000000003</v>
      </c>
      <c r="P4815" s="27">
        <v>110468</v>
      </c>
      <c r="Q4815" s="27">
        <v>376917</v>
      </c>
    </row>
    <row r="4816" spans="1:17" x14ac:dyDescent="0.3">
      <c r="A4816">
        <v>1</v>
      </c>
      <c r="B4816">
        <v>5</v>
      </c>
      <c r="C4816">
        <v>10</v>
      </c>
      <c r="D4816" s="27">
        <v>14000</v>
      </c>
      <c r="E4816">
        <v>0</v>
      </c>
      <c r="F4816">
        <v>6861</v>
      </c>
      <c r="G4816">
        <v>19586</v>
      </c>
      <c r="H4816">
        <v>0</v>
      </c>
      <c r="I4816">
        <v>106386</v>
      </c>
      <c r="J4816">
        <v>0</v>
      </c>
      <c r="K4816">
        <v>34568</v>
      </c>
      <c r="L4816">
        <v>16525</v>
      </c>
      <c r="M4816">
        <v>53504</v>
      </c>
      <c r="N4816">
        <v>83878</v>
      </c>
      <c r="O4816">
        <v>1851.67</v>
      </c>
      <c r="P4816" s="27">
        <v>94170</v>
      </c>
      <c r="Q4816" s="27">
        <v>321308</v>
      </c>
    </row>
    <row r="4817" spans="1:17" x14ac:dyDescent="0.3">
      <c r="A4817">
        <v>5</v>
      </c>
      <c r="B4817">
        <v>1</v>
      </c>
      <c r="C4817">
        <v>1</v>
      </c>
      <c r="D4817" s="27">
        <v>800000</v>
      </c>
      <c r="E4817">
        <v>0</v>
      </c>
      <c r="F4817">
        <v>0</v>
      </c>
      <c r="G4817">
        <v>0</v>
      </c>
      <c r="H4817">
        <v>0</v>
      </c>
      <c r="I4817">
        <v>0</v>
      </c>
      <c r="J4817">
        <v>0</v>
      </c>
      <c r="K4817">
        <v>0</v>
      </c>
      <c r="L4817">
        <v>0</v>
      </c>
      <c r="M4817">
        <v>0</v>
      </c>
      <c r="N4817">
        <v>248261</v>
      </c>
      <c r="O4817">
        <v>23.717549999999999</v>
      </c>
      <c r="P4817" s="27">
        <v>72761</v>
      </c>
      <c r="Q4817" s="27">
        <v>248261</v>
      </c>
    </row>
    <row r="4818" spans="1:17" x14ac:dyDescent="0.3">
      <c r="A4818">
        <v>2</v>
      </c>
      <c r="B4818">
        <v>4</v>
      </c>
      <c r="C4818">
        <v>8</v>
      </c>
      <c r="D4818" s="27">
        <v>49000</v>
      </c>
      <c r="E4818">
        <v>149557</v>
      </c>
      <c r="F4818">
        <v>603991</v>
      </c>
      <c r="G4818">
        <v>120528</v>
      </c>
      <c r="H4818">
        <v>7293</v>
      </c>
      <c r="I4818">
        <v>605216</v>
      </c>
      <c r="J4818">
        <v>0</v>
      </c>
      <c r="K4818">
        <v>3525408</v>
      </c>
      <c r="L4818">
        <v>50641</v>
      </c>
      <c r="M4818">
        <v>656432</v>
      </c>
      <c r="N4818">
        <v>627138</v>
      </c>
      <c r="O4818">
        <v>279.45609999999999</v>
      </c>
      <c r="P4818" s="27">
        <v>1859966</v>
      </c>
      <c r="Q4818" s="27">
        <v>6346204</v>
      </c>
    </row>
    <row r="4819" spans="1:17" x14ac:dyDescent="0.3">
      <c r="A4819">
        <v>7</v>
      </c>
      <c r="B4819">
        <v>14</v>
      </c>
      <c r="C4819">
        <v>28</v>
      </c>
      <c r="D4819" s="27">
        <v>33500</v>
      </c>
      <c r="E4819">
        <v>4056</v>
      </c>
      <c r="F4819">
        <v>459575</v>
      </c>
      <c r="G4819">
        <v>175831</v>
      </c>
      <c r="H4819">
        <v>0</v>
      </c>
      <c r="I4819">
        <v>261781</v>
      </c>
      <c r="J4819">
        <v>0</v>
      </c>
      <c r="K4819">
        <v>63187</v>
      </c>
      <c r="L4819">
        <v>40364</v>
      </c>
      <c r="M4819">
        <v>155796</v>
      </c>
      <c r="N4819">
        <v>142951</v>
      </c>
      <c r="O4819">
        <v>311.1345</v>
      </c>
      <c r="P4819" s="27">
        <v>382046</v>
      </c>
      <c r="Q4819" s="27">
        <v>1303541</v>
      </c>
    </row>
    <row r="4820" spans="1:17" x14ac:dyDescent="0.3">
      <c r="A4820">
        <v>7</v>
      </c>
      <c r="B4820">
        <v>23</v>
      </c>
      <c r="C4820">
        <v>50</v>
      </c>
      <c r="D4820" s="27">
        <v>6800</v>
      </c>
      <c r="E4820">
        <v>2354</v>
      </c>
      <c r="F4820">
        <v>73074</v>
      </c>
      <c r="G4820">
        <v>91296</v>
      </c>
      <c r="H4820">
        <v>0</v>
      </c>
      <c r="I4820">
        <v>104969</v>
      </c>
      <c r="J4820">
        <v>0</v>
      </c>
      <c r="K4820">
        <v>455405</v>
      </c>
      <c r="L4820">
        <v>27716</v>
      </c>
      <c r="M4820">
        <v>19849</v>
      </c>
      <c r="N4820">
        <v>48294</v>
      </c>
      <c r="O4820">
        <v>1197.386</v>
      </c>
      <c r="P4820" s="27">
        <v>241195</v>
      </c>
      <c r="Q4820" s="27">
        <v>822957</v>
      </c>
    </row>
    <row r="4821" spans="1:17" x14ac:dyDescent="0.3">
      <c r="A4821">
        <v>1</v>
      </c>
      <c r="B4821">
        <v>14</v>
      </c>
      <c r="C4821">
        <v>29</v>
      </c>
      <c r="D4821" s="27">
        <v>156000</v>
      </c>
      <c r="E4821">
        <v>156402</v>
      </c>
      <c r="F4821">
        <v>182593</v>
      </c>
      <c r="G4821">
        <v>598121</v>
      </c>
      <c r="H4821">
        <v>21880</v>
      </c>
      <c r="I4821">
        <v>770631</v>
      </c>
      <c r="J4821">
        <v>0</v>
      </c>
      <c r="K4821">
        <v>156921</v>
      </c>
      <c r="L4821">
        <v>100161</v>
      </c>
      <c r="M4821">
        <v>446845</v>
      </c>
      <c r="N4821">
        <v>468332</v>
      </c>
      <c r="O4821">
        <v>84.055760000000006</v>
      </c>
      <c r="P4821" s="27">
        <v>850494</v>
      </c>
      <c r="Q4821" s="27">
        <v>2901886</v>
      </c>
    </row>
    <row r="4822" spans="1:17" x14ac:dyDescent="0.3">
      <c r="A4822">
        <v>4</v>
      </c>
      <c r="B4822">
        <v>13</v>
      </c>
      <c r="C4822">
        <v>24</v>
      </c>
      <c r="D4822" s="27">
        <v>60000</v>
      </c>
      <c r="E4822">
        <v>0</v>
      </c>
      <c r="F4822">
        <v>1562870</v>
      </c>
      <c r="G4822">
        <v>337796</v>
      </c>
      <c r="H4822">
        <v>0</v>
      </c>
      <c r="I4822">
        <v>566394</v>
      </c>
      <c r="J4822">
        <v>0</v>
      </c>
      <c r="K4822">
        <v>32642</v>
      </c>
      <c r="L4822">
        <v>28179</v>
      </c>
      <c r="M4822">
        <v>28182</v>
      </c>
      <c r="N4822">
        <v>1030174</v>
      </c>
      <c r="O4822">
        <v>445.92270000000002</v>
      </c>
      <c r="P4822" s="27">
        <v>1051066</v>
      </c>
      <c r="Q4822" s="27">
        <v>3586237</v>
      </c>
    </row>
    <row r="4823" spans="1:17" x14ac:dyDescent="0.3">
      <c r="A4823">
        <v>3</v>
      </c>
      <c r="B4823">
        <v>2</v>
      </c>
      <c r="C4823">
        <v>6</v>
      </c>
      <c r="D4823" s="27">
        <v>4500</v>
      </c>
      <c r="E4823">
        <v>58587</v>
      </c>
      <c r="F4823">
        <v>20144</v>
      </c>
      <c r="G4823">
        <v>49711</v>
      </c>
      <c r="H4823">
        <v>835</v>
      </c>
      <c r="I4823">
        <v>39215</v>
      </c>
      <c r="J4823">
        <v>0</v>
      </c>
      <c r="K4823">
        <v>0</v>
      </c>
      <c r="L4823">
        <v>13306</v>
      </c>
      <c r="M4823">
        <v>107705</v>
      </c>
      <c r="N4823">
        <v>37247</v>
      </c>
      <c r="O4823">
        <v>1879.4559999999999</v>
      </c>
      <c r="P4823" s="27">
        <v>95765</v>
      </c>
      <c r="Q4823" s="27">
        <v>326750</v>
      </c>
    </row>
    <row r="4824" spans="1:17" x14ac:dyDescent="0.3">
      <c r="A4824">
        <v>1</v>
      </c>
      <c r="B4824">
        <v>8</v>
      </c>
      <c r="C4824">
        <v>19</v>
      </c>
      <c r="D4824" s="27">
        <v>2800</v>
      </c>
      <c r="E4824">
        <v>0</v>
      </c>
      <c r="F4824">
        <v>2585</v>
      </c>
      <c r="G4824">
        <v>10412</v>
      </c>
      <c r="H4824">
        <v>590</v>
      </c>
      <c r="I4824">
        <v>23654</v>
      </c>
      <c r="J4824">
        <v>0</v>
      </c>
      <c r="K4824">
        <v>3790</v>
      </c>
      <c r="L4824">
        <v>16600</v>
      </c>
      <c r="M4824">
        <v>44022</v>
      </c>
      <c r="N4824">
        <v>20725</v>
      </c>
      <c r="O4824">
        <v>777.87990000000002</v>
      </c>
      <c r="P4824" s="27">
        <v>35867</v>
      </c>
      <c r="Q4824" s="27">
        <v>122378</v>
      </c>
    </row>
    <row r="4825" spans="1:17" x14ac:dyDescent="0.3">
      <c r="A4825">
        <v>2</v>
      </c>
      <c r="B4825">
        <v>2</v>
      </c>
      <c r="C4825">
        <v>6</v>
      </c>
      <c r="D4825" s="27">
        <v>600000</v>
      </c>
      <c r="E4825">
        <v>0</v>
      </c>
      <c r="F4825">
        <v>8243011</v>
      </c>
      <c r="G4825">
        <v>8834426</v>
      </c>
      <c r="H4825">
        <v>0</v>
      </c>
      <c r="I4825">
        <v>8594122</v>
      </c>
      <c r="J4825">
        <v>0</v>
      </c>
      <c r="K4825">
        <v>486269</v>
      </c>
      <c r="L4825">
        <v>145548</v>
      </c>
      <c r="M4825">
        <v>1215927</v>
      </c>
      <c r="N4825">
        <v>8050234</v>
      </c>
      <c r="O4825">
        <v>52.146230000000003</v>
      </c>
      <c r="P4825" s="27">
        <v>10424835</v>
      </c>
      <c r="Q4825" s="27">
        <v>35569537</v>
      </c>
    </row>
    <row r="4826" spans="1:17" x14ac:dyDescent="0.3">
      <c r="A4826">
        <v>4</v>
      </c>
      <c r="B4826">
        <v>5</v>
      </c>
      <c r="C4826">
        <v>9</v>
      </c>
      <c r="D4826" s="27">
        <v>220000</v>
      </c>
      <c r="E4826">
        <v>153936</v>
      </c>
      <c r="F4826">
        <v>114169</v>
      </c>
      <c r="G4826">
        <v>200299</v>
      </c>
      <c r="H4826">
        <v>0</v>
      </c>
      <c r="I4826">
        <v>863088</v>
      </c>
      <c r="J4826">
        <v>0</v>
      </c>
      <c r="K4826">
        <v>73273</v>
      </c>
      <c r="L4826">
        <v>26224</v>
      </c>
      <c r="M4826">
        <v>154356</v>
      </c>
      <c r="N4826">
        <v>817454</v>
      </c>
      <c r="O4826">
        <v>13.99452</v>
      </c>
      <c r="P4826" s="27">
        <v>704220</v>
      </c>
      <c r="Q4826" s="27">
        <v>2402799</v>
      </c>
    </row>
    <row r="4827" spans="1:17" x14ac:dyDescent="0.3">
      <c r="A4827">
        <v>2</v>
      </c>
      <c r="B4827">
        <v>7</v>
      </c>
      <c r="C4827">
        <v>16</v>
      </c>
      <c r="D4827" s="27">
        <v>8500</v>
      </c>
      <c r="E4827">
        <v>0</v>
      </c>
      <c r="F4827">
        <v>5855</v>
      </c>
      <c r="G4827">
        <v>6366</v>
      </c>
      <c r="H4827">
        <v>0</v>
      </c>
      <c r="I4827">
        <v>30985</v>
      </c>
      <c r="J4827">
        <v>0</v>
      </c>
      <c r="K4827">
        <v>691</v>
      </c>
      <c r="L4827">
        <v>2607</v>
      </c>
      <c r="M4827">
        <v>2755</v>
      </c>
      <c r="N4827">
        <v>33687</v>
      </c>
      <c r="O4827">
        <v>751.72649999999999</v>
      </c>
      <c r="P4827" s="27">
        <v>24310</v>
      </c>
      <c r="Q4827" s="27">
        <v>82946</v>
      </c>
    </row>
    <row r="4828" spans="1:17" x14ac:dyDescent="0.3">
      <c r="A4828">
        <v>3</v>
      </c>
      <c r="B4828">
        <v>2</v>
      </c>
      <c r="C4828">
        <v>4</v>
      </c>
      <c r="D4828" s="27">
        <v>9900</v>
      </c>
      <c r="E4828">
        <v>0</v>
      </c>
      <c r="F4828">
        <v>5718</v>
      </c>
      <c r="G4828">
        <v>24843</v>
      </c>
      <c r="H4828">
        <v>147</v>
      </c>
      <c r="I4828">
        <v>15565</v>
      </c>
      <c r="J4828">
        <v>0</v>
      </c>
      <c r="K4828">
        <v>3342</v>
      </c>
      <c r="L4828">
        <v>5572</v>
      </c>
      <c r="M4828">
        <v>10311</v>
      </c>
      <c r="N4828">
        <v>17509</v>
      </c>
      <c r="O4828">
        <v>2396.7339999999999</v>
      </c>
      <c r="P4828" s="27">
        <v>24328</v>
      </c>
      <c r="Q4828" s="27">
        <v>83007</v>
      </c>
    </row>
    <row r="4829" spans="1:17" x14ac:dyDescent="0.3">
      <c r="A4829">
        <v>5</v>
      </c>
      <c r="B4829">
        <v>26</v>
      </c>
      <c r="C4829">
        <v>47</v>
      </c>
      <c r="D4829" s="27">
        <v>4000</v>
      </c>
      <c r="E4829">
        <v>0</v>
      </c>
      <c r="F4829">
        <v>2242</v>
      </c>
      <c r="G4829">
        <v>7473</v>
      </c>
      <c r="H4829">
        <v>45</v>
      </c>
      <c r="I4829">
        <v>24335</v>
      </c>
      <c r="J4829">
        <v>0</v>
      </c>
      <c r="K4829">
        <v>0</v>
      </c>
      <c r="L4829">
        <v>212</v>
      </c>
      <c r="M4829">
        <v>2902</v>
      </c>
      <c r="N4829">
        <v>28861</v>
      </c>
      <c r="O4829">
        <v>1879.4559999999999</v>
      </c>
      <c r="P4829" s="27">
        <v>19364</v>
      </c>
      <c r="Q4829" s="27">
        <v>66070</v>
      </c>
    </row>
    <row r="4830" spans="1:17" x14ac:dyDescent="0.3">
      <c r="A4830">
        <v>4</v>
      </c>
      <c r="B4830">
        <v>14</v>
      </c>
      <c r="C4830">
        <v>28</v>
      </c>
      <c r="D4830" s="27">
        <v>65000</v>
      </c>
      <c r="E4830">
        <v>67256</v>
      </c>
      <c r="F4830">
        <v>358093</v>
      </c>
      <c r="G4830">
        <v>203818</v>
      </c>
      <c r="H4830">
        <v>38309</v>
      </c>
      <c r="I4830">
        <v>732155</v>
      </c>
      <c r="J4830">
        <v>0</v>
      </c>
      <c r="K4830">
        <v>8886</v>
      </c>
      <c r="L4830">
        <v>41990</v>
      </c>
      <c r="M4830">
        <v>192958</v>
      </c>
      <c r="N4830">
        <v>293108</v>
      </c>
      <c r="O4830">
        <v>125.6504</v>
      </c>
      <c r="P4830" s="27">
        <v>567577</v>
      </c>
      <c r="Q4830" s="27">
        <v>1936573</v>
      </c>
    </row>
    <row r="4831" spans="1:17" x14ac:dyDescent="0.3">
      <c r="A4831">
        <v>4</v>
      </c>
      <c r="B4831">
        <v>1</v>
      </c>
      <c r="C4831">
        <v>1</v>
      </c>
      <c r="D4831" s="27">
        <v>2000</v>
      </c>
      <c r="E4831">
        <v>0</v>
      </c>
      <c r="F4831">
        <v>1445</v>
      </c>
      <c r="G4831">
        <v>35</v>
      </c>
      <c r="H4831">
        <v>0</v>
      </c>
      <c r="I4831">
        <v>0</v>
      </c>
      <c r="J4831">
        <v>0</v>
      </c>
      <c r="K4831">
        <v>0</v>
      </c>
      <c r="L4831">
        <v>0</v>
      </c>
      <c r="M4831">
        <v>0</v>
      </c>
      <c r="N4831">
        <v>5262</v>
      </c>
      <c r="O4831">
        <v>1807.463</v>
      </c>
      <c r="P4831" s="27">
        <v>1976</v>
      </c>
      <c r="Q4831" s="27">
        <v>6742</v>
      </c>
    </row>
    <row r="4832" spans="1:17" x14ac:dyDescent="0.3">
      <c r="A4832">
        <v>5</v>
      </c>
      <c r="B4832">
        <v>25</v>
      </c>
      <c r="C4832">
        <v>42</v>
      </c>
      <c r="D4832" s="27">
        <v>8700</v>
      </c>
      <c r="E4832">
        <v>0</v>
      </c>
      <c r="F4832">
        <v>18569</v>
      </c>
      <c r="G4832">
        <v>51771</v>
      </c>
      <c r="H4832">
        <v>0</v>
      </c>
      <c r="I4832">
        <v>35559</v>
      </c>
      <c r="J4832">
        <v>0</v>
      </c>
      <c r="K4832">
        <v>0</v>
      </c>
      <c r="L4832">
        <v>264798</v>
      </c>
      <c r="M4832">
        <v>12060</v>
      </c>
      <c r="N4832">
        <v>40181</v>
      </c>
      <c r="O4832">
        <v>1655.242</v>
      </c>
      <c r="P4832" s="27">
        <v>123956</v>
      </c>
      <c r="Q4832" s="27">
        <v>422938</v>
      </c>
    </row>
    <row r="4833" spans="1:17" x14ac:dyDescent="0.3">
      <c r="A4833">
        <v>9</v>
      </c>
      <c r="B4833">
        <v>2</v>
      </c>
      <c r="C4833">
        <v>2</v>
      </c>
      <c r="D4833" s="27">
        <v>6700</v>
      </c>
      <c r="E4833">
        <v>0</v>
      </c>
      <c r="F4833">
        <v>19548</v>
      </c>
      <c r="G4833">
        <v>17265</v>
      </c>
      <c r="H4833">
        <v>636</v>
      </c>
      <c r="I4833">
        <v>66078</v>
      </c>
      <c r="J4833">
        <v>0</v>
      </c>
      <c r="K4833">
        <v>0</v>
      </c>
      <c r="L4833">
        <v>8984</v>
      </c>
      <c r="M4833">
        <v>74838</v>
      </c>
      <c r="N4833">
        <v>25239</v>
      </c>
      <c r="O4833">
        <v>1828.0519999999999</v>
      </c>
      <c r="P4833" s="27">
        <v>62306</v>
      </c>
      <c r="Q4833" s="27">
        <v>212588</v>
      </c>
    </row>
    <row r="4834" spans="1:17" x14ac:dyDescent="0.3">
      <c r="A4834">
        <v>7</v>
      </c>
      <c r="B4834">
        <v>12</v>
      </c>
      <c r="C4834">
        <v>21</v>
      </c>
      <c r="D4834" s="27">
        <v>42000</v>
      </c>
      <c r="E4834">
        <v>42758</v>
      </c>
      <c r="F4834">
        <v>222714</v>
      </c>
      <c r="G4834">
        <v>267314</v>
      </c>
      <c r="H4834">
        <v>0</v>
      </c>
      <c r="I4834">
        <v>106769</v>
      </c>
      <c r="J4834">
        <v>39522</v>
      </c>
      <c r="K4834">
        <v>150276</v>
      </c>
      <c r="L4834">
        <v>78387</v>
      </c>
      <c r="M4834">
        <v>53785</v>
      </c>
      <c r="N4834">
        <v>320664</v>
      </c>
      <c r="O4834">
        <v>226.8278</v>
      </c>
      <c r="P4834" s="27">
        <v>375788</v>
      </c>
      <c r="Q4834" s="27">
        <v>1282189</v>
      </c>
    </row>
    <row r="4835" spans="1:17" x14ac:dyDescent="0.3">
      <c r="A4835">
        <v>2</v>
      </c>
      <c r="B4835">
        <v>12</v>
      </c>
      <c r="C4835">
        <v>21</v>
      </c>
      <c r="D4835" s="27">
        <v>34000</v>
      </c>
      <c r="E4835">
        <v>5205</v>
      </c>
      <c r="F4835">
        <v>9062</v>
      </c>
      <c r="G4835">
        <v>15552</v>
      </c>
      <c r="H4835">
        <v>0</v>
      </c>
      <c r="I4835">
        <v>12875</v>
      </c>
      <c r="J4835">
        <v>0</v>
      </c>
      <c r="K4835">
        <v>25377</v>
      </c>
      <c r="L4835">
        <v>3918</v>
      </c>
      <c r="M4835">
        <v>0</v>
      </c>
      <c r="N4835">
        <v>53034</v>
      </c>
      <c r="O4835">
        <v>647.98720000000003</v>
      </c>
      <c r="P4835" s="27">
        <v>36642</v>
      </c>
      <c r="Q4835" s="27">
        <v>125023</v>
      </c>
    </row>
    <row r="4836" spans="1:17" x14ac:dyDescent="0.3">
      <c r="A4836">
        <v>2</v>
      </c>
      <c r="B4836">
        <v>14</v>
      </c>
      <c r="C4836">
        <v>28</v>
      </c>
      <c r="D4836" s="27">
        <v>148000</v>
      </c>
      <c r="E4836">
        <v>248982</v>
      </c>
      <c r="F4836">
        <v>1188579</v>
      </c>
      <c r="G4836">
        <v>1322661</v>
      </c>
      <c r="H4836">
        <v>47919</v>
      </c>
      <c r="I4836">
        <v>884519</v>
      </c>
      <c r="J4836">
        <v>109125</v>
      </c>
      <c r="K4836">
        <v>1207044</v>
      </c>
      <c r="L4836">
        <v>234117</v>
      </c>
      <c r="M4836">
        <v>229685</v>
      </c>
      <c r="N4836">
        <v>690212</v>
      </c>
      <c r="O4836">
        <v>84.055760000000006</v>
      </c>
      <c r="P4836" s="27">
        <v>1806226</v>
      </c>
      <c r="Q4836" s="27">
        <v>6162843</v>
      </c>
    </row>
    <row r="4837" spans="1:17" x14ac:dyDescent="0.3">
      <c r="A4837">
        <v>7</v>
      </c>
      <c r="B4837">
        <v>7</v>
      </c>
      <c r="C4837">
        <v>16</v>
      </c>
      <c r="D4837" s="27">
        <v>18250</v>
      </c>
      <c r="E4837">
        <v>25700</v>
      </c>
      <c r="F4837">
        <v>113422</v>
      </c>
      <c r="G4837">
        <v>73798</v>
      </c>
      <c r="H4837">
        <v>0</v>
      </c>
      <c r="I4837">
        <v>201372</v>
      </c>
      <c r="J4837">
        <v>0</v>
      </c>
      <c r="K4837">
        <v>8305</v>
      </c>
      <c r="L4837">
        <v>25943</v>
      </c>
      <c r="M4837">
        <v>61484</v>
      </c>
      <c r="N4837">
        <v>185956</v>
      </c>
      <c r="O4837">
        <v>503.86329999999998</v>
      </c>
      <c r="P4837" s="27">
        <v>203980</v>
      </c>
      <c r="Q4837" s="27">
        <v>695980</v>
      </c>
    </row>
    <row r="4838" spans="1:17" x14ac:dyDescent="0.3">
      <c r="A4838">
        <v>3</v>
      </c>
      <c r="B4838">
        <v>91</v>
      </c>
      <c r="C4838">
        <v>49</v>
      </c>
      <c r="D4838" s="27">
        <v>11250</v>
      </c>
      <c r="E4838">
        <v>0</v>
      </c>
      <c r="F4838">
        <v>117965</v>
      </c>
      <c r="G4838">
        <v>343128</v>
      </c>
      <c r="H4838">
        <v>518</v>
      </c>
      <c r="I4838">
        <v>465287</v>
      </c>
      <c r="J4838">
        <v>0</v>
      </c>
      <c r="K4838">
        <v>57932</v>
      </c>
      <c r="L4838">
        <v>56890</v>
      </c>
      <c r="M4838">
        <v>115062</v>
      </c>
      <c r="N4838">
        <v>796076</v>
      </c>
      <c r="O4838">
        <v>4458.21</v>
      </c>
      <c r="P4838" s="27">
        <v>572350</v>
      </c>
      <c r="Q4838" s="27">
        <v>1952858</v>
      </c>
    </row>
    <row r="4839" spans="1:17" x14ac:dyDescent="0.3">
      <c r="A4839">
        <v>9</v>
      </c>
      <c r="B4839">
        <v>2</v>
      </c>
      <c r="C4839">
        <v>2</v>
      </c>
      <c r="D4839" s="27">
        <v>5000</v>
      </c>
      <c r="E4839">
        <v>59222</v>
      </c>
      <c r="F4839">
        <v>9126</v>
      </c>
      <c r="G4839">
        <v>74371</v>
      </c>
      <c r="H4839">
        <v>1030</v>
      </c>
      <c r="I4839">
        <v>17626</v>
      </c>
      <c r="J4839">
        <v>0</v>
      </c>
      <c r="K4839">
        <v>3669</v>
      </c>
      <c r="L4839">
        <v>21052</v>
      </c>
      <c r="M4839">
        <v>43781</v>
      </c>
      <c r="N4839">
        <v>38173</v>
      </c>
      <c r="O4839">
        <v>1667.7550000000001</v>
      </c>
      <c r="P4839" s="27">
        <v>78561</v>
      </c>
      <c r="Q4839" s="27">
        <v>268050</v>
      </c>
    </row>
    <row r="4840" spans="1:17" x14ac:dyDescent="0.3">
      <c r="A4840">
        <v>5</v>
      </c>
      <c r="B4840">
        <v>2</v>
      </c>
      <c r="C4840">
        <v>2</v>
      </c>
      <c r="D4840" s="27">
        <v>6000</v>
      </c>
      <c r="E4840">
        <v>3095</v>
      </c>
      <c r="F4840">
        <v>7476</v>
      </c>
      <c r="G4840">
        <v>16661</v>
      </c>
      <c r="H4840">
        <v>20</v>
      </c>
      <c r="I4840">
        <v>17450</v>
      </c>
      <c r="J4840">
        <v>0</v>
      </c>
      <c r="K4840">
        <v>1550</v>
      </c>
      <c r="L4840">
        <v>145</v>
      </c>
      <c r="M4840">
        <v>1966</v>
      </c>
      <c r="N4840">
        <v>17929</v>
      </c>
      <c r="O4840">
        <v>1807.463</v>
      </c>
      <c r="P4840" s="27">
        <v>19429</v>
      </c>
      <c r="Q4840" s="27">
        <v>66292</v>
      </c>
    </row>
    <row r="4841" spans="1:17" x14ac:dyDescent="0.3">
      <c r="A4841">
        <v>3</v>
      </c>
      <c r="B4841">
        <v>7</v>
      </c>
      <c r="C4841">
        <v>16</v>
      </c>
      <c r="D4841" s="27">
        <v>4800</v>
      </c>
      <c r="E4841">
        <v>11208</v>
      </c>
      <c r="F4841">
        <v>0</v>
      </c>
      <c r="G4841">
        <v>21</v>
      </c>
      <c r="H4841">
        <v>110</v>
      </c>
      <c r="I4841">
        <v>0</v>
      </c>
      <c r="J4841">
        <v>2685</v>
      </c>
      <c r="K4841">
        <v>3835</v>
      </c>
      <c r="L4841">
        <v>5125</v>
      </c>
      <c r="M4841">
        <v>3328</v>
      </c>
      <c r="N4841">
        <v>15441</v>
      </c>
      <c r="O4841">
        <v>1878.6010000000001</v>
      </c>
      <c r="P4841" s="27">
        <v>12237</v>
      </c>
      <c r="Q4841" s="27">
        <v>41753</v>
      </c>
    </row>
    <row r="4842" spans="1:17" x14ac:dyDescent="0.3">
      <c r="A4842">
        <v>8</v>
      </c>
      <c r="B4842">
        <v>23</v>
      </c>
      <c r="C4842">
        <v>50</v>
      </c>
      <c r="D4842" s="27">
        <v>275000</v>
      </c>
      <c r="E4842">
        <v>68447</v>
      </c>
      <c r="F4842">
        <v>2920981</v>
      </c>
      <c r="G4842">
        <v>2882533</v>
      </c>
      <c r="H4842">
        <v>145706</v>
      </c>
      <c r="I4842">
        <v>2408366</v>
      </c>
      <c r="J4842">
        <v>200419</v>
      </c>
      <c r="K4842">
        <v>7062475</v>
      </c>
      <c r="L4842">
        <v>185574</v>
      </c>
      <c r="M4842">
        <v>134029</v>
      </c>
      <c r="N4842">
        <v>1696474</v>
      </c>
      <c r="O4842">
        <v>61.580849999999998</v>
      </c>
      <c r="P4842" s="27">
        <v>5189040</v>
      </c>
      <c r="Q4842" s="27">
        <v>17705004</v>
      </c>
    </row>
    <row r="4843" spans="1:17" x14ac:dyDescent="0.3">
      <c r="A4843">
        <v>5</v>
      </c>
      <c r="B4843">
        <v>14</v>
      </c>
      <c r="C4843">
        <v>29</v>
      </c>
      <c r="D4843" s="27">
        <v>205000</v>
      </c>
      <c r="E4843">
        <v>148881</v>
      </c>
      <c r="F4843">
        <v>2344704</v>
      </c>
      <c r="G4843">
        <v>328918</v>
      </c>
      <c r="H4843">
        <v>66895</v>
      </c>
      <c r="I4843">
        <v>1057419</v>
      </c>
      <c r="J4843">
        <v>97103</v>
      </c>
      <c r="K4843">
        <v>258126</v>
      </c>
      <c r="L4843">
        <v>710424</v>
      </c>
      <c r="M4843">
        <v>1629684</v>
      </c>
      <c r="N4843">
        <v>496794</v>
      </c>
      <c r="O4843">
        <v>366.15589999999997</v>
      </c>
      <c r="P4843" s="27">
        <v>2092306</v>
      </c>
      <c r="Q4843" s="27">
        <v>7138948</v>
      </c>
    </row>
    <row r="4844" spans="1:17" x14ac:dyDescent="0.3">
      <c r="A4844">
        <v>2</v>
      </c>
      <c r="B4844">
        <v>5</v>
      </c>
      <c r="C4844">
        <v>9</v>
      </c>
      <c r="D4844" s="27">
        <v>99000</v>
      </c>
      <c r="E4844">
        <v>0</v>
      </c>
      <c r="F4844">
        <v>180751</v>
      </c>
      <c r="G4844">
        <v>57989</v>
      </c>
      <c r="H4844">
        <v>6812</v>
      </c>
      <c r="I4844">
        <v>121339</v>
      </c>
      <c r="J4844">
        <v>0</v>
      </c>
      <c r="K4844">
        <v>3761</v>
      </c>
      <c r="L4844">
        <v>27416</v>
      </c>
      <c r="M4844">
        <v>101623</v>
      </c>
      <c r="N4844">
        <v>296315</v>
      </c>
      <c r="O4844">
        <v>86.870509999999996</v>
      </c>
      <c r="P4844" s="27">
        <v>233296</v>
      </c>
      <c r="Q4844" s="27">
        <v>796006</v>
      </c>
    </row>
    <row r="4845" spans="1:17" x14ac:dyDescent="0.3">
      <c r="A4845">
        <v>3</v>
      </c>
      <c r="B4845">
        <v>13</v>
      </c>
      <c r="C4845">
        <v>22</v>
      </c>
      <c r="D4845" s="27">
        <v>5400</v>
      </c>
      <c r="E4845">
        <v>0</v>
      </c>
      <c r="F4845">
        <v>0</v>
      </c>
      <c r="G4845">
        <v>590</v>
      </c>
      <c r="H4845">
        <v>0</v>
      </c>
      <c r="I4845">
        <v>8157</v>
      </c>
      <c r="J4845">
        <v>0</v>
      </c>
      <c r="K4845">
        <v>1191</v>
      </c>
      <c r="L4845">
        <v>0</v>
      </c>
      <c r="M4845">
        <v>0</v>
      </c>
      <c r="N4845">
        <v>18153</v>
      </c>
      <c r="O4845">
        <v>1791.31</v>
      </c>
      <c r="P4845" s="27">
        <v>8233</v>
      </c>
      <c r="Q4845" s="27">
        <v>28091</v>
      </c>
    </row>
    <row r="4846" spans="1:17" x14ac:dyDescent="0.3">
      <c r="A4846">
        <v>3</v>
      </c>
      <c r="B4846">
        <v>15</v>
      </c>
      <c r="C4846">
        <v>32</v>
      </c>
      <c r="D4846" s="27">
        <v>5700</v>
      </c>
      <c r="E4846">
        <v>0</v>
      </c>
      <c r="F4846">
        <v>28845</v>
      </c>
      <c r="G4846">
        <v>95584</v>
      </c>
      <c r="H4846">
        <v>7270</v>
      </c>
      <c r="I4846">
        <v>41053</v>
      </c>
      <c r="J4846">
        <v>142615</v>
      </c>
      <c r="K4846">
        <v>220185</v>
      </c>
      <c r="L4846">
        <v>1003</v>
      </c>
      <c r="M4846">
        <v>8474</v>
      </c>
      <c r="N4846">
        <v>40010</v>
      </c>
      <c r="O4846">
        <v>697.46960000000001</v>
      </c>
      <c r="P4846" s="27">
        <v>171465</v>
      </c>
      <c r="Q4846" s="27">
        <v>585039</v>
      </c>
    </row>
    <row r="4847" spans="1:17" x14ac:dyDescent="0.3">
      <c r="A4847">
        <v>3</v>
      </c>
      <c r="B4847">
        <v>26</v>
      </c>
      <c r="C4847">
        <v>46</v>
      </c>
      <c r="D4847" s="27">
        <v>17000</v>
      </c>
      <c r="E4847">
        <v>38133</v>
      </c>
      <c r="F4847">
        <v>17311</v>
      </c>
      <c r="G4847">
        <v>46292</v>
      </c>
      <c r="H4847">
        <v>0</v>
      </c>
      <c r="I4847">
        <v>136923</v>
      </c>
      <c r="J4847">
        <v>0</v>
      </c>
      <c r="K4847">
        <v>0</v>
      </c>
      <c r="L4847">
        <v>7078</v>
      </c>
      <c r="M4847">
        <v>28406</v>
      </c>
      <c r="N4847">
        <v>155459</v>
      </c>
      <c r="O4847">
        <v>1107.7529999999999</v>
      </c>
      <c r="P4847" s="27">
        <v>125909</v>
      </c>
      <c r="Q4847" s="27">
        <v>429602</v>
      </c>
    </row>
    <row r="4848" spans="1:17" x14ac:dyDescent="0.3">
      <c r="A4848">
        <v>2</v>
      </c>
      <c r="B4848">
        <v>2</v>
      </c>
      <c r="C4848">
        <v>6</v>
      </c>
      <c r="D4848" s="27">
        <v>11000</v>
      </c>
      <c r="E4848">
        <v>0</v>
      </c>
      <c r="F4848">
        <v>41414</v>
      </c>
      <c r="G4848">
        <v>187866</v>
      </c>
      <c r="H4848">
        <v>0</v>
      </c>
      <c r="I4848">
        <v>78262</v>
      </c>
      <c r="J4848">
        <v>0</v>
      </c>
      <c r="K4848">
        <v>3093</v>
      </c>
      <c r="L4848">
        <v>52024</v>
      </c>
      <c r="M4848">
        <v>69502</v>
      </c>
      <c r="N4848">
        <v>79922</v>
      </c>
      <c r="O4848">
        <v>1868.403</v>
      </c>
      <c r="P4848" s="27">
        <v>150083</v>
      </c>
      <c r="Q4848" s="27">
        <v>512083</v>
      </c>
    </row>
    <row r="4849" spans="1:17" x14ac:dyDescent="0.3">
      <c r="A4849">
        <v>2</v>
      </c>
      <c r="B4849">
        <v>16</v>
      </c>
      <c r="C4849">
        <v>35</v>
      </c>
      <c r="D4849" s="27">
        <v>800000</v>
      </c>
      <c r="E4849">
        <v>0</v>
      </c>
      <c r="F4849">
        <v>19459450</v>
      </c>
      <c r="G4849">
        <v>10629716</v>
      </c>
      <c r="H4849">
        <v>0</v>
      </c>
      <c r="I4849">
        <v>10101547</v>
      </c>
      <c r="J4849">
        <v>0</v>
      </c>
      <c r="K4849">
        <v>5793165</v>
      </c>
      <c r="L4849">
        <v>6078475</v>
      </c>
      <c r="M4849">
        <v>12862918</v>
      </c>
      <c r="N4849">
        <v>13838572</v>
      </c>
      <c r="O4849">
        <v>6.6318619999999999</v>
      </c>
      <c r="P4849" s="27">
        <v>23084362</v>
      </c>
      <c r="Q4849" s="27">
        <v>78763843</v>
      </c>
    </row>
    <row r="4850" spans="1:17" x14ac:dyDescent="0.3">
      <c r="A4850">
        <v>5</v>
      </c>
      <c r="B4850">
        <v>25</v>
      </c>
      <c r="C4850">
        <v>42</v>
      </c>
      <c r="D4850" s="27">
        <v>3000</v>
      </c>
      <c r="E4850">
        <v>12467</v>
      </c>
      <c r="F4850">
        <v>35582</v>
      </c>
      <c r="G4850">
        <v>39100</v>
      </c>
      <c r="H4850">
        <v>0</v>
      </c>
      <c r="I4850">
        <v>38669</v>
      </c>
      <c r="J4850">
        <v>0</v>
      </c>
      <c r="K4850">
        <v>16333</v>
      </c>
      <c r="L4850">
        <v>117193</v>
      </c>
      <c r="M4850">
        <v>88829</v>
      </c>
      <c r="N4850">
        <v>39570</v>
      </c>
      <c r="O4850">
        <v>1807.463</v>
      </c>
      <c r="P4850" s="27">
        <v>113641</v>
      </c>
      <c r="Q4850" s="27">
        <v>387743</v>
      </c>
    </row>
    <row r="4851" spans="1:17" x14ac:dyDescent="0.3">
      <c r="A4851">
        <v>5</v>
      </c>
      <c r="B4851">
        <v>14</v>
      </c>
      <c r="C4851">
        <v>28</v>
      </c>
      <c r="D4851" s="27">
        <v>102000</v>
      </c>
      <c r="E4851">
        <v>26037</v>
      </c>
      <c r="F4851">
        <v>651692</v>
      </c>
      <c r="G4851">
        <v>320806</v>
      </c>
      <c r="H4851">
        <v>25533</v>
      </c>
      <c r="I4851">
        <v>334722</v>
      </c>
      <c r="J4851">
        <v>61382</v>
      </c>
      <c r="K4851">
        <v>417244</v>
      </c>
      <c r="L4851">
        <v>192253</v>
      </c>
      <c r="M4851">
        <v>462704</v>
      </c>
      <c r="N4851">
        <v>330166</v>
      </c>
      <c r="O4851">
        <v>242.08690000000001</v>
      </c>
      <c r="P4851" s="27">
        <v>827239</v>
      </c>
      <c r="Q4851" s="27">
        <v>2822539</v>
      </c>
    </row>
    <row r="4852" spans="1:17" x14ac:dyDescent="0.3">
      <c r="A4852">
        <v>9</v>
      </c>
      <c r="B4852">
        <v>8</v>
      </c>
      <c r="C4852">
        <v>19</v>
      </c>
      <c r="D4852" s="27">
        <v>4000</v>
      </c>
      <c r="E4852">
        <v>0</v>
      </c>
      <c r="F4852">
        <v>5662</v>
      </c>
      <c r="G4852">
        <v>44845</v>
      </c>
      <c r="H4852">
        <v>0</v>
      </c>
      <c r="I4852">
        <v>44882</v>
      </c>
      <c r="J4852">
        <v>0</v>
      </c>
      <c r="K4852">
        <v>4875</v>
      </c>
      <c r="L4852">
        <v>5737</v>
      </c>
      <c r="M4852">
        <v>19765</v>
      </c>
      <c r="N4852">
        <v>30446</v>
      </c>
      <c r="O4852">
        <v>880.7835</v>
      </c>
      <c r="P4852" s="27">
        <v>45783</v>
      </c>
      <c r="Q4852" s="27">
        <v>156212</v>
      </c>
    </row>
    <row r="4853" spans="1:17" x14ac:dyDescent="0.3">
      <c r="A4853">
        <v>3</v>
      </c>
      <c r="B4853">
        <v>2</v>
      </c>
      <c r="C4853">
        <v>4</v>
      </c>
      <c r="D4853" s="27">
        <v>3000</v>
      </c>
      <c r="E4853">
        <v>0</v>
      </c>
      <c r="F4853">
        <v>13153</v>
      </c>
      <c r="G4853">
        <v>9560</v>
      </c>
      <c r="H4853">
        <v>0</v>
      </c>
      <c r="I4853">
        <v>13740</v>
      </c>
      <c r="J4853">
        <v>0</v>
      </c>
      <c r="K4853">
        <v>1036</v>
      </c>
      <c r="L4853">
        <v>1986</v>
      </c>
      <c r="M4853">
        <v>2565</v>
      </c>
      <c r="N4853">
        <v>10181</v>
      </c>
      <c r="O4853">
        <v>1791.31</v>
      </c>
      <c r="P4853" s="27">
        <v>15305</v>
      </c>
      <c r="Q4853" s="27">
        <v>52221</v>
      </c>
    </row>
    <row r="4854" spans="1:17" x14ac:dyDescent="0.3">
      <c r="A4854">
        <v>2</v>
      </c>
      <c r="B4854">
        <v>17</v>
      </c>
      <c r="C4854">
        <v>36</v>
      </c>
      <c r="D4854" s="27">
        <v>51000</v>
      </c>
      <c r="E4854">
        <v>50422</v>
      </c>
      <c r="F4854">
        <v>407818</v>
      </c>
      <c r="G4854">
        <v>374622</v>
      </c>
      <c r="H4854">
        <v>0</v>
      </c>
      <c r="I4854">
        <v>782020</v>
      </c>
      <c r="J4854">
        <v>134523</v>
      </c>
      <c r="K4854">
        <v>411986</v>
      </c>
      <c r="L4854">
        <v>10034</v>
      </c>
      <c r="M4854">
        <v>28737</v>
      </c>
      <c r="N4854">
        <v>577189</v>
      </c>
      <c r="O4854">
        <v>139.16999999999999</v>
      </c>
      <c r="P4854" s="27">
        <v>813995</v>
      </c>
      <c r="Q4854" s="27">
        <v>2777351</v>
      </c>
    </row>
    <row r="4855" spans="1:17" x14ac:dyDescent="0.3">
      <c r="A4855">
        <v>9</v>
      </c>
      <c r="B4855">
        <v>15</v>
      </c>
      <c r="C4855">
        <v>34</v>
      </c>
      <c r="D4855" s="27">
        <v>6700</v>
      </c>
      <c r="E4855">
        <v>0</v>
      </c>
      <c r="F4855">
        <v>126939</v>
      </c>
      <c r="G4855">
        <v>21168</v>
      </c>
      <c r="H4855">
        <v>0</v>
      </c>
      <c r="I4855">
        <v>34083</v>
      </c>
      <c r="J4855">
        <v>0</v>
      </c>
      <c r="K4855">
        <v>180599</v>
      </c>
      <c r="L4855">
        <v>279</v>
      </c>
      <c r="M4855">
        <v>1709</v>
      </c>
      <c r="N4855">
        <v>36894</v>
      </c>
      <c r="O4855">
        <v>1867.057</v>
      </c>
      <c r="P4855" s="27">
        <v>117723</v>
      </c>
      <c r="Q4855" s="27">
        <v>401671</v>
      </c>
    </row>
    <row r="4856" spans="1:17" x14ac:dyDescent="0.3">
      <c r="A4856">
        <v>2</v>
      </c>
      <c r="B4856">
        <v>15</v>
      </c>
      <c r="C4856">
        <v>33</v>
      </c>
      <c r="D4856" s="27">
        <v>7900</v>
      </c>
      <c r="E4856">
        <v>32029</v>
      </c>
      <c r="F4856">
        <v>46264</v>
      </c>
      <c r="G4856">
        <v>52530</v>
      </c>
      <c r="H4856">
        <v>0</v>
      </c>
      <c r="I4856">
        <v>63107</v>
      </c>
      <c r="J4856">
        <v>0</v>
      </c>
      <c r="K4856">
        <v>288111</v>
      </c>
      <c r="L4856">
        <v>19075</v>
      </c>
      <c r="M4856">
        <v>10052</v>
      </c>
      <c r="N4856">
        <v>51884</v>
      </c>
      <c r="O4856">
        <v>1155.4280000000001</v>
      </c>
      <c r="P4856" s="27">
        <v>165021</v>
      </c>
      <c r="Q4856" s="27">
        <v>563052</v>
      </c>
    </row>
    <row r="4857" spans="1:17" x14ac:dyDescent="0.3">
      <c r="A4857">
        <v>6</v>
      </c>
      <c r="B4857">
        <v>5</v>
      </c>
      <c r="C4857">
        <v>10</v>
      </c>
      <c r="D4857" s="27">
        <v>18000</v>
      </c>
      <c r="E4857">
        <v>0</v>
      </c>
      <c r="F4857">
        <v>0</v>
      </c>
      <c r="G4857">
        <v>0</v>
      </c>
      <c r="H4857">
        <v>0</v>
      </c>
      <c r="I4857">
        <v>0</v>
      </c>
      <c r="J4857">
        <v>0</v>
      </c>
      <c r="K4857">
        <v>0</v>
      </c>
      <c r="L4857">
        <v>0</v>
      </c>
      <c r="M4857">
        <v>0</v>
      </c>
      <c r="N4857">
        <v>474</v>
      </c>
      <c r="O4857">
        <v>583.35119999999995</v>
      </c>
      <c r="P4857" s="27">
        <v>139</v>
      </c>
      <c r="Q4857" s="27">
        <v>474</v>
      </c>
    </row>
    <row r="4858" spans="1:17" x14ac:dyDescent="0.3">
      <c r="A4858">
        <v>2</v>
      </c>
      <c r="B4858">
        <v>12</v>
      </c>
      <c r="C4858">
        <v>21</v>
      </c>
      <c r="D4858" s="27">
        <v>11500</v>
      </c>
      <c r="E4858">
        <v>0</v>
      </c>
      <c r="F4858">
        <v>60755</v>
      </c>
      <c r="G4858">
        <v>45529</v>
      </c>
      <c r="H4858">
        <v>8991</v>
      </c>
      <c r="I4858">
        <v>16796</v>
      </c>
      <c r="J4858">
        <v>0</v>
      </c>
      <c r="K4858">
        <v>6258</v>
      </c>
      <c r="L4858">
        <v>10443</v>
      </c>
      <c r="M4858">
        <v>5250</v>
      </c>
      <c r="N4858">
        <v>140512</v>
      </c>
      <c r="O4858">
        <v>1145.08</v>
      </c>
      <c r="P4858" s="27">
        <v>86323</v>
      </c>
      <c r="Q4858" s="27">
        <v>294534</v>
      </c>
    </row>
    <row r="4859" spans="1:17" x14ac:dyDescent="0.3">
      <c r="A4859">
        <v>5</v>
      </c>
      <c r="B4859">
        <v>5</v>
      </c>
      <c r="C4859">
        <v>11</v>
      </c>
      <c r="D4859" s="27">
        <v>12000</v>
      </c>
      <c r="E4859">
        <v>0</v>
      </c>
      <c r="F4859">
        <v>33946</v>
      </c>
      <c r="G4859">
        <v>25936</v>
      </c>
      <c r="H4859">
        <v>0</v>
      </c>
      <c r="I4859">
        <v>75082</v>
      </c>
      <c r="J4859">
        <v>0</v>
      </c>
      <c r="K4859">
        <v>2270</v>
      </c>
      <c r="L4859">
        <v>13487</v>
      </c>
      <c r="M4859">
        <v>18099</v>
      </c>
      <c r="N4859">
        <v>129218</v>
      </c>
      <c r="O4859">
        <v>1390.874</v>
      </c>
      <c r="P4859" s="27">
        <v>87350</v>
      </c>
      <c r="Q4859" s="27">
        <v>298038</v>
      </c>
    </row>
    <row r="4860" spans="1:17" x14ac:dyDescent="0.3">
      <c r="A4860">
        <v>2</v>
      </c>
      <c r="B4860">
        <v>13</v>
      </c>
      <c r="C4860">
        <v>25</v>
      </c>
      <c r="D4860" s="27">
        <v>7000</v>
      </c>
      <c r="E4860">
        <v>0</v>
      </c>
      <c r="F4860">
        <v>87922</v>
      </c>
      <c r="G4860">
        <v>9275</v>
      </c>
      <c r="H4860">
        <v>0</v>
      </c>
      <c r="I4860">
        <v>47353</v>
      </c>
      <c r="J4860">
        <v>0</v>
      </c>
      <c r="K4860">
        <v>86594</v>
      </c>
      <c r="L4860">
        <v>22541</v>
      </c>
      <c r="M4860">
        <v>9184</v>
      </c>
      <c r="N4860">
        <v>85735</v>
      </c>
      <c r="O4860">
        <v>1851.67</v>
      </c>
      <c r="P4860" s="27">
        <v>102170</v>
      </c>
      <c r="Q4860" s="27">
        <v>348604</v>
      </c>
    </row>
    <row r="4861" spans="1:17" x14ac:dyDescent="0.3">
      <c r="A4861">
        <v>9</v>
      </c>
      <c r="B4861">
        <v>8</v>
      </c>
      <c r="C4861">
        <v>18</v>
      </c>
      <c r="D4861" s="27">
        <v>2550</v>
      </c>
      <c r="E4861">
        <v>23</v>
      </c>
      <c r="F4861">
        <v>2489</v>
      </c>
      <c r="G4861">
        <v>11143</v>
      </c>
      <c r="H4861">
        <v>0</v>
      </c>
      <c r="I4861">
        <v>5668</v>
      </c>
      <c r="J4861">
        <v>0</v>
      </c>
      <c r="K4861">
        <v>615</v>
      </c>
      <c r="L4861">
        <v>2440</v>
      </c>
      <c r="M4861">
        <v>780</v>
      </c>
      <c r="N4861">
        <v>5759</v>
      </c>
      <c r="O4861">
        <v>887.44190000000003</v>
      </c>
      <c r="P4861" s="27">
        <v>8475</v>
      </c>
      <c r="Q4861" s="27">
        <v>28917</v>
      </c>
    </row>
    <row r="4862" spans="1:17" x14ac:dyDescent="0.3">
      <c r="A4862">
        <v>6</v>
      </c>
      <c r="B4862">
        <v>25</v>
      </c>
      <c r="C4862">
        <v>42</v>
      </c>
      <c r="D4862" s="27">
        <v>15000</v>
      </c>
      <c r="E4862">
        <v>0</v>
      </c>
      <c r="F4862">
        <v>21335</v>
      </c>
      <c r="G4862">
        <v>52902</v>
      </c>
      <c r="H4862">
        <v>0</v>
      </c>
      <c r="I4862">
        <v>57533</v>
      </c>
      <c r="J4862">
        <v>0</v>
      </c>
      <c r="K4862">
        <v>62653</v>
      </c>
      <c r="L4862">
        <v>259</v>
      </c>
      <c r="M4862">
        <v>0</v>
      </c>
      <c r="N4862">
        <v>39323</v>
      </c>
      <c r="O4862">
        <v>1387.077</v>
      </c>
      <c r="P4862" s="27">
        <v>68583</v>
      </c>
      <c r="Q4862" s="27">
        <v>234005</v>
      </c>
    </row>
    <row r="4863" spans="1:17" x14ac:dyDescent="0.3">
      <c r="A4863">
        <v>9</v>
      </c>
      <c r="B4863">
        <v>2</v>
      </c>
      <c r="C4863">
        <v>2</v>
      </c>
      <c r="D4863" s="27">
        <v>11000</v>
      </c>
      <c r="E4863">
        <v>21022</v>
      </c>
      <c r="F4863">
        <v>95933</v>
      </c>
      <c r="G4863">
        <v>401752</v>
      </c>
      <c r="H4863">
        <v>0</v>
      </c>
      <c r="I4863">
        <v>247297</v>
      </c>
      <c r="J4863">
        <v>0</v>
      </c>
      <c r="K4863">
        <v>0</v>
      </c>
      <c r="L4863">
        <v>78355</v>
      </c>
      <c r="M4863">
        <v>1281831</v>
      </c>
      <c r="N4863">
        <v>223392</v>
      </c>
      <c r="O4863">
        <v>1667.7550000000001</v>
      </c>
      <c r="P4863" s="27">
        <v>688623</v>
      </c>
      <c r="Q4863" s="27">
        <v>2349582</v>
      </c>
    </row>
    <row r="4864" spans="1:17" x14ac:dyDescent="0.3">
      <c r="A4864">
        <v>2</v>
      </c>
      <c r="B4864">
        <v>16</v>
      </c>
      <c r="C4864">
        <v>35</v>
      </c>
      <c r="D4864" s="27">
        <v>285000</v>
      </c>
      <c r="E4864">
        <v>273992</v>
      </c>
      <c r="F4864">
        <v>3532202</v>
      </c>
      <c r="G4864">
        <v>4697848</v>
      </c>
      <c r="H4864">
        <v>491624</v>
      </c>
      <c r="I4864">
        <v>2728812</v>
      </c>
      <c r="J4864">
        <v>893911</v>
      </c>
      <c r="K4864">
        <v>2871727</v>
      </c>
      <c r="L4864">
        <v>2058840</v>
      </c>
      <c r="M4864">
        <v>1584497</v>
      </c>
      <c r="N4864">
        <v>3993858</v>
      </c>
      <c r="O4864">
        <v>6.6318619999999999</v>
      </c>
      <c r="P4864" s="27">
        <v>6778227</v>
      </c>
      <c r="Q4864" s="27">
        <v>23127311</v>
      </c>
    </row>
    <row r="4865" spans="1:17" x14ac:dyDescent="0.3">
      <c r="A4865">
        <v>7</v>
      </c>
      <c r="B4865">
        <v>15</v>
      </c>
      <c r="C4865">
        <v>33</v>
      </c>
      <c r="D4865" s="27">
        <v>4800</v>
      </c>
      <c r="E4865">
        <v>19965</v>
      </c>
      <c r="F4865">
        <v>23008</v>
      </c>
      <c r="G4865">
        <v>31045</v>
      </c>
      <c r="H4865">
        <v>6900</v>
      </c>
      <c r="I4865">
        <v>15345</v>
      </c>
      <c r="J4865">
        <v>0</v>
      </c>
      <c r="K4865">
        <v>93222</v>
      </c>
      <c r="L4865">
        <v>2525</v>
      </c>
      <c r="M4865">
        <v>0</v>
      </c>
      <c r="N4865">
        <v>20165</v>
      </c>
      <c r="O4865">
        <v>772.43119999999999</v>
      </c>
      <c r="P4865" s="27">
        <v>62185</v>
      </c>
      <c r="Q4865" s="27">
        <v>212175</v>
      </c>
    </row>
    <row r="4866" spans="1:17" x14ac:dyDescent="0.3">
      <c r="A4866">
        <v>6</v>
      </c>
      <c r="B4866">
        <v>2</v>
      </c>
      <c r="C4866">
        <v>2</v>
      </c>
      <c r="D4866" s="27">
        <v>6700</v>
      </c>
      <c r="E4866">
        <v>1843</v>
      </c>
      <c r="F4866">
        <v>17619</v>
      </c>
      <c r="G4866">
        <v>30002</v>
      </c>
      <c r="H4866">
        <v>548</v>
      </c>
      <c r="I4866">
        <v>24339</v>
      </c>
      <c r="J4866">
        <v>0</v>
      </c>
      <c r="K4866">
        <v>1596</v>
      </c>
      <c r="L4866">
        <v>24148</v>
      </c>
      <c r="M4866">
        <v>42072</v>
      </c>
      <c r="N4866">
        <v>21698</v>
      </c>
      <c r="O4866">
        <v>1879.4559999999999</v>
      </c>
      <c r="P4866" s="27">
        <v>48026</v>
      </c>
      <c r="Q4866" s="27">
        <v>163865</v>
      </c>
    </row>
    <row r="4867" spans="1:17" x14ac:dyDescent="0.3">
      <c r="A4867">
        <v>5</v>
      </c>
      <c r="B4867">
        <v>15</v>
      </c>
      <c r="C4867">
        <v>53</v>
      </c>
      <c r="D4867" s="27">
        <v>6500</v>
      </c>
      <c r="E4867">
        <v>4494</v>
      </c>
      <c r="F4867">
        <v>105169</v>
      </c>
      <c r="G4867">
        <v>160426</v>
      </c>
      <c r="H4867">
        <v>0</v>
      </c>
      <c r="I4867">
        <v>34487</v>
      </c>
      <c r="J4867">
        <v>0</v>
      </c>
      <c r="K4867">
        <v>344084</v>
      </c>
      <c r="L4867">
        <v>28663</v>
      </c>
      <c r="M4867">
        <v>21911</v>
      </c>
      <c r="N4867">
        <v>83032</v>
      </c>
      <c r="O4867">
        <v>961.78279999999995</v>
      </c>
      <c r="P4867" s="27">
        <v>229269</v>
      </c>
      <c r="Q4867" s="27">
        <v>782266</v>
      </c>
    </row>
    <row r="4868" spans="1:17" x14ac:dyDescent="0.3">
      <c r="A4868">
        <v>1</v>
      </c>
      <c r="B4868">
        <v>13</v>
      </c>
      <c r="C4868">
        <v>24</v>
      </c>
      <c r="D4868" s="27">
        <v>52000</v>
      </c>
      <c r="E4868">
        <v>0</v>
      </c>
      <c r="F4868">
        <v>1144749</v>
      </c>
      <c r="G4868">
        <v>1796876</v>
      </c>
      <c r="H4868">
        <v>0</v>
      </c>
      <c r="I4868">
        <v>984981</v>
      </c>
      <c r="J4868">
        <v>0</v>
      </c>
      <c r="K4868">
        <v>114952</v>
      </c>
      <c r="L4868">
        <v>363390</v>
      </c>
      <c r="M4868">
        <v>253735</v>
      </c>
      <c r="N4868">
        <v>3264005</v>
      </c>
      <c r="O4868">
        <v>46.549840000000003</v>
      </c>
      <c r="P4868" s="27">
        <v>2322007</v>
      </c>
      <c r="Q4868" s="27">
        <v>7922688</v>
      </c>
    </row>
    <row r="4869" spans="1:17" x14ac:dyDescent="0.3">
      <c r="A4869">
        <v>3</v>
      </c>
      <c r="B4869">
        <v>2</v>
      </c>
      <c r="C4869">
        <v>2</v>
      </c>
      <c r="D4869" s="27">
        <v>128000</v>
      </c>
      <c r="E4869">
        <v>0</v>
      </c>
      <c r="F4869">
        <v>272072</v>
      </c>
      <c r="G4869">
        <v>1018329</v>
      </c>
      <c r="H4869">
        <v>0</v>
      </c>
      <c r="I4869">
        <v>768794</v>
      </c>
      <c r="J4869">
        <v>42215</v>
      </c>
      <c r="K4869">
        <v>260640</v>
      </c>
      <c r="L4869">
        <v>141003</v>
      </c>
      <c r="M4869">
        <v>1041881</v>
      </c>
      <c r="N4869">
        <v>558521</v>
      </c>
      <c r="O4869">
        <v>16.4282</v>
      </c>
      <c r="P4869" s="27">
        <v>1202654</v>
      </c>
      <c r="Q4869" s="27">
        <v>4103455</v>
      </c>
    </row>
    <row r="4870" spans="1:17" x14ac:dyDescent="0.3">
      <c r="A4870">
        <v>4</v>
      </c>
      <c r="B4870">
        <v>2</v>
      </c>
      <c r="C4870">
        <v>2</v>
      </c>
      <c r="D4870" s="27">
        <v>215000</v>
      </c>
      <c r="E4870">
        <v>0</v>
      </c>
      <c r="F4870">
        <v>1307187</v>
      </c>
      <c r="G4870">
        <v>2969679</v>
      </c>
      <c r="H4870">
        <v>0</v>
      </c>
      <c r="I4870">
        <v>1811385</v>
      </c>
      <c r="J4870">
        <v>0</v>
      </c>
      <c r="K4870">
        <v>275587</v>
      </c>
      <c r="L4870">
        <v>371559</v>
      </c>
      <c r="M4870">
        <v>4628575</v>
      </c>
      <c r="N4870">
        <v>1794218</v>
      </c>
      <c r="O4870">
        <v>52.146230000000003</v>
      </c>
      <c r="P4870" s="27">
        <v>3856445</v>
      </c>
      <c r="Q4870" s="27">
        <v>13158190</v>
      </c>
    </row>
    <row r="4871" spans="1:17" x14ac:dyDescent="0.3">
      <c r="A4871">
        <v>7</v>
      </c>
      <c r="B4871">
        <v>23</v>
      </c>
      <c r="C4871">
        <v>50</v>
      </c>
      <c r="D4871" s="27">
        <v>170000</v>
      </c>
      <c r="E4871">
        <v>93440</v>
      </c>
      <c r="F4871">
        <v>1715968</v>
      </c>
      <c r="G4871">
        <v>2342257</v>
      </c>
      <c r="H4871">
        <v>165458</v>
      </c>
      <c r="I4871">
        <v>1977442</v>
      </c>
      <c r="J4871">
        <v>0</v>
      </c>
      <c r="K4871">
        <v>1376143</v>
      </c>
      <c r="L4871">
        <v>256708</v>
      </c>
      <c r="M4871">
        <v>473371</v>
      </c>
      <c r="N4871">
        <v>1414640</v>
      </c>
      <c r="O4871">
        <v>48.84104</v>
      </c>
      <c r="P4871" s="27">
        <v>2876737</v>
      </c>
      <c r="Q4871" s="27">
        <v>9815427</v>
      </c>
    </row>
    <row r="4872" spans="1:17" x14ac:dyDescent="0.3">
      <c r="A4872">
        <v>6</v>
      </c>
      <c r="B4872">
        <v>2</v>
      </c>
      <c r="C4872">
        <v>4</v>
      </c>
      <c r="D4872" s="27">
        <v>230000</v>
      </c>
      <c r="E4872">
        <v>0</v>
      </c>
      <c r="F4872">
        <v>3499321</v>
      </c>
      <c r="G4872">
        <v>3197656</v>
      </c>
      <c r="H4872">
        <v>0</v>
      </c>
      <c r="I4872">
        <v>2335464</v>
      </c>
      <c r="J4872">
        <v>0</v>
      </c>
      <c r="K4872">
        <v>189711</v>
      </c>
      <c r="L4872">
        <v>162946</v>
      </c>
      <c r="M4872">
        <v>4307806</v>
      </c>
      <c r="N4872">
        <v>1561749</v>
      </c>
      <c r="O4872">
        <v>23.717549999999999</v>
      </c>
      <c r="P4872" s="27">
        <v>4470883</v>
      </c>
      <c r="Q4872" s="27">
        <v>15254653</v>
      </c>
    </row>
    <row r="4873" spans="1:17" x14ac:dyDescent="0.3">
      <c r="A4873">
        <v>4</v>
      </c>
      <c r="B4873">
        <v>25</v>
      </c>
      <c r="C4873">
        <v>41</v>
      </c>
      <c r="D4873" s="27">
        <v>5500</v>
      </c>
      <c r="E4873">
        <v>6275</v>
      </c>
      <c r="F4873">
        <v>0</v>
      </c>
      <c r="G4873">
        <v>29</v>
      </c>
      <c r="H4873">
        <v>0</v>
      </c>
      <c r="I4873">
        <v>7798</v>
      </c>
      <c r="J4873">
        <v>0</v>
      </c>
      <c r="K4873">
        <v>212</v>
      </c>
      <c r="L4873">
        <v>871</v>
      </c>
      <c r="M4873">
        <v>1085</v>
      </c>
      <c r="N4873">
        <v>5482</v>
      </c>
      <c r="O4873">
        <v>1484.5150000000001</v>
      </c>
      <c r="P4873" s="27">
        <v>6375</v>
      </c>
      <c r="Q4873" s="27">
        <v>21752</v>
      </c>
    </row>
    <row r="4874" spans="1:17" x14ac:dyDescent="0.3">
      <c r="A4874">
        <v>3</v>
      </c>
      <c r="B4874">
        <v>5</v>
      </c>
      <c r="C4874">
        <v>9</v>
      </c>
      <c r="D4874" s="27">
        <v>205000</v>
      </c>
      <c r="E4874">
        <v>0</v>
      </c>
      <c r="F4874">
        <v>2257863</v>
      </c>
      <c r="G4874">
        <v>611333</v>
      </c>
      <c r="H4874">
        <v>0</v>
      </c>
      <c r="I4874">
        <v>2546592</v>
      </c>
      <c r="J4874">
        <v>0</v>
      </c>
      <c r="K4874">
        <v>273299</v>
      </c>
      <c r="L4874">
        <v>53375</v>
      </c>
      <c r="M4874">
        <v>627668</v>
      </c>
      <c r="N4874">
        <v>1900896</v>
      </c>
      <c r="O4874">
        <v>146.0213</v>
      </c>
      <c r="P4874" s="27">
        <v>2424099</v>
      </c>
      <c r="Q4874" s="27">
        <v>8271026</v>
      </c>
    </row>
    <row r="4875" spans="1:17" x14ac:dyDescent="0.3">
      <c r="A4875">
        <v>4</v>
      </c>
      <c r="B4875">
        <v>2</v>
      </c>
      <c r="C4875">
        <v>2</v>
      </c>
      <c r="D4875" s="27">
        <v>4000</v>
      </c>
      <c r="E4875">
        <v>8285</v>
      </c>
      <c r="F4875">
        <v>7369</v>
      </c>
      <c r="G4875">
        <v>15283</v>
      </c>
      <c r="H4875">
        <v>368</v>
      </c>
      <c r="I4875">
        <v>13554</v>
      </c>
      <c r="J4875">
        <v>0</v>
      </c>
      <c r="K4875">
        <v>1091</v>
      </c>
      <c r="L4875">
        <v>10839</v>
      </c>
      <c r="M4875">
        <v>21012</v>
      </c>
      <c r="N4875">
        <v>10502</v>
      </c>
      <c r="O4875">
        <v>1729.173</v>
      </c>
      <c r="P4875" s="27">
        <v>25880</v>
      </c>
      <c r="Q4875" s="27">
        <v>88303</v>
      </c>
    </row>
    <row r="4876" spans="1:17" x14ac:dyDescent="0.3">
      <c r="A4876">
        <v>5</v>
      </c>
      <c r="B4876">
        <v>18</v>
      </c>
      <c r="C4876">
        <v>40</v>
      </c>
      <c r="D4876" s="27">
        <v>140000</v>
      </c>
      <c r="E4876">
        <v>99369</v>
      </c>
      <c r="F4876">
        <v>275754</v>
      </c>
      <c r="G4876">
        <v>862602</v>
      </c>
      <c r="H4876">
        <v>0</v>
      </c>
      <c r="I4876">
        <v>520638</v>
      </c>
      <c r="J4876">
        <v>488489</v>
      </c>
      <c r="K4876">
        <v>12169</v>
      </c>
      <c r="L4876">
        <v>144885</v>
      </c>
      <c r="M4876">
        <v>45827</v>
      </c>
      <c r="N4876">
        <v>939761</v>
      </c>
      <c r="O4876">
        <v>23.717549999999999</v>
      </c>
      <c r="P4876" s="27">
        <v>993404</v>
      </c>
      <c r="Q4876" s="27">
        <v>3389494</v>
      </c>
    </row>
    <row r="4877" spans="1:17" x14ac:dyDescent="0.3">
      <c r="A4877">
        <v>9</v>
      </c>
      <c r="B4877">
        <v>2</v>
      </c>
      <c r="C4877">
        <v>4</v>
      </c>
      <c r="D4877" s="27">
        <v>7000</v>
      </c>
      <c r="E4877">
        <v>32333</v>
      </c>
      <c r="F4877">
        <v>2033</v>
      </c>
      <c r="G4877">
        <v>42034</v>
      </c>
      <c r="H4877">
        <v>732</v>
      </c>
      <c r="I4877">
        <v>35492</v>
      </c>
      <c r="J4877">
        <v>2875</v>
      </c>
      <c r="K4877">
        <v>2346</v>
      </c>
      <c r="L4877">
        <v>16156</v>
      </c>
      <c r="M4877">
        <v>59271</v>
      </c>
      <c r="N4877">
        <v>33237</v>
      </c>
      <c r="O4877">
        <v>48.84104</v>
      </c>
      <c r="P4877" s="27">
        <v>66386</v>
      </c>
      <c r="Q4877" s="27">
        <v>226509</v>
      </c>
    </row>
    <row r="4878" spans="1:17" x14ac:dyDescent="0.3">
      <c r="A4878">
        <v>3</v>
      </c>
      <c r="B4878">
        <v>2</v>
      </c>
      <c r="C4878">
        <v>4</v>
      </c>
      <c r="D4878" s="27">
        <v>38500</v>
      </c>
      <c r="E4878">
        <v>34947</v>
      </c>
      <c r="F4878">
        <v>105664</v>
      </c>
      <c r="G4878">
        <v>683408</v>
      </c>
      <c r="H4878">
        <v>0</v>
      </c>
      <c r="I4878">
        <v>440870</v>
      </c>
      <c r="J4878">
        <v>0</v>
      </c>
      <c r="K4878">
        <v>77608</v>
      </c>
      <c r="L4878">
        <v>22234</v>
      </c>
      <c r="M4878">
        <v>56592</v>
      </c>
      <c r="N4878">
        <v>269920</v>
      </c>
      <c r="O4878">
        <v>657.71090000000004</v>
      </c>
      <c r="P4878" s="27">
        <v>495675</v>
      </c>
      <c r="Q4878" s="27">
        <v>1691243</v>
      </c>
    </row>
    <row r="4879" spans="1:17" x14ac:dyDescent="0.3">
      <c r="A4879">
        <v>3</v>
      </c>
      <c r="B4879">
        <v>2</v>
      </c>
      <c r="C4879">
        <v>5</v>
      </c>
      <c r="D4879" s="27">
        <v>1500</v>
      </c>
      <c r="E4879">
        <v>0</v>
      </c>
      <c r="F4879">
        <v>2394</v>
      </c>
      <c r="G4879">
        <v>3489</v>
      </c>
      <c r="H4879">
        <v>100</v>
      </c>
      <c r="I4879">
        <v>2821</v>
      </c>
      <c r="J4879">
        <v>0</v>
      </c>
      <c r="K4879">
        <v>0</v>
      </c>
      <c r="L4879">
        <v>3650</v>
      </c>
      <c r="M4879">
        <v>4985</v>
      </c>
      <c r="N4879">
        <v>2808</v>
      </c>
      <c r="O4879">
        <v>1197.386</v>
      </c>
      <c r="P4879" s="27">
        <v>5934</v>
      </c>
      <c r="Q4879" s="27">
        <v>20247</v>
      </c>
    </row>
    <row r="4880" spans="1:17" x14ac:dyDescent="0.3">
      <c r="A4880">
        <v>5</v>
      </c>
      <c r="B4880">
        <v>23</v>
      </c>
      <c r="C4880">
        <v>50</v>
      </c>
      <c r="D4880" s="27">
        <v>55000</v>
      </c>
      <c r="E4880">
        <v>107079</v>
      </c>
      <c r="F4880">
        <v>569486</v>
      </c>
      <c r="G4880">
        <v>840941</v>
      </c>
      <c r="H4880">
        <v>63074</v>
      </c>
      <c r="I4880">
        <v>703753</v>
      </c>
      <c r="J4880">
        <v>70033</v>
      </c>
      <c r="K4880">
        <v>1556956</v>
      </c>
      <c r="L4880">
        <v>273334</v>
      </c>
      <c r="M4880">
        <v>249955</v>
      </c>
      <c r="N4880">
        <v>500864</v>
      </c>
      <c r="O4880">
        <v>17.518730000000001</v>
      </c>
      <c r="P4880" s="27">
        <v>1446505</v>
      </c>
      <c r="Q4880" s="27">
        <v>4935475</v>
      </c>
    </row>
    <row r="4881" spans="1:17" x14ac:dyDescent="0.3">
      <c r="A4881">
        <v>5</v>
      </c>
      <c r="B4881">
        <v>23</v>
      </c>
      <c r="C4881">
        <v>50</v>
      </c>
      <c r="D4881" s="27">
        <v>310000</v>
      </c>
      <c r="E4881">
        <v>0</v>
      </c>
      <c r="F4881">
        <v>2343272</v>
      </c>
      <c r="G4881">
        <v>3444962</v>
      </c>
      <c r="H4881">
        <v>215721</v>
      </c>
      <c r="I4881">
        <v>3284451</v>
      </c>
      <c r="J4881">
        <v>239524</v>
      </c>
      <c r="K4881">
        <v>7888205</v>
      </c>
      <c r="L4881">
        <v>305652</v>
      </c>
      <c r="M4881">
        <v>248967</v>
      </c>
      <c r="N4881">
        <v>2027483</v>
      </c>
      <c r="O4881">
        <v>48.84104</v>
      </c>
      <c r="P4881" s="27">
        <v>5861148</v>
      </c>
      <c r="Q4881" s="27">
        <v>19998237</v>
      </c>
    </row>
    <row r="4882" spans="1:17" x14ac:dyDescent="0.3">
      <c r="A4882">
        <v>9</v>
      </c>
      <c r="B4882">
        <v>5</v>
      </c>
      <c r="C4882">
        <v>10</v>
      </c>
      <c r="D4882" s="27">
        <v>66000</v>
      </c>
      <c r="E4882">
        <v>1194</v>
      </c>
      <c r="F4882">
        <v>1181694</v>
      </c>
      <c r="G4882">
        <v>331948</v>
      </c>
      <c r="H4882">
        <v>41551</v>
      </c>
      <c r="I4882">
        <v>891058</v>
      </c>
      <c r="J4882">
        <v>0</v>
      </c>
      <c r="K4882">
        <v>142596</v>
      </c>
      <c r="L4882">
        <v>224522</v>
      </c>
      <c r="M4882">
        <v>347191</v>
      </c>
      <c r="N4882">
        <v>1221926</v>
      </c>
      <c r="O4882">
        <v>236.64019999999999</v>
      </c>
      <c r="P4882" s="27">
        <v>1284783</v>
      </c>
      <c r="Q4882" s="27">
        <v>4383680</v>
      </c>
    </row>
    <row r="4883" spans="1:17" x14ac:dyDescent="0.3">
      <c r="A4883">
        <v>9</v>
      </c>
      <c r="B4883">
        <v>12</v>
      </c>
      <c r="C4883">
        <v>21</v>
      </c>
      <c r="D4883" s="27">
        <v>5000</v>
      </c>
      <c r="E4883">
        <v>0</v>
      </c>
      <c r="F4883">
        <v>47043</v>
      </c>
      <c r="G4883">
        <v>56150</v>
      </c>
      <c r="H4883">
        <v>0</v>
      </c>
      <c r="I4883">
        <v>54156</v>
      </c>
      <c r="J4883">
        <v>0</v>
      </c>
      <c r="K4883">
        <v>5462</v>
      </c>
      <c r="L4883">
        <v>8749</v>
      </c>
      <c r="M4883">
        <v>30857</v>
      </c>
      <c r="N4883">
        <v>53988</v>
      </c>
      <c r="O4883">
        <v>1667.7550000000001</v>
      </c>
      <c r="P4883" s="27">
        <v>75148</v>
      </c>
      <c r="Q4883" s="27">
        <v>256405</v>
      </c>
    </row>
    <row r="4884" spans="1:17" x14ac:dyDescent="0.3">
      <c r="A4884">
        <v>7</v>
      </c>
      <c r="B4884">
        <v>14</v>
      </c>
      <c r="C4884">
        <v>27</v>
      </c>
      <c r="D4884" s="27">
        <v>430000</v>
      </c>
      <c r="E4884">
        <v>0</v>
      </c>
      <c r="F4884">
        <v>0</v>
      </c>
      <c r="G4884">
        <v>17714606</v>
      </c>
      <c r="H4884">
        <v>0</v>
      </c>
      <c r="I4884">
        <v>6914038</v>
      </c>
      <c r="J4884">
        <v>0</v>
      </c>
      <c r="K4884">
        <v>4793500</v>
      </c>
      <c r="L4884">
        <v>518713</v>
      </c>
      <c r="M4884">
        <v>3511588</v>
      </c>
      <c r="N4884">
        <v>13001358</v>
      </c>
      <c r="O4884">
        <v>32.80827</v>
      </c>
      <c r="P4884" s="27">
        <v>13614831</v>
      </c>
      <c r="Q4884" s="27">
        <v>46453803</v>
      </c>
    </row>
    <row r="4885" spans="1:17" x14ac:dyDescent="0.3">
      <c r="A4885">
        <v>2</v>
      </c>
      <c r="B4885">
        <v>2</v>
      </c>
      <c r="C4885">
        <v>2</v>
      </c>
      <c r="D4885" s="27">
        <v>160000</v>
      </c>
      <c r="E4885">
        <v>304776</v>
      </c>
      <c r="F4885">
        <v>1178102</v>
      </c>
      <c r="G4885">
        <v>1740680</v>
      </c>
      <c r="H4885">
        <v>16685</v>
      </c>
      <c r="I4885">
        <v>1057208</v>
      </c>
      <c r="J4885">
        <v>0</v>
      </c>
      <c r="K4885">
        <v>23803</v>
      </c>
      <c r="L4885">
        <v>42046</v>
      </c>
      <c r="M4885">
        <v>61852</v>
      </c>
      <c r="N4885">
        <v>1655882</v>
      </c>
      <c r="O4885">
        <v>53.72437</v>
      </c>
      <c r="P4885" s="27">
        <v>1782249</v>
      </c>
      <c r="Q4885" s="27">
        <v>6081034</v>
      </c>
    </row>
    <row r="4886" spans="1:17" x14ac:dyDescent="0.3">
      <c r="A4886">
        <v>7</v>
      </c>
      <c r="B4886">
        <v>1</v>
      </c>
      <c r="C4886">
        <v>1</v>
      </c>
      <c r="D4886" s="27">
        <v>4550</v>
      </c>
      <c r="O4886">
        <v>1522.59</v>
      </c>
    </row>
    <row r="4887" spans="1:17" x14ac:dyDescent="0.3">
      <c r="A4887">
        <v>3</v>
      </c>
      <c r="B4887">
        <v>1</v>
      </c>
      <c r="C4887">
        <v>1</v>
      </c>
      <c r="D4887" s="27">
        <v>68000</v>
      </c>
      <c r="O4887">
        <v>312.36669999999998</v>
      </c>
    </row>
    <row r="4888" spans="1:17" x14ac:dyDescent="0.3">
      <c r="A4888">
        <v>8</v>
      </c>
      <c r="B4888">
        <v>2</v>
      </c>
      <c r="C4888">
        <v>2</v>
      </c>
      <c r="D4888" s="27">
        <v>37500</v>
      </c>
      <c r="E4888">
        <v>3627</v>
      </c>
      <c r="F4888">
        <v>507399</v>
      </c>
      <c r="G4888">
        <v>227242</v>
      </c>
      <c r="H4888">
        <v>10292</v>
      </c>
      <c r="I4888">
        <v>246293</v>
      </c>
      <c r="J4888">
        <v>0</v>
      </c>
      <c r="K4888">
        <v>5971</v>
      </c>
      <c r="L4888">
        <v>75753</v>
      </c>
      <c r="M4888">
        <v>635688</v>
      </c>
      <c r="N4888">
        <v>249140</v>
      </c>
      <c r="O4888">
        <v>19.690259999999999</v>
      </c>
      <c r="P4888" s="27">
        <v>574855</v>
      </c>
      <c r="Q4888" s="27">
        <v>1961405</v>
      </c>
    </row>
    <row r="4889" spans="1:17" x14ac:dyDescent="0.3">
      <c r="A4889">
        <v>9</v>
      </c>
      <c r="B4889">
        <v>14</v>
      </c>
      <c r="C4889">
        <v>28</v>
      </c>
      <c r="D4889" s="27">
        <v>2300</v>
      </c>
      <c r="E4889">
        <v>0</v>
      </c>
      <c r="F4889">
        <v>34141</v>
      </c>
      <c r="G4889">
        <v>16145</v>
      </c>
      <c r="H4889">
        <v>5531</v>
      </c>
      <c r="I4889">
        <v>15689</v>
      </c>
      <c r="J4889">
        <v>0</v>
      </c>
      <c r="K4889">
        <v>0</v>
      </c>
      <c r="L4889">
        <v>15384</v>
      </c>
      <c r="M4889">
        <v>39477</v>
      </c>
      <c r="N4889">
        <v>10178</v>
      </c>
      <c r="O4889">
        <v>1849.1849999999999</v>
      </c>
      <c r="P4889" s="27">
        <v>40019</v>
      </c>
      <c r="Q4889" s="27">
        <v>136545</v>
      </c>
    </row>
    <row r="4890" spans="1:17" x14ac:dyDescent="0.3">
      <c r="A4890">
        <v>9</v>
      </c>
      <c r="B4890">
        <v>4</v>
      </c>
      <c r="C4890">
        <v>8</v>
      </c>
      <c r="D4890" s="27">
        <v>24250</v>
      </c>
      <c r="E4890">
        <v>21160</v>
      </c>
      <c r="F4890">
        <v>410757</v>
      </c>
      <c r="G4890">
        <v>153455</v>
      </c>
      <c r="H4890">
        <v>0</v>
      </c>
      <c r="I4890">
        <v>308041</v>
      </c>
      <c r="J4890">
        <v>27810</v>
      </c>
      <c r="K4890">
        <v>2622</v>
      </c>
      <c r="L4890">
        <v>38510</v>
      </c>
      <c r="M4890">
        <v>902028</v>
      </c>
      <c r="N4890">
        <v>281816</v>
      </c>
      <c r="O4890">
        <v>356.19830000000002</v>
      </c>
      <c r="P4890" s="27">
        <v>629015</v>
      </c>
      <c r="Q4890" s="27">
        <v>2146199</v>
      </c>
    </row>
    <row r="4891" spans="1:17" x14ac:dyDescent="0.3">
      <c r="A4891">
        <v>9</v>
      </c>
      <c r="B4891">
        <v>91</v>
      </c>
      <c r="C4891">
        <v>49</v>
      </c>
      <c r="D4891" s="27">
        <v>39500</v>
      </c>
      <c r="E4891">
        <v>40553</v>
      </c>
      <c r="F4891">
        <v>1587</v>
      </c>
      <c r="G4891">
        <v>34238</v>
      </c>
      <c r="H4891">
        <v>871</v>
      </c>
      <c r="I4891">
        <v>42948</v>
      </c>
      <c r="J4891">
        <v>0</v>
      </c>
      <c r="K4891">
        <v>0</v>
      </c>
      <c r="L4891">
        <v>1393</v>
      </c>
      <c r="M4891">
        <v>17105</v>
      </c>
      <c r="N4891">
        <v>329234</v>
      </c>
      <c r="O4891">
        <v>583.62670000000003</v>
      </c>
      <c r="P4891" s="27">
        <v>137142</v>
      </c>
      <c r="Q4891" s="27">
        <v>467929</v>
      </c>
    </row>
    <row r="4892" spans="1:17" x14ac:dyDescent="0.3">
      <c r="A4892">
        <v>9</v>
      </c>
      <c r="B4892">
        <v>14</v>
      </c>
      <c r="C4892">
        <v>28</v>
      </c>
      <c r="D4892" s="27">
        <v>18500</v>
      </c>
      <c r="E4892">
        <v>0</v>
      </c>
      <c r="F4892">
        <v>151239</v>
      </c>
      <c r="G4892">
        <v>118935</v>
      </c>
      <c r="H4892">
        <v>0</v>
      </c>
      <c r="I4892">
        <v>133573</v>
      </c>
      <c r="J4892">
        <v>0</v>
      </c>
      <c r="K4892">
        <v>129536</v>
      </c>
      <c r="L4892">
        <v>58364</v>
      </c>
      <c r="M4892">
        <v>201206</v>
      </c>
      <c r="N4892">
        <v>123375</v>
      </c>
      <c r="O4892">
        <v>503.86329999999998</v>
      </c>
      <c r="P4892" s="27">
        <v>268531</v>
      </c>
      <c r="Q4892" s="27">
        <v>916228</v>
      </c>
    </row>
    <row r="4893" spans="1:17" x14ac:dyDescent="0.3">
      <c r="A4893">
        <v>7</v>
      </c>
      <c r="B4893">
        <v>14</v>
      </c>
      <c r="C4893">
        <v>28</v>
      </c>
      <c r="D4893" s="27">
        <v>13000</v>
      </c>
      <c r="E4893">
        <v>7159</v>
      </c>
      <c r="F4893">
        <v>251797</v>
      </c>
      <c r="G4893">
        <v>84383</v>
      </c>
      <c r="H4893">
        <v>18858</v>
      </c>
      <c r="I4893">
        <v>67265</v>
      </c>
      <c r="J4893">
        <v>0</v>
      </c>
      <c r="K4893">
        <v>0</v>
      </c>
      <c r="L4893">
        <v>31519</v>
      </c>
      <c r="M4893">
        <v>42745</v>
      </c>
      <c r="N4893">
        <v>85212</v>
      </c>
      <c r="O4893">
        <v>624.95410000000004</v>
      </c>
      <c r="P4893" s="27">
        <v>172608</v>
      </c>
      <c r="Q4893" s="27">
        <v>588938</v>
      </c>
    </row>
    <row r="4894" spans="1:17" x14ac:dyDescent="0.3">
      <c r="A4894">
        <v>2</v>
      </c>
      <c r="B4894">
        <v>25</v>
      </c>
      <c r="C4894">
        <v>42</v>
      </c>
      <c r="D4894" s="27">
        <v>21000</v>
      </c>
      <c r="E4894">
        <v>0</v>
      </c>
      <c r="F4894">
        <v>18908</v>
      </c>
      <c r="G4894">
        <v>109931</v>
      </c>
      <c r="H4894">
        <v>5184</v>
      </c>
      <c r="I4894">
        <v>78046</v>
      </c>
      <c r="J4894">
        <v>0</v>
      </c>
      <c r="K4894">
        <v>10437</v>
      </c>
      <c r="L4894">
        <v>14081</v>
      </c>
      <c r="M4894">
        <v>44911</v>
      </c>
      <c r="N4894">
        <v>117672</v>
      </c>
      <c r="O4894">
        <v>1145.08</v>
      </c>
      <c r="P4894" s="27">
        <v>116990</v>
      </c>
      <c r="Q4894" s="27">
        <v>399170</v>
      </c>
    </row>
    <row r="4895" spans="1:17" x14ac:dyDescent="0.3">
      <c r="A4895">
        <v>4</v>
      </c>
      <c r="B4895">
        <v>25</v>
      </c>
      <c r="C4895">
        <v>42</v>
      </c>
      <c r="D4895" s="27">
        <v>2050</v>
      </c>
      <c r="E4895">
        <v>19319</v>
      </c>
      <c r="F4895">
        <v>29774</v>
      </c>
      <c r="G4895">
        <v>44937</v>
      </c>
      <c r="H4895">
        <v>0</v>
      </c>
      <c r="I4895">
        <v>58094</v>
      </c>
      <c r="J4895">
        <v>0</v>
      </c>
      <c r="K4895">
        <v>0</v>
      </c>
      <c r="L4895">
        <v>8839</v>
      </c>
      <c r="M4895">
        <v>68712</v>
      </c>
      <c r="N4895">
        <v>28238</v>
      </c>
      <c r="O4895">
        <v>1807.463</v>
      </c>
      <c r="P4895" s="27">
        <v>75590</v>
      </c>
      <c r="Q4895" s="27">
        <v>257913</v>
      </c>
    </row>
    <row r="4896" spans="1:17" x14ac:dyDescent="0.3">
      <c r="A4896">
        <v>3</v>
      </c>
      <c r="B4896">
        <v>1</v>
      </c>
      <c r="C4896">
        <v>1</v>
      </c>
      <c r="D4896" s="27">
        <v>5800</v>
      </c>
      <c r="E4896">
        <v>0</v>
      </c>
      <c r="F4896">
        <v>0</v>
      </c>
      <c r="G4896">
        <v>189</v>
      </c>
      <c r="H4896">
        <v>0</v>
      </c>
      <c r="I4896">
        <v>0</v>
      </c>
      <c r="J4896">
        <v>0</v>
      </c>
      <c r="K4896">
        <v>0</v>
      </c>
      <c r="L4896">
        <v>0</v>
      </c>
      <c r="M4896">
        <v>0</v>
      </c>
      <c r="N4896">
        <v>46729</v>
      </c>
      <c r="O4896">
        <v>1197.386</v>
      </c>
      <c r="P4896" s="27">
        <v>13751</v>
      </c>
      <c r="Q4896" s="27">
        <v>46918</v>
      </c>
    </row>
    <row r="4897" spans="1:17" x14ac:dyDescent="0.3">
      <c r="A4897">
        <v>7</v>
      </c>
      <c r="B4897">
        <v>1</v>
      </c>
      <c r="C4897">
        <v>1</v>
      </c>
      <c r="D4897" s="27">
        <v>3000</v>
      </c>
      <c r="O4897">
        <v>1879.4559999999999</v>
      </c>
    </row>
    <row r="4898" spans="1:17" x14ac:dyDescent="0.3">
      <c r="A4898">
        <v>2</v>
      </c>
      <c r="B4898">
        <v>25</v>
      </c>
      <c r="C4898">
        <v>41</v>
      </c>
      <c r="D4898" s="27">
        <v>18000</v>
      </c>
      <c r="E4898">
        <v>68152</v>
      </c>
      <c r="F4898">
        <v>247054</v>
      </c>
      <c r="G4898">
        <v>222538</v>
      </c>
      <c r="H4898">
        <v>8135</v>
      </c>
      <c r="I4898">
        <v>393789</v>
      </c>
      <c r="J4898">
        <v>0</v>
      </c>
      <c r="K4898">
        <v>24507</v>
      </c>
      <c r="L4898">
        <v>56436</v>
      </c>
      <c r="M4898">
        <v>120471</v>
      </c>
      <c r="N4898">
        <v>207927</v>
      </c>
      <c r="O4898">
        <v>1145.08</v>
      </c>
      <c r="P4898" s="27">
        <v>395372</v>
      </c>
      <c r="Q4898" s="27">
        <v>1349009</v>
      </c>
    </row>
    <row r="4899" spans="1:17" x14ac:dyDescent="0.3">
      <c r="A4899">
        <v>7</v>
      </c>
      <c r="B4899">
        <v>2</v>
      </c>
      <c r="C4899">
        <v>2</v>
      </c>
      <c r="D4899" s="27">
        <v>14000</v>
      </c>
      <c r="E4899">
        <v>7339</v>
      </c>
      <c r="F4899">
        <v>86394</v>
      </c>
      <c r="G4899">
        <v>83267</v>
      </c>
      <c r="H4899">
        <v>943</v>
      </c>
      <c r="I4899">
        <v>104104</v>
      </c>
      <c r="J4899">
        <v>0</v>
      </c>
      <c r="K4899">
        <v>3361</v>
      </c>
      <c r="L4899">
        <v>28140</v>
      </c>
      <c r="M4899">
        <v>57118</v>
      </c>
      <c r="N4899">
        <v>51480</v>
      </c>
      <c r="O4899">
        <v>1162.2629999999999</v>
      </c>
      <c r="P4899" s="27">
        <v>123724</v>
      </c>
      <c r="Q4899" s="27">
        <v>422146</v>
      </c>
    </row>
    <row r="4900" spans="1:17" x14ac:dyDescent="0.3">
      <c r="A4900">
        <v>5</v>
      </c>
      <c r="B4900">
        <v>5</v>
      </c>
      <c r="C4900">
        <v>9</v>
      </c>
      <c r="D4900" s="27">
        <v>215000</v>
      </c>
      <c r="E4900">
        <v>0</v>
      </c>
      <c r="F4900">
        <v>74603</v>
      </c>
      <c r="G4900">
        <v>62081</v>
      </c>
      <c r="H4900">
        <v>582</v>
      </c>
      <c r="I4900">
        <v>159343</v>
      </c>
      <c r="J4900">
        <v>0</v>
      </c>
      <c r="K4900">
        <v>5079</v>
      </c>
      <c r="L4900">
        <v>2724</v>
      </c>
      <c r="M4900">
        <v>8755</v>
      </c>
      <c r="N4900">
        <v>371584</v>
      </c>
      <c r="O4900">
        <v>48.84104</v>
      </c>
      <c r="P4900" s="27">
        <v>200689</v>
      </c>
      <c r="Q4900" s="27">
        <v>684751</v>
      </c>
    </row>
    <row r="4901" spans="1:17" x14ac:dyDescent="0.3">
      <c r="A4901">
        <v>7</v>
      </c>
      <c r="B4901">
        <v>5</v>
      </c>
      <c r="C4901">
        <v>9</v>
      </c>
      <c r="D4901" s="27">
        <v>210000</v>
      </c>
      <c r="E4901">
        <v>72532</v>
      </c>
      <c r="F4901">
        <v>2912133</v>
      </c>
      <c r="G4901">
        <v>1076126</v>
      </c>
      <c r="H4901">
        <v>136794</v>
      </c>
      <c r="I4901">
        <v>2894951</v>
      </c>
      <c r="J4901">
        <v>0</v>
      </c>
      <c r="K4901">
        <v>3489850</v>
      </c>
      <c r="L4901">
        <v>84219</v>
      </c>
      <c r="M4901">
        <v>1199847</v>
      </c>
      <c r="N4901">
        <v>3791837</v>
      </c>
      <c r="O4901">
        <v>75.266530000000003</v>
      </c>
      <c r="P4901" s="27">
        <v>4589182</v>
      </c>
      <c r="Q4901" s="27">
        <v>15658289</v>
      </c>
    </row>
    <row r="4902" spans="1:17" x14ac:dyDescent="0.3">
      <c r="A4902">
        <v>2</v>
      </c>
      <c r="B4902">
        <v>2</v>
      </c>
      <c r="C4902">
        <v>2</v>
      </c>
      <c r="D4902" s="27">
        <v>6600</v>
      </c>
      <c r="E4902">
        <v>0</v>
      </c>
      <c r="F4902">
        <v>3053</v>
      </c>
      <c r="G4902">
        <v>18277</v>
      </c>
      <c r="H4902">
        <v>220</v>
      </c>
      <c r="I4902">
        <v>13082</v>
      </c>
      <c r="J4902">
        <v>0</v>
      </c>
      <c r="K4902">
        <v>0</v>
      </c>
      <c r="L4902">
        <v>4903</v>
      </c>
      <c r="M4902">
        <v>17703</v>
      </c>
      <c r="N4902">
        <v>20102</v>
      </c>
      <c r="O4902">
        <v>575.3895</v>
      </c>
      <c r="P4902" s="27">
        <v>22667</v>
      </c>
      <c r="Q4902" s="27">
        <v>77340</v>
      </c>
    </row>
    <row r="4903" spans="1:17" x14ac:dyDescent="0.3">
      <c r="A4903">
        <v>9</v>
      </c>
      <c r="B4903">
        <v>5</v>
      </c>
      <c r="C4903">
        <v>11</v>
      </c>
      <c r="D4903" s="27">
        <v>68000</v>
      </c>
      <c r="E4903">
        <v>32</v>
      </c>
      <c r="F4903">
        <v>143216</v>
      </c>
      <c r="G4903">
        <v>39594</v>
      </c>
      <c r="H4903">
        <v>99</v>
      </c>
      <c r="I4903">
        <v>174399</v>
      </c>
      <c r="J4903">
        <v>0</v>
      </c>
      <c r="K4903">
        <v>0</v>
      </c>
      <c r="L4903">
        <v>6077</v>
      </c>
      <c r="M4903">
        <v>10111</v>
      </c>
      <c r="N4903">
        <v>263015</v>
      </c>
      <c r="O4903">
        <v>767.30939999999998</v>
      </c>
      <c r="P4903" s="27">
        <v>186560</v>
      </c>
      <c r="Q4903" s="27">
        <v>636543</v>
      </c>
    </row>
    <row r="4904" spans="1:17" x14ac:dyDescent="0.3">
      <c r="A4904">
        <v>7</v>
      </c>
      <c r="B4904">
        <v>5</v>
      </c>
      <c r="C4904">
        <v>10</v>
      </c>
      <c r="D4904" s="27">
        <v>90000</v>
      </c>
      <c r="E4904">
        <v>7706</v>
      </c>
      <c r="F4904">
        <v>321916</v>
      </c>
      <c r="G4904">
        <v>112987</v>
      </c>
      <c r="H4904">
        <v>0</v>
      </c>
      <c r="I4904">
        <v>492727</v>
      </c>
      <c r="J4904">
        <v>0</v>
      </c>
      <c r="K4904">
        <v>23246</v>
      </c>
      <c r="L4904">
        <v>25629</v>
      </c>
      <c r="M4904">
        <v>227478</v>
      </c>
      <c r="N4904">
        <v>510235</v>
      </c>
      <c r="O4904">
        <v>84.478480000000005</v>
      </c>
      <c r="P4904" s="27">
        <v>504667</v>
      </c>
      <c r="Q4904" s="27">
        <v>1721924</v>
      </c>
    </row>
    <row r="4905" spans="1:17" x14ac:dyDescent="0.3">
      <c r="A4905">
        <v>4</v>
      </c>
      <c r="B4905">
        <v>8</v>
      </c>
      <c r="C4905">
        <v>19</v>
      </c>
      <c r="D4905" s="27">
        <v>160000</v>
      </c>
      <c r="E4905">
        <v>191346</v>
      </c>
      <c r="F4905">
        <v>2920161</v>
      </c>
      <c r="G4905">
        <v>11256234</v>
      </c>
      <c r="H4905">
        <v>17591</v>
      </c>
      <c r="I4905">
        <v>3766529</v>
      </c>
      <c r="J4905">
        <v>0</v>
      </c>
      <c r="K4905">
        <v>692183</v>
      </c>
      <c r="L4905">
        <v>183585</v>
      </c>
      <c r="M4905">
        <v>1347311</v>
      </c>
      <c r="N4905">
        <v>3497715</v>
      </c>
      <c r="O4905">
        <v>15.878019999999999</v>
      </c>
      <c r="P4905" s="27">
        <v>6996675</v>
      </c>
      <c r="Q4905" s="27">
        <v>23872655</v>
      </c>
    </row>
    <row r="4906" spans="1:17" x14ac:dyDescent="0.3">
      <c r="A4906">
        <v>5</v>
      </c>
      <c r="B4906">
        <v>15</v>
      </c>
      <c r="C4906">
        <v>32</v>
      </c>
      <c r="D4906" s="27">
        <v>2400</v>
      </c>
      <c r="E4906">
        <v>1387</v>
      </c>
      <c r="F4906">
        <v>7688</v>
      </c>
      <c r="G4906">
        <v>989</v>
      </c>
      <c r="H4906">
        <v>2159</v>
      </c>
      <c r="I4906">
        <v>2358</v>
      </c>
      <c r="J4906">
        <v>43060</v>
      </c>
      <c r="K4906">
        <v>43331</v>
      </c>
      <c r="L4906">
        <v>551</v>
      </c>
      <c r="M4906">
        <v>0</v>
      </c>
      <c r="N4906">
        <v>8074</v>
      </c>
      <c r="O4906">
        <v>961.78279999999995</v>
      </c>
      <c r="P4906" s="27">
        <v>32121</v>
      </c>
      <c r="Q4906" s="27">
        <v>109597</v>
      </c>
    </row>
    <row r="4907" spans="1:17" x14ac:dyDescent="0.3">
      <c r="A4907">
        <v>7</v>
      </c>
      <c r="B4907">
        <v>14</v>
      </c>
      <c r="C4907">
        <v>28</v>
      </c>
      <c r="D4907" s="27">
        <v>36500</v>
      </c>
      <c r="E4907">
        <v>0</v>
      </c>
      <c r="F4907">
        <v>675859</v>
      </c>
      <c r="G4907">
        <v>285490</v>
      </c>
      <c r="H4907">
        <v>9837</v>
      </c>
      <c r="I4907">
        <v>618381</v>
      </c>
      <c r="J4907">
        <v>0</v>
      </c>
      <c r="K4907">
        <v>8985</v>
      </c>
      <c r="L4907">
        <v>40798</v>
      </c>
      <c r="M4907">
        <v>56920</v>
      </c>
      <c r="N4907">
        <v>454399</v>
      </c>
      <c r="O4907">
        <v>385.90780000000001</v>
      </c>
      <c r="P4907" s="27">
        <v>630325</v>
      </c>
      <c r="Q4907" s="27">
        <v>2150669</v>
      </c>
    </row>
    <row r="4908" spans="1:17" x14ac:dyDescent="0.3">
      <c r="A4908">
        <v>1</v>
      </c>
      <c r="B4908">
        <v>2</v>
      </c>
      <c r="C4908">
        <v>2</v>
      </c>
      <c r="D4908" s="27">
        <v>2500</v>
      </c>
      <c r="E4908">
        <v>11024</v>
      </c>
      <c r="F4908">
        <v>5926</v>
      </c>
      <c r="G4908">
        <v>15725</v>
      </c>
      <c r="H4908">
        <v>265</v>
      </c>
      <c r="I4908">
        <v>4548</v>
      </c>
      <c r="J4908">
        <v>0</v>
      </c>
      <c r="K4908">
        <v>550</v>
      </c>
      <c r="L4908">
        <v>6094</v>
      </c>
      <c r="M4908">
        <v>18420</v>
      </c>
      <c r="N4908">
        <v>6459</v>
      </c>
      <c r="O4908">
        <v>1851.67</v>
      </c>
      <c r="P4908" s="27">
        <v>20226</v>
      </c>
      <c r="Q4908" s="27">
        <v>69011</v>
      </c>
    </row>
    <row r="4909" spans="1:17" x14ac:dyDescent="0.3">
      <c r="A4909">
        <v>5</v>
      </c>
      <c r="B4909">
        <v>2</v>
      </c>
      <c r="C4909">
        <v>2</v>
      </c>
      <c r="D4909" s="27">
        <v>5200</v>
      </c>
      <c r="E4909">
        <v>452</v>
      </c>
      <c r="F4909">
        <v>12268</v>
      </c>
      <c r="G4909">
        <v>58435</v>
      </c>
      <c r="H4909">
        <v>0</v>
      </c>
      <c r="I4909">
        <v>37568</v>
      </c>
      <c r="J4909">
        <v>0</v>
      </c>
      <c r="K4909">
        <v>16281</v>
      </c>
      <c r="L4909">
        <v>11240</v>
      </c>
      <c r="M4909">
        <v>26808</v>
      </c>
      <c r="N4909">
        <v>28436</v>
      </c>
      <c r="O4909">
        <v>1879.4559999999999</v>
      </c>
      <c r="P4909" s="27">
        <v>56122</v>
      </c>
      <c r="Q4909" s="27">
        <v>191488</v>
      </c>
    </row>
    <row r="4910" spans="1:17" x14ac:dyDescent="0.3">
      <c r="A4910">
        <v>6</v>
      </c>
      <c r="B4910">
        <v>2</v>
      </c>
      <c r="C4910">
        <v>2</v>
      </c>
      <c r="D4910" s="27">
        <v>7100</v>
      </c>
      <c r="E4910">
        <v>7266</v>
      </c>
      <c r="F4910">
        <v>80234</v>
      </c>
      <c r="G4910">
        <v>22023</v>
      </c>
      <c r="H4910">
        <v>1036</v>
      </c>
      <c r="I4910">
        <v>33826</v>
      </c>
      <c r="J4910">
        <v>2120</v>
      </c>
      <c r="K4910">
        <v>7972</v>
      </c>
      <c r="L4910">
        <v>31498</v>
      </c>
      <c r="M4910">
        <v>40695</v>
      </c>
      <c r="N4910">
        <v>25668</v>
      </c>
      <c r="O4910">
        <v>1117.742</v>
      </c>
      <c r="P4910" s="27">
        <v>73956</v>
      </c>
      <c r="Q4910" s="27">
        <v>252338</v>
      </c>
    </row>
    <row r="4911" spans="1:17" x14ac:dyDescent="0.3">
      <c r="A4911">
        <v>5</v>
      </c>
      <c r="B4911">
        <v>15</v>
      </c>
      <c r="C4911">
        <v>33</v>
      </c>
      <c r="D4911" s="27">
        <v>5000</v>
      </c>
      <c r="E4911">
        <v>5980</v>
      </c>
      <c r="F4911">
        <v>55369</v>
      </c>
      <c r="G4911">
        <v>75574</v>
      </c>
      <c r="H4911">
        <v>0</v>
      </c>
      <c r="I4911">
        <v>58884</v>
      </c>
      <c r="J4911">
        <v>149775</v>
      </c>
      <c r="K4911">
        <v>231239</v>
      </c>
      <c r="L4911">
        <v>733</v>
      </c>
      <c r="M4911">
        <v>2755</v>
      </c>
      <c r="N4911">
        <v>39194</v>
      </c>
      <c r="O4911">
        <v>729.56460000000004</v>
      </c>
      <c r="P4911" s="27">
        <v>181566</v>
      </c>
      <c r="Q4911" s="27">
        <v>619503</v>
      </c>
    </row>
    <row r="4912" spans="1:17" x14ac:dyDescent="0.3">
      <c r="A4912">
        <v>3</v>
      </c>
      <c r="B4912">
        <v>2</v>
      </c>
      <c r="C4912">
        <v>2</v>
      </c>
      <c r="D4912" s="27">
        <v>120000</v>
      </c>
      <c r="E4912">
        <v>332495</v>
      </c>
      <c r="F4912">
        <v>1293178</v>
      </c>
      <c r="G4912">
        <v>2204594</v>
      </c>
      <c r="H4912">
        <v>46025</v>
      </c>
      <c r="I4912">
        <v>1711701</v>
      </c>
      <c r="J4912">
        <v>0</v>
      </c>
      <c r="K4912">
        <v>30983</v>
      </c>
      <c r="L4912">
        <v>156816</v>
      </c>
      <c r="M4912">
        <v>2614357</v>
      </c>
      <c r="N4912">
        <v>1266555</v>
      </c>
      <c r="O4912">
        <v>64.479029999999995</v>
      </c>
      <c r="P4912" s="27">
        <v>2830218</v>
      </c>
      <c r="Q4912" s="27">
        <v>9656704</v>
      </c>
    </row>
    <row r="4913" spans="1:17" x14ac:dyDescent="0.3">
      <c r="A4913">
        <v>3</v>
      </c>
      <c r="B4913">
        <v>26</v>
      </c>
      <c r="C4913">
        <v>45</v>
      </c>
      <c r="D4913" s="27">
        <v>5000</v>
      </c>
      <c r="E4913">
        <v>0</v>
      </c>
      <c r="F4913">
        <v>5762</v>
      </c>
      <c r="G4913">
        <v>9600</v>
      </c>
      <c r="H4913">
        <v>88</v>
      </c>
      <c r="I4913">
        <v>15106</v>
      </c>
      <c r="J4913">
        <v>0</v>
      </c>
      <c r="K4913">
        <v>1383</v>
      </c>
      <c r="L4913">
        <v>1852</v>
      </c>
      <c r="M4913">
        <v>0</v>
      </c>
      <c r="N4913">
        <v>24025</v>
      </c>
      <c r="O4913">
        <v>1559.829</v>
      </c>
      <c r="P4913" s="27">
        <v>16945</v>
      </c>
      <c r="Q4913" s="27">
        <v>57816</v>
      </c>
    </row>
    <row r="4914" spans="1:17" x14ac:dyDescent="0.3">
      <c r="A4914">
        <v>2</v>
      </c>
      <c r="B4914">
        <v>5</v>
      </c>
      <c r="C4914">
        <v>10</v>
      </c>
      <c r="D4914" s="27">
        <v>7500</v>
      </c>
      <c r="O4914">
        <v>1851.67</v>
      </c>
    </row>
    <row r="4915" spans="1:17" x14ac:dyDescent="0.3">
      <c r="A4915">
        <v>5</v>
      </c>
      <c r="B4915">
        <v>2</v>
      </c>
      <c r="C4915">
        <v>2</v>
      </c>
      <c r="D4915" s="27">
        <v>5000</v>
      </c>
      <c r="E4915">
        <v>0</v>
      </c>
      <c r="F4915">
        <v>152652</v>
      </c>
      <c r="G4915">
        <v>57039</v>
      </c>
      <c r="H4915">
        <v>432</v>
      </c>
      <c r="I4915">
        <v>155791</v>
      </c>
      <c r="J4915">
        <v>0</v>
      </c>
      <c r="K4915">
        <v>26389</v>
      </c>
      <c r="L4915">
        <v>57354</v>
      </c>
      <c r="M4915">
        <v>98914</v>
      </c>
      <c r="N4915">
        <v>67943</v>
      </c>
      <c r="O4915">
        <v>23.717549999999999</v>
      </c>
      <c r="P4915" s="27">
        <v>180690</v>
      </c>
      <c r="Q4915" s="27">
        <v>616514</v>
      </c>
    </row>
    <row r="4916" spans="1:17" x14ac:dyDescent="0.3">
      <c r="A4916">
        <v>6</v>
      </c>
      <c r="B4916">
        <v>14</v>
      </c>
      <c r="C4916">
        <v>28</v>
      </c>
      <c r="D4916" s="27">
        <v>6000</v>
      </c>
      <c r="E4916">
        <v>0</v>
      </c>
      <c r="F4916">
        <v>89659</v>
      </c>
      <c r="G4916">
        <v>17926</v>
      </c>
      <c r="H4916">
        <v>2293</v>
      </c>
      <c r="I4916">
        <v>40648</v>
      </c>
      <c r="J4916">
        <v>0</v>
      </c>
      <c r="K4916">
        <v>6183</v>
      </c>
      <c r="L4916">
        <v>23540</v>
      </c>
      <c r="M4916">
        <v>97407</v>
      </c>
      <c r="N4916">
        <v>26370</v>
      </c>
      <c r="O4916">
        <v>484.85169999999999</v>
      </c>
      <c r="P4916" s="27">
        <v>89105</v>
      </c>
      <c r="Q4916" s="27">
        <v>304026</v>
      </c>
    </row>
    <row r="4917" spans="1:17" x14ac:dyDescent="0.3">
      <c r="A4917">
        <v>5</v>
      </c>
      <c r="B4917">
        <v>2</v>
      </c>
      <c r="C4917">
        <v>2</v>
      </c>
      <c r="D4917" s="27">
        <v>46500</v>
      </c>
      <c r="E4917">
        <v>193208</v>
      </c>
      <c r="F4917">
        <v>308015</v>
      </c>
      <c r="G4917">
        <v>898071</v>
      </c>
      <c r="H4917">
        <v>7935</v>
      </c>
      <c r="I4917">
        <v>730753</v>
      </c>
      <c r="J4917">
        <v>0</v>
      </c>
      <c r="K4917">
        <v>78585</v>
      </c>
      <c r="L4917">
        <v>50417</v>
      </c>
      <c r="M4917">
        <v>332569</v>
      </c>
      <c r="N4917">
        <v>388359</v>
      </c>
      <c r="O4917">
        <v>247.5737</v>
      </c>
      <c r="P4917" s="27">
        <v>875707</v>
      </c>
      <c r="Q4917" s="27">
        <v>2987912</v>
      </c>
    </row>
    <row r="4918" spans="1:17" x14ac:dyDescent="0.3">
      <c r="A4918">
        <v>4</v>
      </c>
      <c r="B4918">
        <v>2</v>
      </c>
      <c r="C4918">
        <v>2</v>
      </c>
      <c r="D4918" s="27">
        <v>99000</v>
      </c>
      <c r="E4918">
        <v>849061</v>
      </c>
      <c r="F4918">
        <v>552401</v>
      </c>
      <c r="G4918">
        <v>1578883</v>
      </c>
      <c r="H4918">
        <v>31808</v>
      </c>
      <c r="I4918">
        <v>1209843</v>
      </c>
      <c r="J4918">
        <v>0</v>
      </c>
      <c r="K4918">
        <v>63015</v>
      </c>
      <c r="L4918">
        <v>279881</v>
      </c>
      <c r="M4918">
        <v>968142</v>
      </c>
      <c r="N4918">
        <v>1003826</v>
      </c>
      <c r="O4918">
        <v>52.146230000000003</v>
      </c>
      <c r="P4918" s="27">
        <v>1915844</v>
      </c>
      <c r="Q4918" s="27">
        <v>6536860</v>
      </c>
    </row>
    <row r="4919" spans="1:17" x14ac:dyDescent="0.3">
      <c r="A4919">
        <v>3</v>
      </c>
      <c r="B4919">
        <v>5</v>
      </c>
      <c r="C4919">
        <v>9</v>
      </c>
      <c r="D4919" s="27">
        <v>196000</v>
      </c>
      <c r="E4919">
        <v>0</v>
      </c>
      <c r="F4919">
        <v>3178</v>
      </c>
      <c r="G4919">
        <v>20983</v>
      </c>
      <c r="H4919">
        <v>0</v>
      </c>
      <c r="I4919">
        <v>359568</v>
      </c>
      <c r="J4919">
        <v>0</v>
      </c>
      <c r="K4919">
        <v>1519</v>
      </c>
      <c r="L4919">
        <v>1986</v>
      </c>
      <c r="M4919">
        <v>4964</v>
      </c>
      <c r="N4919">
        <v>124925</v>
      </c>
      <c r="O4919">
        <v>75.118290000000002</v>
      </c>
      <c r="P4919" s="27">
        <v>151560</v>
      </c>
      <c r="Q4919" s="27">
        <v>517123</v>
      </c>
    </row>
    <row r="4920" spans="1:17" x14ac:dyDescent="0.3">
      <c r="A4920">
        <v>9</v>
      </c>
      <c r="B4920">
        <v>2</v>
      </c>
      <c r="C4920">
        <v>2</v>
      </c>
      <c r="D4920" s="27">
        <v>215000</v>
      </c>
      <c r="E4920">
        <v>0</v>
      </c>
      <c r="F4920">
        <v>1412998</v>
      </c>
      <c r="G4920">
        <v>2368149</v>
      </c>
      <c r="H4920">
        <v>0</v>
      </c>
      <c r="I4920">
        <v>998722</v>
      </c>
      <c r="J4920">
        <v>0</v>
      </c>
      <c r="K4920">
        <v>0</v>
      </c>
      <c r="L4920">
        <v>1096878</v>
      </c>
      <c r="M4920">
        <v>2297948</v>
      </c>
      <c r="N4920">
        <v>1156118</v>
      </c>
      <c r="O4920">
        <v>48.84104</v>
      </c>
      <c r="P4920" s="27">
        <v>2734705</v>
      </c>
      <c r="Q4920" s="27">
        <v>9330813</v>
      </c>
    </row>
    <row r="4921" spans="1:17" x14ac:dyDescent="0.3">
      <c r="A4921">
        <v>5</v>
      </c>
      <c r="B4921">
        <v>5</v>
      </c>
      <c r="C4921">
        <v>10</v>
      </c>
      <c r="D4921" s="27">
        <v>102000</v>
      </c>
      <c r="E4921">
        <v>3176</v>
      </c>
      <c r="F4921">
        <v>537184</v>
      </c>
      <c r="G4921">
        <v>212352</v>
      </c>
      <c r="H4921">
        <v>11685</v>
      </c>
      <c r="I4921">
        <v>830991</v>
      </c>
      <c r="J4921">
        <v>0</v>
      </c>
      <c r="K4921">
        <v>7039</v>
      </c>
      <c r="L4921">
        <v>41240</v>
      </c>
      <c r="M4921">
        <v>86635</v>
      </c>
      <c r="N4921">
        <v>718992</v>
      </c>
      <c r="O4921">
        <v>151.9051</v>
      </c>
      <c r="P4921" s="27">
        <v>717847</v>
      </c>
      <c r="Q4921" s="27">
        <v>2449294</v>
      </c>
    </row>
    <row r="4922" spans="1:17" x14ac:dyDescent="0.3">
      <c r="A4922">
        <v>8</v>
      </c>
      <c r="B4922">
        <v>91</v>
      </c>
      <c r="C4922">
        <v>49</v>
      </c>
      <c r="D4922" s="27">
        <v>230000</v>
      </c>
      <c r="E4922">
        <v>41936</v>
      </c>
      <c r="F4922">
        <v>4075423</v>
      </c>
      <c r="G4922">
        <v>450731</v>
      </c>
      <c r="H4922">
        <v>7156</v>
      </c>
      <c r="I4922">
        <v>1468408</v>
      </c>
      <c r="J4922">
        <v>234207</v>
      </c>
      <c r="K4922">
        <v>202220</v>
      </c>
      <c r="L4922">
        <v>74899</v>
      </c>
      <c r="M4922">
        <v>690462</v>
      </c>
      <c r="N4922">
        <v>1961775</v>
      </c>
      <c r="O4922">
        <v>48.84104</v>
      </c>
      <c r="P4922" s="27">
        <v>2698481</v>
      </c>
      <c r="Q4922" s="27">
        <v>9207217</v>
      </c>
    </row>
    <row r="4923" spans="1:17" x14ac:dyDescent="0.3">
      <c r="A4923">
        <v>5</v>
      </c>
      <c r="B4923">
        <v>5</v>
      </c>
      <c r="C4923">
        <v>10</v>
      </c>
      <c r="D4923" s="27">
        <v>19250</v>
      </c>
      <c r="E4923">
        <v>6827</v>
      </c>
      <c r="F4923">
        <v>52918</v>
      </c>
      <c r="G4923">
        <v>17838</v>
      </c>
      <c r="H4923">
        <v>0</v>
      </c>
      <c r="I4923">
        <v>145054</v>
      </c>
      <c r="J4923">
        <v>1777</v>
      </c>
      <c r="K4923">
        <v>9519</v>
      </c>
      <c r="L4923">
        <v>23807</v>
      </c>
      <c r="M4923">
        <v>33766</v>
      </c>
      <c r="N4923">
        <v>115921</v>
      </c>
      <c r="O4923">
        <v>908.28279999999995</v>
      </c>
      <c r="P4923" s="27">
        <v>119410</v>
      </c>
      <c r="Q4923" s="27">
        <v>407427</v>
      </c>
    </row>
    <row r="4924" spans="1:17" x14ac:dyDescent="0.3">
      <c r="A4924">
        <v>5</v>
      </c>
      <c r="B4924">
        <v>13</v>
      </c>
      <c r="C4924">
        <v>25</v>
      </c>
      <c r="D4924" s="27">
        <v>6500</v>
      </c>
      <c r="E4924">
        <v>8657</v>
      </c>
      <c r="F4924">
        <v>76590</v>
      </c>
      <c r="G4924">
        <v>6123</v>
      </c>
      <c r="H4924">
        <v>1318</v>
      </c>
      <c r="I4924">
        <v>22365</v>
      </c>
      <c r="J4924">
        <v>0</v>
      </c>
      <c r="K4924">
        <v>4105</v>
      </c>
      <c r="L4924">
        <v>28880</v>
      </c>
      <c r="M4924">
        <v>6077</v>
      </c>
      <c r="N4924">
        <v>77372</v>
      </c>
      <c r="O4924">
        <v>692.22119999999995</v>
      </c>
      <c r="P4924" s="27">
        <v>67845</v>
      </c>
      <c r="Q4924" s="27">
        <v>231487</v>
      </c>
    </row>
    <row r="4925" spans="1:17" x14ac:dyDescent="0.3">
      <c r="A4925">
        <v>2</v>
      </c>
      <c r="B4925">
        <v>18</v>
      </c>
      <c r="C4925">
        <v>37</v>
      </c>
      <c r="D4925" s="27">
        <v>2500</v>
      </c>
      <c r="E4925">
        <v>8661</v>
      </c>
      <c r="F4925">
        <v>0</v>
      </c>
      <c r="G4925">
        <v>2323</v>
      </c>
      <c r="H4925">
        <v>3119</v>
      </c>
      <c r="I4925">
        <v>2377</v>
      </c>
      <c r="J4925">
        <v>7405</v>
      </c>
      <c r="K4925">
        <v>1291</v>
      </c>
      <c r="L4925">
        <v>2271</v>
      </c>
      <c r="M4925">
        <v>0</v>
      </c>
      <c r="N4925">
        <v>14244</v>
      </c>
      <c r="O4925">
        <v>1878.6010000000001</v>
      </c>
      <c r="P4925" s="27">
        <v>12219</v>
      </c>
      <c r="Q4925" s="27">
        <v>41691</v>
      </c>
    </row>
    <row r="4926" spans="1:17" x14ac:dyDescent="0.3">
      <c r="A4926">
        <v>3</v>
      </c>
      <c r="B4926">
        <v>8</v>
      </c>
      <c r="C4926">
        <v>18</v>
      </c>
      <c r="D4926" s="27">
        <v>15000</v>
      </c>
      <c r="E4926">
        <v>376480</v>
      </c>
      <c r="F4926">
        <v>158205</v>
      </c>
      <c r="G4926">
        <v>267521</v>
      </c>
      <c r="H4926">
        <v>0</v>
      </c>
      <c r="I4926">
        <v>116231</v>
      </c>
      <c r="J4926">
        <v>0</v>
      </c>
      <c r="K4926">
        <v>4364</v>
      </c>
      <c r="L4926">
        <v>46969</v>
      </c>
      <c r="M4926">
        <v>49198</v>
      </c>
      <c r="N4926">
        <v>154057</v>
      </c>
      <c r="O4926">
        <v>1197.386</v>
      </c>
      <c r="P4926" s="27">
        <v>343794</v>
      </c>
      <c r="Q4926" s="27">
        <v>1173025</v>
      </c>
    </row>
    <row r="4927" spans="1:17" x14ac:dyDescent="0.3">
      <c r="A4927">
        <v>9</v>
      </c>
      <c r="B4927">
        <v>2</v>
      </c>
      <c r="C4927">
        <v>2</v>
      </c>
      <c r="D4927" s="27">
        <v>3800</v>
      </c>
      <c r="E4927">
        <v>18688</v>
      </c>
      <c r="F4927">
        <v>3283</v>
      </c>
      <c r="G4927">
        <v>18954</v>
      </c>
      <c r="H4927">
        <v>1680</v>
      </c>
      <c r="I4927">
        <v>16411</v>
      </c>
      <c r="J4927">
        <v>0</v>
      </c>
      <c r="K4927">
        <v>1402</v>
      </c>
      <c r="L4927">
        <v>9587</v>
      </c>
      <c r="M4927">
        <v>44407</v>
      </c>
      <c r="N4927">
        <v>14125</v>
      </c>
      <c r="O4927">
        <v>1667.7550000000001</v>
      </c>
      <c r="P4927" s="27">
        <v>37672</v>
      </c>
      <c r="Q4927" s="27">
        <v>128537</v>
      </c>
    </row>
    <row r="4928" spans="1:17" x14ac:dyDescent="0.3">
      <c r="A4928">
        <v>4</v>
      </c>
      <c r="B4928">
        <v>2</v>
      </c>
      <c r="C4928">
        <v>5</v>
      </c>
      <c r="D4928" s="27">
        <v>4000</v>
      </c>
      <c r="E4928">
        <v>2502</v>
      </c>
      <c r="F4928">
        <v>6717</v>
      </c>
      <c r="G4928">
        <v>12862</v>
      </c>
      <c r="H4928">
        <v>61</v>
      </c>
      <c r="I4928">
        <v>10982</v>
      </c>
      <c r="J4928">
        <v>0</v>
      </c>
      <c r="K4928">
        <v>5801</v>
      </c>
      <c r="L4928">
        <v>18180</v>
      </c>
      <c r="M4928">
        <v>10682</v>
      </c>
      <c r="N4928">
        <v>13644</v>
      </c>
      <c r="O4928">
        <v>678.05409999999995</v>
      </c>
      <c r="P4928" s="27">
        <v>23866</v>
      </c>
      <c r="Q4928" s="27">
        <v>81431</v>
      </c>
    </row>
    <row r="4929" spans="1:17" x14ac:dyDescent="0.3">
      <c r="A4929">
        <v>9</v>
      </c>
      <c r="B4929">
        <v>16</v>
      </c>
      <c r="C4929">
        <v>35</v>
      </c>
      <c r="D4929" s="27">
        <v>415000</v>
      </c>
      <c r="E4929">
        <v>277054</v>
      </c>
      <c r="F4929">
        <v>9941896</v>
      </c>
      <c r="G4929">
        <v>12661699</v>
      </c>
      <c r="H4929">
        <v>0</v>
      </c>
      <c r="I4929">
        <v>9044346</v>
      </c>
      <c r="J4929">
        <v>2403700</v>
      </c>
      <c r="K4929">
        <v>3984652</v>
      </c>
      <c r="L4929">
        <v>1697904</v>
      </c>
      <c r="M4929">
        <v>4418127</v>
      </c>
      <c r="N4929">
        <v>10977336</v>
      </c>
      <c r="O4929">
        <v>9.2846069999999994</v>
      </c>
      <c r="P4929" s="27">
        <v>16238779</v>
      </c>
      <c r="Q4929" s="27">
        <v>55406714</v>
      </c>
    </row>
    <row r="4930" spans="1:17" x14ac:dyDescent="0.3">
      <c r="A4930">
        <v>4</v>
      </c>
      <c r="B4930">
        <v>15</v>
      </c>
      <c r="C4930">
        <v>33</v>
      </c>
      <c r="D4930" s="27">
        <v>6100</v>
      </c>
      <c r="E4930">
        <v>0</v>
      </c>
      <c r="F4930">
        <v>93014</v>
      </c>
      <c r="G4930">
        <v>84809</v>
      </c>
      <c r="H4930">
        <v>0</v>
      </c>
      <c r="I4930">
        <v>23321</v>
      </c>
      <c r="J4930">
        <v>0</v>
      </c>
      <c r="K4930">
        <v>379875</v>
      </c>
      <c r="L4930">
        <v>10877</v>
      </c>
      <c r="M4930">
        <v>3710</v>
      </c>
      <c r="N4930">
        <v>60365</v>
      </c>
      <c r="O4930">
        <v>789.9366</v>
      </c>
      <c r="P4930" s="27">
        <v>192254</v>
      </c>
      <c r="Q4930" s="27">
        <v>655971</v>
      </c>
    </row>
    <row r="4931" spans="1:17" x14ac:dyDescent="0.3">
      <c r="A4931">
        <v>9</v>
      </c>
      <c r="B4931">
        <v>8</v>
      </c>
      <c r="C4931">
        <v>18</v>
      </c>
      <c r="D4931" s="27">
        <v>4200</v>
      </c>
      <c r="E4931">
        <v>94</v>
      </c>
      <c r="F4931">
        <v>24451</v>
      </c>
      <c r="G4931">
        <v>76472</v>
      </c>
      <c r="H4931">
        <v>1198</v>
      </c>
      <c r="I4931">
        <v>30661</v>
      </c>
      <c r="J4931">
        <v>0</v>
      </c>
      <c r="K4931">
        <v>3019</v>
      </c>
      <c r="L4931">
        <v>12699</v>
      </c>
      <c r="M4931">
        <v>62637</v>
      </c>
      <c r="N4931">
        <v>44038</v>
      </c>
      <c r="O4931">
        <v>887.44190000000003</v>
      </c>
      <c r="P4931" s="27">
        <v>74815</v>
      </c>
      <c r="Q4931" s="27">
        <v>255269</v>
      </c>
    </row>
    <row r="4932" spans="1:17" x14ac:dyDescent="0.3">
      <c r="A4932">
        <v>7</v>
      </c>
      <c r="B4932">
        <v>12</v>
      </c>
      <c r="C4932">
        <v>21</v>
      </c>
      <c r="D4932" s="27">
        <v>2050</v>
      </c>
      <c r="E4932">
        <v>2194</v>
      </c>
      <c r="F4932">
        <v>27829</v>
      </c>
      <c r="G4932">
        <v>4272</v>
      </c>
      <c r="H4932">
        <v>0</v>
      </c>
      <c r="I4932">
        <v>8160</v>
      </c>
      <c r="J4932">
        <v>0</v>
      </c>
      <c r="K4932">
        <v>0</v>
      </c>
      <c r="L4932">
        <v>1179</v>
      </c>
      <c r="M4932">
        <v>6146</v>
      </c>
      <c r="N4932">
        <v>27816</v>
      </c>
      <c r="O4932">
        <v>1868.403</v>
      </c>
      <c r="P4932" s="27">
        <v>22742</v>
      </c>
      <c r="Q4932" s="27">
        <v>77596</v>
      </c>
    </row>
    <row r="4933" spans="1:17" x14ac:dyDescent="0.3">
      <c r="A4933">
        <v>7</v>
      </c>
      <c r="B4933">
        <v>8</v>
      </c>
      <c r="C4933">
        <v>19</v>
      </c>
      <c r="D4933" s="27">
        <v>5000</v>
      </c>
      <c r="E4933">
        <v>118</v>
      </c>
      <c r="F4933">
        <v>35851</v>
      </c>
      <c r="G4933">
        <v>21319</v>
      </c>
      <c r="H4933">
        <v>363</v>
      </c>
      <c r="I4933">
        <v>41785</v>
      </c>
      <c r="J4933">
        <v>0</v>
      </c>
      <c r="K4933">
        <v>3509</v>
      </c>
      <c r="L4933">
        <v>18470</v>
      </c>
      <c r="M4933">
        <v>16561</v>
      </c>
      <c r="N4933">
        <v>30840</v>
      </c>
      <c r="O4933">
        <v>1879.4559999999999</v>
      </c>
      <c r="P4933" s="27">
        <v>49477</v>
      </c>
      <c r="Q4933" s="27">
        <v>168816</v>
      </c>
    </row>
    <row r="4934" spans="1:17" x14ac:dyDescent="0.3">
      <c r="A4934">
        <v>5</v>
      </c>
      <c r="B4934">
        <v>6</v>
      </c>
      <c r="C4934">
        <v>15</v>
      </c>
      <c r="D4934" s="27">
        <v>30000</v>
      </c>
      <c r="E4934">
        <v>0</v>
      </c>
      <c r="F4934">
        <v>151178</v>
      </c>
      <c r="G4934">
        <v>124670</v>
      </c>
      <c r="H4934">
        <v>2817</v>
      </c>
      <c r="I4934">
        <v>158834</v>
      </c>
      <c r="J4934">
        <v>0</v>
      </c>
      <c r="K4934">
        <v>3032074</v>
      </c>
      <c r="L4934">
        <v>7948</v>
      </c>
      <c r="M4934">
        <v>19466</v>
      </c>
      <c r="N4934">
        <v>173332</v>
      </c>
      <c r="O4934">
        <v>281.10930000000002</v>
      </c>
      <c r="P4934" s="27">
        <v>1075709</v>
      </c>
      <c r="Q4934" s="27">
        <v>3670319</v>
      </c>
    </row>
    <row r="4935" spans="1:17" x14ac:dyDescent="0.3">
      <c r="A4935">
        <v>3</v>
      </c>
      <c r="B4935">
        <v>2</v>
      </c>
      <c r="C4935">
        <v>2</v>
      </c>
      <c r="D4935" s="27">
        <v>420000</v>
      </c>
      <c r="E4935">
        <v>0</v>
      </c>
      <c r="F4935">
        <v>968736</v>
      </c>
      <c r="G4935">
        <v>6778015</v>
      </c>
      <c r="H4935">
        <v>0</v>
      </c>
      <c r="I4935">
        <v>3859726</v>
      </c>
      <c r="J4935">
        <v>0</v>
      </c>
      <c r="K4935">
        <v>987224</v>
      </c>
      <c r="L4935">
        <v>128151</v>
      </c>
      <c r="M4935">
        <v>1777855</v>
      </c>
      <c r="N4935">
        <v>2985104</v>
      </c>
      <c r="O4935">
        <v>25.322579999999999</v>
      </c>
      <c r="P4935" s="27">
        <v>5124505</v>
      </c>
      <c r="Q4935" s="27">
        <v>17484811</v>
      </c>
    </row>
    <row r="4936" spans="1:17" x14ac:dyDescent="0.3">
      <c r="A4936">
        <v>2</v>
      </c>
      <c r="B4936">
        <v>13</v>
      </c>
      <c r="C4936">
        <v>22</v>
      </c>
      <c r="D4936" s="27">
        <v>8000</v>
      </c>
      <c r="E4936">
        <v>0</v>
      </c>
      <c r="F4936">
        <v>0</v>
      </c>
      <c r="G4936">
        <v>11823</v>
      </c>
      <c r="H4936">
        <v>0</v>
      </c>
      <c r="I4936">
        <v>66665</v>
      </c>
      <c r="J4936">
        <v>0</v>
      </c>
      <c r="K4936">
        <v>65208</v>
      </c>
      <c r="L4936">
        <v>7873</v>
      </c>
      <c r="M4936">
        <v>2778</v>
      </c>
      <c r="N4936">
        <v>58081</v>
      </c>
      <c r="O4936">
        <v>276.95330000000001</v>
      </c>
      <c r="P4936" s="27">
        <v>62259</v>
      </c>
      <c r="Q4936" s="27">
        <v>212428</v>
      </c>
    </row>
    <row r="4937" spans="1:17" x14ac:dyDescent="0.3">
      <c r="A4937">
        <v>6</v>
      </c>
      <c r="B4937">
        <v>2</v>
      </c>
      <c r="C4937">
        <v>4</v>
      </c>
      <c r="D4937" s="27">
        <v>26000</v>
      </c>
      <c r="E4937">
        <v>46513</v>
      </c>
      <c r="F4937">
        <v>472634</v>
      </c>
      <c r="G4937">
        <v>1012708</v>
      </c>
      <c r="H4937">
        <v>8509</v>
      </c>
      <c r="I4937">
        <v>486536</v>
      </c>
      <c r="J4937">
        <v>0</v>
      </c>
      <c r="K4937">
        <v>1068514</v>
      </c>
      <c r="L4937">
        <v>186831</v>
      </c>
      <c r="M4937">
        <v>251161</v>
      </c>
      <c r="N4937">
        <v>438544</v>
      </c>
      <c r="O4937">
        <v>196.322</v>
      </c>
      <c r="P4937" s="27">
        <v>1164112</v>
      </c>
      <c r="Q4937" s="27">
        <v>3971950</v>
      </c>
    </row>
    <row r="4938" spans="1:17" x14ac:dyDescent="0.3">
      <c r="A4938">
        <v>9</v>
      </c>
      <c r="B4938">
        <v>4</v>
      </c>
      <c r="C4938">
        <v>8</v>
      </c>
      <c r="D4938" s="27">
        <v>6400</v>
      </c>
      <c r="E4938">
        <v>0</v>
      </c>
      <c r="F4938">
        <v>13814</v>
      </c>
      <c r="G4938">
        <v>15410</v>
      </c>
      <c r="H4938">
        <v>0</v>
      </c>
      <c r="I4938">
        <v>53969</v>
      </c>
      <c r="J4938">
        <v>0</v>
      </c>
      <c r="K4938">
        <v>37420</v>
      </c>
      <c r="L4938">
        <v>7903</v>
      </c>
      <c r="M4938">
        <v>79117</v>
      </c>
      <c r="N4938">
        <v>99833</v>
      </c>
      <c r="O4938">
        <v>1655.242</v>
      </c>
      <c r="P4938" s="27">
        <v>90113</v>
      </c>
      <c r="Q4938" s="27">
        <v>307466</v>
      </c>
    </row>
    <row r="4939" spans="1:17" x14ac:dyDescent="0.3">
      <c r="A4939">
        <v>1</v>
      </c>
      <c r="B4939">
        <v>14</v>
      </c>
      <c r="C4939">
        <v>27</v>
      </c>
      <c r="D4939" s="27">
        <v>130000</v>
      </c>
      <c r="E4939">
        <v>0</v>
      </c>
      <c r="F4939">
        <v>0</v>
      </c>
      <c r="G4939">
        <v>926174</v>
      </c>
      <c r="H4939">
        <v>0</v>
      </c>
      <c r="I4939">
        <v>1676199</v>
      </c>
      <c r="J4939">
        <v>0</v>
      </c>
      <c r="K4939">
        <v>0</v>
      </c>
      <c r="L4939">
        <v>115447</v>
      </c>
      <c r="M4939">
        <v>582907</v>
      </c>
      <c r="N4939">
        <v>1289112</v>
      </c>
      <c r="O4939">
        <v>182.86760000000001</v>
      </c>
      <c r="P4939" s="27">
        <v>1345205</v>
      </c>
      <c r="Q4939" s="27">
        <v>4589839</v>
      </c>
    </row>
    <row r="4940" spans="1:17" x14ac:dyDescent="0.3">
      <c r="A4940">
        <v>6</v>
      </c>
      <c r="B4940">
        <v>12</v>
      </c>
      <c r="C4940">
        <v>21</v>
      </c>
      <c r="D4940" s="27">
        <v>1500</v>
      </c>
      <c r="E4940">
        <v>45</v>
      </c>
      <c r="F4940">
        <v>90</v>
      </c>
      <c r="G4940">
        <v>1</v>
      </c>
      <c r="H4940">
        <v>1</v>
      </c>
      <c r="I4940">
        <v>75</v>
      </c>
      <c r="J4940">
        <v>19</v>
      </c>
      <c r="K4940">
        <v>29</v>
      </c>
      <c r="L4940">
        <v>0</v>
      </c>
      <c r="M4940">
        <v>0</v>
      </c>
      <c r="N4940">
        <v>119</v>
      </c>
      <c r="O4940">
        <v>1387.077</v>
      </c>
      <c r="P4940" s="27">
        <v>111</v>
      </c>
      <c r="Q4940" s="27">
        <v>379</v>
      </c>
    </row>
    <row r="4941" spans="1:17" x14ac:dyDescent="0.3">
      <c r="A4941">
        <v>5</v>
      </c>
      <c r="B4941">
        <v>2</v>
      </c>
      <c r="C4941">
        <v>2</v>
      </c>
      <c r="D4941" s="27">
        <v>106000</v>
      </c>
      <c r="E4941">
        <v>647518</v>
      </c>
      <c r="F4941">
        <v>2588244</v>
      </c>
      <c r="G4941">
        <v>5041693</v>
      </c>
      <c r="H4941">
        <v>0</v>
      </c>
      <c r="I4941">
        <v>2519667</v>
      </c>
      <c r="J4941">
        <v>0</v>
      </c>
      <c r="K4941">
        <v>310384</v>
      </c>
      <c r="L4941">
        <v>526012</v>
      </c>
      <c r="M4941">
        <v>4937178</v>
      </c>
      <c r="N4941">
        <v>1794336</v>
      </c>
      <c r="O4941">
        <v>50.319159999999997</v>
      </c>
      <c r="P4941" s="27">
        <v>5382483</v>
      </c>
      <c r="Q4941" s="27">
        <v>18365032</v>
      </c>
    </row>
    <row r="4942" spans="1:17" x14ac:dyDescent="0.3">
      <c r="A4942">
        <v>1</v>
      </c>
      <c r="B4942">
        <v>14</v>
      </c>
      <c r="C4942">
        <v>28</v>
      </c>
      <c r="D4942" s="27">
        <v>98000</v>
      </c>
      <c r="E4942">
        <v>0</v>
      </c>
      <c r="F4942">
        <v>203764</v>
      </c>
      <c r="G4942">
        <v>441019</v>
      </c>
      <c r="H4942">
        <v>0</v>
      </c>
      <c r="I4942">
        <v>445790</v>
      </c>
      <c r="J4942">
        <v>0</v>
      </c>
      <c r="K4942">
        <v>146994</v>
      </c>
      <c r="L4942">
        <v>63588</v>
      </c>
      <c r="M4942">
        <v>222188</v>
      </c>
      <c r="N4942">
        <v>347743</v>
      </c>
      <c r="O4942">
        <v>84.589330000000004</v>
      </c>
      <c r="P4942" s="27">
        <v>548384</v>
      </c>
      <c r="Q4942" s="27">
        <v>1871086</v>
      </c>
    </row>
    <row r="4943" spans="1:17" x14ac:dyDescent="0.3">
      <c r="A4943">
        <v>4</v>
      </c>
      <c r="B4943">
        <v>14</v>
      </c>
      <c r="C4943">
        <v>30</v>
      </c>
      <c r="D4943" s="27">
        <v>22250</v>
      </c>
      <c r="E4943">
        <v>0</v>
      </c>
      <c r="F4943">
        <v>58043</v>
      </c>
      <c r="G4943">
        <v>28754</v>
      </c>
      <c r="H4943">
        <v>0</v>
      </c>
      <c r="I4943">
        <v>35491</v>
      </c>
      <c r="J4943">
        <v>0</v>
      </c>
      <c r="K4943">
        <v>165946</v>
      </c>
      <c r="L4943">
        <v>35047</v>
      </c>
      <c r="M4943">
        <v>16576</v>
      </c>
      <c r="N4943">
        <v>38046</v>
      </c>
      <c r="O4943">
        <v>308.20569999999998</v>
      </c>
      <c r="P4943" s="27">
        <v>110757</v>
      </c>
      <c r="Q4943" s="27">
        <v>377903</v>
      </c>
    </row>
    <row r="4944" spans="1:17" x14ac:dyDescent="0.3">
      <c r="A4944">
        <v>7</v>
      </c>
      <c r="B4944">
        <v>14</v>
      </c>
      <c r="C4944">
        <v>29</v>
      </c>
      <c r="D4944" s="27">
        <v>29500</v>
      </c>
      <c r="E4944">
        <v>51456</v>
      </c>
      <c r="F4944">
        <v>799329</v>
      </c>
      <c r="G4944">
        <v>234670</v>
      </c>
      <c r="H4944">
        <v>45354</v>
      </c>
      <c r="I4944">
        <v>308750</v>
      </c>
      <c r="J4944">
        <v>0</v>
      </c>
      <c r="K4944">
        <v>172377</v>
      </c>
      <c r="L4944">
        <v>76412</v>
      </c>
      <c r="M4944">
        <v>447478</v>
      </c>
      <c r="N4944">
        <v>196477</v>
      </c>
      <c r="O4944">
        <v>311.1345</v>
      </c>
      <c r="P4944" s="27">
        <v>683559</v>
      </c>
      <c r="Q4944" s="27">
        <v>2332303</v>
      </c>
    </row>
    <row r="4945" spans="1:17" x14ac:dyDescent="0.3">
      <c r="A4945">
        <v>6</v>
      </c>
      <c r="B4945">
        <v>12</v>
      </c>
      <c r="C4945">
        <v>21</v>
      </c>
      <c r="D4945" s="27">
        <v>6000</v>
      </c>
      <c r="E4945">
        <v>0</v>
      </c>
      <c r="F4945">
        <v>13609</v>
      </c>
      <c r="G4945">
        <v>3124</v>
      </c>
      <c r="H4945">
        <v>445</v>
      </c>
      <c r="I4945">
        <v>5034</v>
      </c>
      <c r="J4945">
        <v>4102</v>
      </c>
      <c r="K4945">
        <v>3124</v>
      </c>
      <c r="L4945">
        <v>2221</v>
      </c>
      <c r="M4945">
        <v>2123</v>
      </c>
      <c r="N4945">
        <v>25027</v>
      </c>
      <c r="O4945">
        <v>1807.463</v>
      </c>
      <c r="P4945" s="27">
        <v>17236</v>
      </c>
      <c r="Q4945" s="27">
        <v>58809</v>
      </c>
    </row>
    <row r="4946" spans="1:17" x14ac:dyDescent="0.3">
      <c r="A4946">
        <v>9</v>
      </c>
      <c r="B4946">
        <v>14</v>
      </c>
      <c r="C4946">
        <v>28</v>
      </c>
      <c r="D4946" s="27">
        <v>4800</v>
      </c>
      <c r="E4946">
        <v>3182</v>
      </c>
      <c r="F4946">
        <v>34928</v>
      </c>
      <c r="G4946">
        <v>16072</v>
      </c>
      <c r="H4946">
        <v>10813</v>
      </c>
      <c r="I4946">
        <v>24884</v>
      </c>
      <c r="J4946">
        <v>0</v>
      </c>
      <c r="K4946">
        <v>0</v>
      </c>
      <c r="L4946">
        <v>0</v>
      </c>
      <c r="M4946">
        <v>0</v>
      </c>
      <c r="N4946">
        <v>16166</v>
      </c>
      <c r="O4946">
        <v>392.53820000000002</v>
      </c>
      <c r="P4946" s="27">
        <v>31080</v>
      </c>
      <c r="Q4946" s="27">
        <v>106045</v>
      </c>
    </row>
    <row r="4947" spans="1:17" x14ac:dyDescent="0.3">
      <c r="A4947">
        <v>5</v>
      </c>
      <c r="B4947">
        <v>14</v>
      </c>
      <c r="C4947">
        <v>31</v>
      </c>
      <c r="D4947" s="27">
        <v>46500</v>
      </c>
      <c r="E4947">
        <v>236493</v>
      </c>
      <c r="F4947">
        <v>278690</v>
      </c>
      <c r="G4947">
        <v>226712</v>
      </c>
      <c r="H4947">
        <v>0</v>
      </c>
      <c r="I4947">
        <v>630564</v>
      </c>
      <c r="J4947">
        <v>0</v>
      </c>
      <c r="K4947">
        <v>67977</v>
      </c>
      <c r="L4947">
        <v>93752</v>
      </c>
      <c r="M4947">
        <v>257960</v>
      </c>
      <c r="N4947">
        <v>308443</v>
      </c>
      <c r="O4947">
        <v>160.42580000000001</v>
      </c>
      <c r="P4947" s="27">
        <v>615648</v>
      </c>
      <c r="Q4947" s="27">
        <v>2100591</v>
      </c>
    </row>
    <row r="4948" spans="1:17" x14ac:dyDescent="0.3">
      <c r="A4948">
        <v>9</v>
      </c>
      <c r="B4948">
        <v>2</v>
      </c>
      <c r="C4948">
        <v>2</v>
      </c>
      <c r="D4948" s="27">
        <v>200000</v>
      </c>
      <c r="E4948">
        <v>209215</v>
      </c>
      <c r="F4948">
        <v>810054</v>
      </c>
      <c r="G4948">
        <v>2856816</v>
      </c>
      <c r="H4948">
        <v>44831</v>
      </c>
      <c r="I4948">
        <v>4689593</v>
      </c>
      <c r="J4948">
        <v>191582</v>
      </c>
      <c r="K4948">
        <v>1420973</v>
      </c>
      <c r="L4948">
        <v>214440</v>
      </c>
      <c r="M4948">
        <v>4266068</v>
      </c>
      <c r="N4948">
        <v>2238240</v>
      </c>
      <c r="O4948">
        <v>57.663170000000001</v>
      </c>
      <c r="P4948" s="27">
        <v>4965361</v>
      </c>
      <c r="Q4948" s="27">
        <v>16941812</v>
      </c>
    </row>
    <row r="4949" spans="1:17" x14ac:dyDescent="0.3">
      <c r="A4949">
        <v>9</v>
      </c>
      <c r="B4949">
        <v>5</v>
      </c>
      <c r="C4949">
        <v>10</v>
      </c>
      <c r="D4949" s="27">
        <v>30000</v>
      </c>
      <c r="E4949">
        <v>206</v>
      </c>
      <c r="F4949">
        <v>41866</v>
      </c>
      <c r="G4949">
        <v>16865</v>
      </c>
      <c r="H4949">
        <v>0</v>
      </c>
      <c r="I4949">
        <v>114826</v>
      </c>
      <c r="J4949">
        <v>0</v>
      </c>
      <c r="K4949">
        <v>14691</v>
      </c>
      <c r="L4949">
        <v>4050</v>
      </c>
      <c r="M4949">
        <v>25268</v>
      </c>
      <c r="N4949">
        <v>100462</v>
      </c>
      <c r="O4949">
        <v>1828.0519999999999</v>
      </c>
      <c r="P4949" s="27">
        <v>93269</v>
      </c>
      <c r="Q4949" s="27">
        <v>318234</v>
      </c>
    </row>
    <row r="4950" spans="1:17" x14ac:dyDescent="0.3">
      <c r="A4950">
        <v>7</v>
      </c>
      <c r="B4950">
        <v>5</v>
      </c>
      <c r="C4950">
        <v>10</v>
      </c>
      <c r="D4950" s="27">
        <v>5600</v>
      </c>
      <c r="E4950">
        <v>0</v>
      </c>
      <c r="F4950">
        <v>0</v>
      </c>
      <c r="G4950">
        <v>0</v>
      </c>
      <c r="H4950">
        <v>159</v>
      </c>
      <c r="I4950">
        <v>17016</v>
      </c>
      <c r="J4950">
        <v>0</v>
      </c>
      <c r="K4950">
        <v>26365</v>
      </c>
      <c r="L4950">
        <v>0</v>
      </c>
      <c r="M4950">
        <v>0</v>
      </c>
      <c r="N4950">
        <v>28648</v>
      </c>
      <c r="O4950">
        <v>1162.2629999999999</v>
      </c>
      <c r="P4950" s="27">
        <v>21157</v>
      </c>
      <c r="Q4950" s="27">
        <v>72188</v>
      </c>
    </row>
    <row r="4951" spans="1:17" x14ac:dyDescent="0.3">
      <c r="A4951">
        <v>9</v>
      </c>
      <c r="B4951">
        <v>14</v>
      </c>
      <c r="C4951">
        <v>30</v>
      </c>
      <c r="D4951" s="27">
        <v>7200</v>
      </c>
      <c r="E4951">
        <v>0</v>
      </c>
      <c r="F4951">
        <v>154098</v>
      </c>
      <c r="G4951">
        <v>43153</v>
      </c>
      <c r="H4951">
        <v>0</v>
      </c>
      <c r="I4951">
        <v>52253</v>
      </c>
      <c r="J4951">
        <v>0</v>
      </c>
      <c r="K4951">
        <v>5054</v>
      </c>
      <c r="L4951">
        <v>9503</v>
      </c>
      <c r="M4951">
        <v>38471</v>
      </c>
      <c r="N4951">
        <v>48884</v>
      </c>
      <c r="O4951">
        <v>503.86329999999998</v>
      </c>
      <c r="P4951" s="27">
        <v>102994</v>
      </c>
      <c r="Q4951" s="27">
        <v>351416</v>
      </c>
    </row>
    <row r="4952" spans="1:17" x14ac:dyDescent="0.3">
      <c r="A4952">
        <v>2</v>
      </c>
      <c r="B4952">
        <v>6</v>
      </c>
      <c r="C4952">
        <v>14</v>
      </c>
      <c r="D4952" s="27">
        <v>3700</v>
      </c>
      <c r="E4952">
        <v>1714</v>
      </c>
      <c r="F4952">
        <v>4103</v>
      </c>
      <c r="G4952">
        <v>9965</v>
      </c>
      <c r="H4952">
        <v>0</v>
      </c>
      <c r="I4952">
        <v>9944</v>
      </c>
      <c r="J4952">
        <v>20911</v>
      </c>
      <c r="K4952">
        <v>352820</v>
      </c>
      <c r="L4952">
        <v>6542</v>
      </c>
      <c r="M4952">
        <v>2251</v>
      </c>
      <c r="N4952">
        <v>19663</v>
      </c>
      <c r="O4952">
        <v>1145.08</v>
      </c>
      <c r="P4952" s="27">
        <v>125414</v>
      </c>
      <c r="Q4952" s="27">
        <v>427913</v>
      </c>
    </row>
    <row r="4953" spans="1:17" x14ac:dyDescent="0.3">
      <c r="A4953">
        <v>7</v>
      </c>
      <c r="B4953">
        <v>13</v>
      </c>
      <c r="C4953">
        <v>25</v>
      </c>
      <c r="D4953" s="27">
        <v>200000</v>
      </c>
      <c r="E4953">
        <v>131989</v>
      </c>
      <c r="F4953">
        <v>10916086</v>
      </c>
      <c r="G4953">
        <v>696207</v>
      </c>
      <c r="H4953">
        <v>1233</v>
      </c>
      <c r="I4953">
        <v>1615347</v>
      </c>
      <c r="J4953">
        <v>355717</v>
      </c>
      <c r="K4953">
        <v>816087</v>
      </c>
      <c r="L4953">
        <v>135741</v>
      </c>
      <c r="M4953">
        <v>364288</v>
      </c>
      <c r="N4953">
        <v>2686360</v>
      </c>
      <c r="O4953">
        <v>67.084180000000003</v>
      </c>
      <c r="P4953" s="27">
        <v>5193158</v>
      </c>
      <c r="Q4953" s="27">
        <v>17719055</v>
      </c>
    </row>
    <row r="4954" spans="1:17" x14ac:dyDescent="0.3">
      <c r="A4954">
        <v>7</v>
      </c>
      <c r="B4954">
        <v>14</v>
      </c>
      <c r="C4954">
        <v>27</v>
      </c>
      <c r="D4954" s="27">
        <v>122000</v>
      </c>
      <c r="E4954">
        <v>0</v>
      </c>
      <c r="F4954">
        <v>0</v>
      </c>
      <c r="G4954">
        <v>2525149</v>
      </c>
      <c r="H4954">
        <v>0</v>
      </c>
      <c r="I4954">
        <v>1837201</v>
      </c>
      <c r="J4954">
        <v>0</v>
      </c>
      <c r="K4954">
        <v>0</v>
      </c>
      <c r="L4954">
        <v>66738</v>
      </c>
      <c r="M4954">
        <v>583908</v>
      </c>
      <c r="N4954">
        <v>2201719</v>
      </c>
      <c r="O4954">
        <v>171.86699999999999</v>
      </c>
      <c r="P4954" s="27">
        <v>2114512</v>
      </c>
      <c r="Q4954" s="27">
        <v>7214715</v>
      </c>
    </row>
    <row r="4955" spans="1:17" x14ac:dyDescent="0.3">
      <c r="A4955">
        <v>7</v>
      </c>
      <c r="B4955">
        <v>15</v>
      </c>
      <c r="C4955">
        <v>53</v>
      </c>
      <c r="D4955" s="27">
        <v>8000</v>
      </c>
      <c r="E4955">
        <v>0</v>
      </c>
      <c r="F4955">
        <v>334317</v>
      </c>
      <c r="G4955">
        <v>80819</v>
      </c>
      <c r="H4955">
        <v>0</v>
      </c>
      <c r="I4955">
        <v>91096</v>
      </c>
      <c r="J4955">
        <v>0</v>
      </c>
      <c r="K4955">
        <v>435428</v>
      </c>
      <c r="L4955">
        <v>20400</v>
      </c>
      <c r="M4955">
        <v>0</v>
      </c>
      <c r="N4955">
        <v>105074</v>
      </c>
      <c r="O4955">
        <v>1276.539</v>
      </c>
      <c r="P4955" s="27">
        <v>312759</v>
      </c>
      <c r="Q4955" s="27">
        <v>1067134</v>
      </c>
    </row>
    <row r="4956" spans="1:17" x14ac:dyDescent="0.3">
      <c r="A4956">
        <v>9</v>
      </c>
      <c r="B4956">
        <v>23</v>
      </c>
      <c r="C4956">
        <v>50</v>
      </c>
      <c r="D4956" s="27">
        <v>29500</v>
      </c>
      <c r="E4956">
        <v>19448</v>
      </c>
      <c r="F4956">
        <v>157385</v>
      </c>
      <c r="G4956">
        <v>362137</v>
      </c>
      <c r="H4956">
        <v>25582</v>
      </c>
      <c r="I4956">
        <v>279178</v>
      </c>
      <c r="J4956">
        <v>31021</v>
      </c>
      <c r="K4956">
        <v>714877</v>
      </c>
      <c r="L4956">
        <v>82657</v>
      </c>
      <c r="M4956">
        <v>89506</v>
      </c>
      <c r="N4956">
        <v>218718</v>
      </c>
      <c r="O4956">
        <v>440.04610000000002</v>
      </c>
      <c r="P4956" s="27">
        <v>580454</v>
      </c>
      <c r="Q4956" s="27">
        <v>1980509</v>
      </c>
    </row>
    <row r="4957" spans="1:17" x14ac:dyDescent="0.3">
      <c r="A4957">
        <v>4</v>
      </c>
      <c r="B4957">
        <v>8</v>
      </c>
      <c r="C4957">
        <v>19</v>
      </c>
      <c r="D4957" s="27">
        <v>385000</v>
      </c>
      <c r="E4957">
        <v>0</v>
      </c>
      <c r="F4957">
        <v>1955611</v>
      </c>
      <c r="G4957">
        <v>14813664</v>
      </c>
      <c r="H4957">
        <v>44298</v>
      </c>
      <c r="I4957">
        <v>7894089</v>
      </c>
      <c r="J4957">
        <v>1262786</v>
      </c>
      <c r="K4957">
        <v>761884</v>
      </c>
      <c r="L4957">
        <v>405558</v>
      </c>
      <c r="M4957">
        <v>1686826</v>
      </c>
      <c r="N4957">
        <v>5514154</v>
      </c>
      <c r="O4957">
        <v>9.7665659999999992</v>
      </c>
      <c r="P4957" s="27">
        <v>10064147</v>
      </c>
      <c r="Q4957" s="27">
        <v>34338870</v>
      </c>
    </row>
    <row r="4958" spans="1:17" x14ac:dyDescent="0.3">
      <c r="A4958">
        <v>6</v>
      </c>
      <c r="B4958">
        <v>12</v>
      </c>
      <c r="C4958">
        <v>21</v>
      </c>
      <c r="D4958" s="27">
        <v>7000</v>
      </c>
      <c r="E4958">
        <v>0</v>
      </c>
      <c r="F4958">
        <v>8304</v>
      </c>
      <c r="G4958">
        <v>3443</v>
      </c>
      <c r="H4958">
        <v>189</v>
      </c>
      <c r="I4958">
        <v>1850</v>
      </c>
      <c r="J4958">
        <v>2749</v>
      </c>
      <c r="K4958">
        <v>1357</v>
      </c>
      <c r="L4958">
        <v>2859</v>
      </c>
      <c r="M4958">
        <v>4677</v>
      </c>
      <c r="N4958">
        <v>17014</v>
      </c>
      <c r="O4958">
        <v>1791.31</v>
      </c>
      <c r="P4958" s="27">
        <v>12439</v>
      </c>
      <c r="Q4958" s="27">
        <v>42442</v>
      </c>
    </row>
    <row r="4959" spans="1:17" x14ac:dyDescent="0.3">
      <c r="A4959">
        <v>9</v>
      </c>
      <c r="B4959">
        <v>26</v>
      </c>
      <c r="C4959">
        <v>48</v>
      </c>
      <c r="D4959" s="27">
        <v>17250</v>
      </c>
      <c r="E4959">
        <v>213</v>
      </c>
      <c r="F4959">
        <v>0</v>
      </c>
      <c r="G4959">
        <v>4670</v>
      </c>
      <c r="H4959">
        <v>612</v>
      </c>
      <c r="I4959">
        <v>49773</v>
      </c>
      <c r="J4959">
        <v>0</v>
      </c>
      <c r="K4959">
        <v>0</v>
      </c>
      <c r="L4959">
        <v>7376</v>
      </c>
      <c r="M4959">
        <v>6905</v>
      </c>
      <c r="N4959">
        <v>128006</v>
      </c>
      <c r="O4959">
        <v>639.72230000000002</v>
      </c>
      <c r="P4959" s="27">
        <v>57900</v>
      </c>
      <c r="Q4959" s="27">
        <v>197555</v>
      </c>
    </row>
    <row r="4960" spans="1:17" x14ac:dyDescent="0.3">
      <c r="A4960">
        <v>2</v>
      </c>
      <c r="B4960">
        <v>18</v>
      </c>
      <c r="C4960">
        <v>37</v>
      </c>
      <c r="D4960" s="27">
        <v>66000</v>
      </c>
      <c r="E4960">
        <v>0</v>
      </c>
      <c r="F4960">
        <v>127619</v>
      </c>
      <c r="G4960">
        <v>178600</v>
      </c>
      <c r="H4960">
        <v>0</v>
      </c>
      <c r="I4960">
        <v>149443</v>
      </c>
      <c r="J4960">
        <v>164162</v>
      </c>
      <c r="K4960">
        <v>83488</v>
      </c>
      <c r="L4960">
        <v>23206</v>
      </c>
      <c r="M4960">
        <v>37606</v>
      </c>
      <c r="N4960">
        <v>374457</v>
      </c>
      <c r="O4960">
        <v>139.16999999999999</v>
      </c>
      <c r="P4960" s="27">
        <v>333699</v>
      </c>
      <c r="Q4960" s="27">
        <v>1138581</v>
      </c>
    </row>
    <row r="4961" spans="1:17" x14ac:dyDescent="0.3">
      <c r="A4961">
        <v>5</v>
      </c>
      <c r="B4961">
        <v>6</v>
      </c>
      <c r="C4961">
        <v>13</v>
      </c>
      <c r="D4961" s="27">
        <v>3100</v>
      </c>
      <c r="E4961">
        <v>286</v>
      </c>
      <c r="F4961">
        <v>52861</v>
      </c>
      <c r="G4961">
        <v>23133</v>
      </c>
      <c r="H4961">
        <v>424</v>
      </c>
      <c r="I4961">
        <v>85383</v>
      </c>
      <c r="J4961">
        <v>0</v>
      </c>
      <c r="K4961">
        <v>402438</v>
      </c>
      <c r="L4961">
        <v>14590</v>
      </c>
      <c r="M4961">
        <v>23656</v>
      </c>
      <c r="N4961">
        <v>42564</v>
      </c>
      <c r="O4961">
        <v>1879.4559999999999</v>
      </c>
      <c r="P4961" s="27">
        <v>189137</v>
      </c>
      <c r="Q4961" s="27">
        <v>645335</v>
      </c>
    </row>
    <row r="4962" spans="1:17" x14ac:dyDescent="0.3">
      <c r="A4962">
        <v>3</v>
      </c>
      <c r="B4962">
        <v>7</v>
      </c>
      <c r="C4962">
        <v>17</v>
      </c>
      <c r="D4962" s="27">
        <v>23250</v>
      </c>
      <c r="E4962">
        <v>0</v>
      </c>
      <c r="F4962">
        <v>809</v>
      </c>
      <c r="G4962">
        <v>52220</v>
      </c>
      <c r="H4962">
        <v>0</v>
      </c>
      <c r="I4962">
        <v>199624</v>
      </c>
      <c r="J4962">
        <v>0</v>
      </c>
      <c r="K4962">
        <v>0</v>
      </c>
      <c r="L4962">
        <v>711195</v>
      </c>
      <c r="M4962">
        <v>9379</v>
      </c>
      <c r="N4962">
        <v>247133</v>
      </c>
      <c r="O4962">
        <v>316.08390000000003</v>
      </c>
      <c r="P4962" s="27">
        <v>357667</v>
      </c>
      <c r="Q4962" s="27">
        <v>1220360</v>
      </c>
    </row>
    <row r="4963" spans="1:17" x14ac:dyDescent="0.3">
      <c r="A4963">
        <v>5</v>
      </c>
      <c r="B4963">
        <v>13</v>
      </c>
      <c r="C4963">
        <v>24</v>
      </c>
      <c r="D4963" s="27">
        <v>30000</v>
      </c>
      <c r="E4963">
        <v>124732</v>
      </c>
      <c r="F4963">
        <v>0</v>
      </c>
      <c r="G4963">
        <v>5262</v>
      </c>
      <c r="H4963">
        <v>0</v>
      </c>
      <c r="I4963">
        <v>49458</v>
      </c>
      <c r="J4963">
        <v>0</v>
      </c>
      <c r="K4963">
        <v>2217</v>
      </c>
      <c r="L4963">
        <v>0</v>
      </c>
      <c r="M4963">
        <v>0</v>
      </c>
      <c r="N4963">
        <v>90981</v>
      </c>
      <c r="O4963">
        <v>226.8278</v>
      </c>
      <c r="P4963" s="27">
        <v>79909</v>
      </c>
      <c r="Q4963" s="27">
        <v>272650</v>
      </c>
    </row>
    <row r="4964" spans="1:17" x14ac:dyDescent="0.3">
      <c r="A4964">
        <v>3</v>
      </c>
      <c r="B4964">
        <v>12</v>
      </c>
      <c r="C4964">
        <v>21</v>
      </c>
      <c r="D4964" s="27">
        <v>3000</v>
      </c>
      <c r="E4964">
        <v>4262</v>
      </c>
      <c r="F4964">
        <v>7499</v>
      </c>
      <c r="G4964">
        <v>403</v>
      </c>
      <c r="H4964">
        <v>0</v>
      </c>
      <c r="I4964">
        <v>1644</v>
      </c>
      <c r="J4964">
        <v>1337</v>
      </c>
      <c r="K4964">
        <v>1019</v>
      </c>
      <c r="L4964">
        <v>0</v>
      </c>
      <c r="M4964">
        <v>0</v>
      </c>
      <c r="N4964">
        <v>7986</v>
      </c>
      <c r="O4964">
        <v>1791.31</v>
      </c>
      <c r="P4964" s="27">
        <v>7078</v>
      </c>
      <c r="Q4964" s="27">
        <v>24150</v>
      </c>
    </row>
    <row r="4965" spans="1:17" x14ac:dyDescent="0.3">
      <c r="A4965">
        <v>7</v>
      </c>
      <c r="B4965">
        <v>13</v>
      </c>
      <c r="C4965">
        <v>25</v>
      </c>
      <c r="D4965" s="27">
        <v>9200</v>
      </c>
      <c r="E4965">
        <v>1900</v>
      </c>
      <c r="F4965">
        <v>48402</v>
      </c>
      <c r="G4965">
        <v>13334</v>
      </c>
      <c r="H4965">
        <v>1410</v>
      </c>
      <c r="I4965">
        <v>32311</v>
      </c>
      <c r="J4965">
        <v>0</v>
      </c>
      <c r="K4965">
        <v>0</v>
      </c>
      <c r="L4965">
        <v>10446</v>
      </c>
      <c r="M4965">
        <v>0</v>
      </c>
      <c r="N4965">
        <v>87882</v>
      </c>
      <c r="O4965">
        <v>1451.617</v>
      </c>
      <c r="P4965" s="27">
        <v>57352</v>
      </c>
      <c r="Q4965" s="27">
        <v>195685</v>
      </c>
    </row>
    <row r="4966" spans="1:17" x14ac:dyDescent="0.3">
      <c r="A4966">
        <v>1</v>
      </c>
      <c r="B4966">
        <v>26</v>
      </c>
      <c r="C4966">
        <v>47</v>
      </c>
      <c r="D4966" s="27">
        <v>2500</v>
      </c>
      <c r="E4966">
        <v>0</v>
      </c>
      <c r="F4966">
        <v>0</v>
      </c>
      <c r="G4966">
        <v>2589</v>
      </c>
      <c r="H4966">
        <v>182</v>
      </c>
      <c r="I4966">
        <v>24211</v>
      </c>
      <c r="J4966">
        <v>0</v>
      </c>
      <c r="K4966">
        <v>7399</v>
      </c>
      <c r="L4966">
        <v>6507</v>
      </c>
      <c r="M4966">
        <v>0</v>
      </c>
      <c r="N4966">
        <v>30607</v>
      </c>
      <c r="O4966">
        <v>1851.67</v>
      </c>
      <c r="P4966" s="27">
        <v>20954</v>
      </c>
      <c r="Q4966" s="27">
        <v>71495</v>
      </c>
    </row>
    <row r="4967" spans="1:17" x14ac:dyDescent="0.3">
      <c r="A4967">
        <v>5</v>
      </c>
      <c r="B4967">
        <v>2</v>
      </c>
      <c r="C4967">
        <v>2</v>
      </c>
      <c r="D4967" s="27">
        <v>110000</v>
      </c>
      <c r="E4967">
        <v>111880</v>
      </c>
      <c r="F4967">
        <v>595165</v>
      </c>
      <c r="G4967">
        <v>2520124</v>
      </c>
      <c r="H4967">
        <v>16021</v>
      </c>
      <c r="I4967">
        <v>695137</v>
      </c>
      <c r="J4967">
        <v>0</v>
      </c>
      <c r="K4967">
        <v>81884</v>
      </c>
      <c r="L4967">
        <v>117202</v>
      </c>
      <c r="M4967">
        <v>143970</v>
      </c>
      <c r="N4967">
        <v>871297</v>
      </c>
      <c r="O4967">
        <v>50.319159999999997</v>
      </c>
      <c r="P4967" s="27">
        <v>1510164</v>
      </c>
      <c r="Q4967" s="27">
        <v>5152680</v>
      </c>
    </row>
    <row r="4968" spans="1:17" x14ac:dyDescent="0.3">
      <c r="A4968">
        <v>5</v>
      </c>
      <c r="B4968">
        <v>14</v>
      </c>
      <c r="C4968">
        <v>28</v>
      </c>
      <c r="D4968" s="27">
        <v>12000</v>
      </c>
      <c r="E4968">
        <v>396</v>
      </c>
      <c r="F4968">
        <v>0</v>
      </c>
      <c r="G4968">
        <v>225479</v>
      </c>
      <c r="H4968">
        <v>16094</v>
      </c>
      <c r="I4968">
        <v>125565</v>
      </c>
      <c r="J4968">
        <v>0</v>
      </c>
      <c r="K4968">
        <v>1994</v>
      </c>
      <c r="L4968">
        <v>16608</v>
      </c>
      <c r="M4968">
        <v>2799</v>
      </c>
      <c r="N4968">
        <v>119491</v>
      </c>
      <c r="O4968">
        <v>583.35119999999995</v>
      </c>
      <c r="P4968" s="27">
        <v>149011</v>
      </c>
      <c r="Q4968" s="27">
        <v>508426</v>
      </c>
    </row>
    <row r="4969" spans="1:17" x14ac:dyDescent="0.3">
      <c r="A4969">
        <v>9</v>
      </c>
      <c r="B4969">
        <v>2</v>
      </c>
      <c r="C4969">
        <v>2</v>
      </c>
      <c r="D4969" s="27">
        <v>120000</v>
      </c>
      <c r="E4969">
        <v>845711</v>
      </c>
      <c r="F4969">
        <v>425025</v>
      </c>
      <c r="G4969">
        <v>2386926</v>
      </c>
      <c r="H4969">
        <v>87178</v>
      </c>
      <c r="I4969">
        <v>2461836</v>
      </c>
      <c r="J4969">
        <v>145778</v>
      </c>
      <c r="K4969">
        <v>145169</v>
      </c>
      <c r="L4969">
        <v>518803</v>
      </c>
      <c r="M4969">
        <v>2490441</v>
      </c>
      <c r="N4969">
        <v>1685162</v>
      </c>
      <c r="O4969">
        <v>20.286159999999999</v>
      </c>
      <c r="P4969" s="27">
        <v>3280196</v>
      </c>
      <c r="Q4969" s="27">
        <v>11192029</v>
      </c>
    </row>
    <row r="4970" spans="1:17" x14ac:dyDescent="0.3">
      <c r="A4970">
        <v>7</v>
      </c>
      <c r="B4970">
        <v>14</v>
      </c>
      <c r="C4970">
        <v>28</v>
      </c>
      <c r="D4970" s="27">
        <v>41000</v>
      </c>
      <c r="E4970">
        <v>0</v>
      </c>
      <c r="F4970">
        <v>500633</v>
      </c>
      <c r="G4970">
        <v>166773</v>
      </c>
      <c r="H4970">
        <v>0</v>
      </c>
      <c r="I4970">
        <v>191104</v>
      </c>
      <c r="J4970">
        <v>25248</v>
      </c>
      <c r="K4970">
        <v>376929</v>
      </c>
      <c r="L4970">
        <v>126156</v>
      </c>
      <c r="M4970">
        <v>310802</v>
      </c>
      <c r="N4970">
        <v>182698</v>
      </c>
      <c r="O4970">
        <v>503.86329999999998</v>
      </c>
      <c r="P4970" s="27">
        <v>551097</v>
      </c>
      <c r="Q4970" s="27">
        <v>1880343</v>
      </c>
    </row>
    <row r="4971" spans="1:17" x14ac:dyDescent="0.3">
      <c r="A4971">
        <v>4</v>
      </c>
      <c r="B4971">
        <v>5</v>
      </c>
      <c r="C4971">
        <v>10</v>
      </c>
      <c r="D4971" s="27">
        <v>3300</v>
      </c>
      <c r="E4971">
        <v>0</v>
      </c>
      <c r="F4971">
        <v>0</v>
      </c>
      <c r="G4971">
        <v>0</v>
      </c>
      <c r="H4971">
        <v>0</v>
      </c>
      <c r="I4971">
        <v>0</v>
      </c>
      <c r="J4971">
        <v>0</v>
      </c>
      <c r="K4971">
        <v>0</v>
      </c>
      <c r="L4971">
        <v>0</v>
      </c>
      <c r="M4971">
        <v>0</v>
      </c>
      <c r="N4971">
        <v>27651</v>
      </c>
      <c r="O4971">
        <v>3231.29</v>
      </c>
      <c r="P4971" s="27">
        <v>8104</v>
      </c>
      <c r="Q4971" s="27">
        <v>27651</v>
      </c>
    </row>
    <row r="4972" spans="1:17" x14ac:dyDescent="0.3">
      <c r="A4972">
        <v>4</v>
      </c>
      <c r="B4972">
        <v>26</v>
      </c>
      <c r="C4972">
        <v>47</v>
      </c>
      <c r="D4972" s="27">
        <v>5400</v>
      </c>
      <c r="E4972">
        <v>0</v>
      </c>
      <c r="F4972">
        <v>0</v>
      </c>
      <c r="G4972">
        <v>4161</v>
      </c>
      <c r="H4972">
        <v>235</v>
      </c>
      <c r="I4972">
        <v>35421</v>
      </c>
      <c r="J4972">
        <v>0</v>
      </c>
      <c r="K4972">
        <v>788</v>
      </c>
      <c r="L4972">
        <v>0</v>
      </c>
      <c r="M4972">
        <v>0</v>
      </c>
      <c r="N4972">
        <v>24400</v>
      </c>
      <c r="O4972">
        <v>1559.829</v>
      </c>
      <c r="P4972" s="27">
        <v>19052</v>
      </c>
      <c r="Q4972" s="27">
        <v>65005</v>
      </c>
    </row>
    <row r="4973" spans="1:17" x14ac:dyDescent="0.3">
      <c r="A4973">
        <v>9</v>
      </c>
      <c r="B4973">
        <v>26</v>
      </c>
      <c r="C4973">
        <v>46</v>
      </c>
      <c r="D4973" s="27">
        <v>2500</v>
      </c>
      <c r="E4973">
        <v>14</v>
      </c>
      <c r="F4973">
        <v>3222</v>
      </c>
      <c r="G4973">
        <v>3161</v>
      </c>
      <c r="H4973">
        <v>99</v>
      </c>
      <c r="I4973">
        <v>13337</v>
      </c>
      <c r="J4973">
        <v>0</v>
      </c>
      <c r="K4973">
        <v>1897</v>
      </c>
      <c r="L4973">
        <v>6233</v>
      </c>
      <c r="M4973">
        <v>4984</v>
      </c>
      <c r="N4973">
        <v>15568</v>
      </c>
      <c r="O4973">
        <v>2249.1350000000002</v>
      </c>
      <c r="P4973" s="27">
        <v>14219</v>
      </c>
      <c r="Q4973" s="27">
        <v>48515</v>
      </c>
    </row>
    <row r="4974" spans="1:17" x14ac:dyDescent="0.3">
      <c r="A4974">
        <v>5</v>
      </c>
      <c r="B4974">
        <v>18</v>
      </c>
      <c r="C4974">
        <v>38</v>
      </c>
      <c r="D4974" s="27">
        <v>53000</v>
      </c>
      <c r="E4974">
        <v>18183</v>
      </c>
      <c r="F4974">
        <v>185414</v>
      </c>
      <c r="G4974">
        <v>228370</v>
      </c>
      <c r="H4974">
        <v>0</v>
      </c>
      <c r="I4974">
        <v>92058</v>
      </c>
      <c r="J4974">
        <v>318227</v>
      </c>
      <c r="K4974">
        <v>265802</v>
      </c>
      <c r="L4974">
        <v>484974</v>
      </c>
      <c r="M4974">
        <v>36428</v>
      </c>
      <c r="N4974">
        <v>612208</v>
      </c>
      <c r="O4974">
        <v>139.16999999999999</v>
      </c>
      <c r="P4974" s="27">
        <v>656994</v>
      </c>
      <c r="Q4974" s="27">
        <v>2241664</v>
      </c>
    </row>
    <row r="4975" spans="1:17" x14ac:dyDescent="0.3">
      <c r="A4975">
        <v>8</v>
      </c>
      <c r="B4975">
        <v>14</v>
      </c>
      <c r="C4975">
        <v>28</v>
      </c>
      <c r="D4975" s="27">
        <v>44500</v>
      </c>
      <c r="E4975">
        <v>0</v>
      </c>
      <c r="F4975">
        <v>33551</v>
      </c>
      <c r="G4975">
        <v>136667</v>
      </c>
      <c r="H4975">
        <v>0</v>
      </c>
      <c r="I4975">
        <v>119101</v>
      </c>
      <c r="J4975">
        <v>15795</v>
      </c>
      <c r="K4975">
        <v>131152</v>
      </c>
      <c r="L4975">
        <v>23065</v>
      </c>
      <c r="M4975">
        <v>271195</v>
      </c>
      <c r="N4975">
        <v>93202</v>
      </c>
      <c r="O4975">
        <v>242.08690000000001</v>
      </c>
      <c r="P4975" s="27">
        <v>241421</v>
      </c>
      <c r="Q4975" s="27">
        <v>823728</v>
      </c>
    </row>
    <row r="4976" spans="1:17" x14ac:dyDescent="0.3">
      <c r="A4976">
        <v>9</v>
      </c>
      <c r="B4976">
        <v>23</v>
      </c>
      <c r="C4976">
        <v>50</v>
      </c>
      <c r="D4976" s="27">
        <v>350000</v>
      </c>
      <c r="E4976">
        <v>554812</v>
      </c>
      <c r="F4976">
        <v>1938577</v>
      </c>
      <c r="G4976">
        <v>7490273</v>
      </c>
      <c r="H4976">
        <v>881559</v>
      </c>
      <c r="I4976">
        <v>3255752</v>
      </c>
      <c r="J4976">
        <v>835589</v>
      </c>
      <c r="K4976">
        <v>12574864</v>
      </c>
      <c r="L4976">
        <v>413119</v>
      </c>
      <c r="M4976">
        <v>645804</v>
      </c>
      <c r="N4976">
        <v>4591177</v>
      </c>
      <c r="O4976">
        <v>249.4453</v>
      </c>
      <c r="P4976" s="27">
        <v>9724949</v>
      </c>
      <c r="Q4976" s="27">
        <v>33181526</v>
      </c>
    </row>
    <row r="4977" spans="1:17" x14ac:dyDescent="0.3">
      <c r="A4977">
        <v>2</v>
      </c>
      <c r="B4977">
        <v>14</v>
      </c>
      <c r="C4977">
        <v>30</v>
      </c>
      <c r="D4977" s="27">
        <v>12000</v>
      </c>
      <c r="E4977">
        <v>0</v>
      </c>
      <c r="F4977">
        <v>22068</v>
      </c>
      <c r="G4977">
        <v>7775</v>
      </c>
      <c r="H4977">
        <v>0</v>
      </c>
      <c r="I4977">
        <v>27607</v>
      </c>
      <c r="J4977">
        <v>0</v>
      </c>
      <c r="K4977">
        <v>2584</v>
      </c>
      <c r="L4977">
        <v>5768</v>
      </c>
      <c r="M4977">
        <v>3278</v>
      </c>
      <c r="N4977">
        <v>17977</v>
      </c>
      <c r="O4977">
        <v>1868.403</v>
      </c>
      <c r="P4977" s="27">
        <v>25515</v>
      </c>
      <c r="Q4977" s="27">
        <v>87057</v>
      </c>
    </row>
    <row r="4978" spans="1:17" x14ac:dyDescent="0.3">
      <c r="A4978">
        <v>5</v>
      </c>
      <c r="B4978">
        <v>23</v>
      </c>
      <c r="C4978">
        <v>50</v>
      </c>
      <c r="D4978" s="27">
        <v>50000</v>
      </c>
      <c r="E4978">
        <v>0</v>
      </c>
      <c r="F4978">
        <v>996780</v>
      </c>
      <c r="G4978">
        <v>481755</v>
      </c>
      <c r="H4978">
        <v>33315</v>
      </c>
      <c r="I4978">
        <v>527885</v>
      </c>
      <c r="J4978">
        <v>0</v>
      </c>
      <c r="K4978">
        <v>1068347</v>
      </c>
      <c r="L4978">
        <v>152975</v>
      </c>
      <c r="M4978">
        <v>176119</v>
      </c>
      <c r="N4978">
        <v>349155</v>
      </c>
      <c r="O4978">
        <v>19.690259999999999</v>
      </c>
      <c r="P4978" s="27">
        <v>1109710</v>
      </c>
      <c r="Q4978" s="27">
        <v>3786331</v>
      </c>
    </row>
    <row r="4979" spans="1:17" x14ac:dyDescent="0.3">
      <c r="A4979">
        <v>9</v>
      </c>
      <c r="B4979">
        <v>8</v>
      </c>
      <c r="C4979">
        <v>19</v>
      </c>
      <c r="D4979" s="27">
        <v>21250</v>
      </c>
      <c r="E4979">
        <v>0</v>
      </c>
      <c r="F4979">
        <v>94068</v>
      </c>
      <c r="G4979">
        <v>565320</v>
      </c>
      <c r="H4979">
        <v>3437</v>
      </c>
      <c r="I4979">
        <v>228618</v>
      </c>
      <c r="J4979">
        <v>0</v>
      </c>
      <c r="K4979">
        <v>61458</v>
      </c>
      <c r="L4979">
        <v>87638</v>
      </c>
      <c r="M4979">
        <v>116284</v>
      </c>
      <c r="N4979">
        <v>271478</v>
      </c>
      <c r="O4979">
        <v>145.50389999999999</v>
      </c>
      <c r="P4979" s="27">
        <v>418611</v>
      </c>
      <c r="Q4979" s="27">
        <v>1428301</v>
      </c>
    </row>
    <row r="4980" spans="1:17" x14ac:dyDescent="0.3">
      <c r="A4980">
        <v>9</v>
      </c>
      <c r="B4980">
        <v>25</v>
      </c>
      <c r="C4980">
        <v>42</v>
      </c>
      <c r="D4980" s="27">
        <v>9700</v>
      </c>
      <c r="E4980">
        <v>19443</v>
      </c>
      <c r="F4980">
        <v>0</v>
      </c>
      <c r="G4980">
        <v>12839</v>
      </c>
      <c r="H4980">
        <v>99</v>
      </c>
      <c r="I4980">
        <v>35632</v>
      </c>
      <c r="J4980">
        <v>0</v>
      </c>
      <c r="K4980">
        <v>1342</v>
      </c>
      <c r="L4980">
        <v>133</v>
      </c>
      <c r="M4980">
        <v>3671</v>
      </c>
      <c r="N4980">
        <v>29348</v>
      </c>
      <c r="O4980">
        <v>1023.6079999999999</v>
      </c>
      <c r="P4980" s="27">
        <v>30043</v>
      </c>
      <c r="Q4980" s="27">
        <v>102507</v>
      </c>
    </row>
    <row r="4981" spans="1:17" x14ac:dyDescent="0.3">
      <c r="A4981">
        <v>5</v>
      </c>
      <c r="B4981">
        <v>25</v>
      </c>
      <c r="C4981">
        <v>43</v>
      </c>
      <c r="D4981" s="27">
        <v>5000</v>
      </c>
      <c r="E4981">
        <v>1349</v>
      </c>
      <c r="F4981">
        <v>12449</v>
      </c>
      <c r="G4981">
        <v>15434</v>
      </c>
      <c r="H4981">
        <v>2057</v>
      </c>
      <c r="I4981">
        <v>12473</v>
      </c>
      <c r="J4981">
        <v>0</v>
      </c>
      <c r="K4981">
        <v>0</v>
      </c>
      <c r="L4981">
        <v>18246</v>
      </c>
      <c r="M4981">
        <v>16986</v>
      </c>
      <c r="N4981">
        <v>30675</v>
      </c>
      <c r="O4981">
        <v>1807.463</v>
      </c>
      <c r="P4981" s="27">
        <v>32142</v>
      </c>
      <c r="Q4981" s="27">
        <v>109669</v>
      </c>
    </row>
    <row r="4982" spans="1:17" x14ac:dyDescent="0.3">
      <c r="A4982">
        <v>9</v>
      </c>
      <c r="B4982">
        <v>14</v>
      </c>
      <c r="C4982">
        <v>31</v>
      </c>
      <c r="D4982" s="27">
        <v>16000</v>
      </c>
      <c r="E4982">
        <v>352</v>
      </c>
      <c r="F4982">
        <v>65911</v>
      </c>
      <c r="G4982">
        <v>49505</v>
      </c>
      <c r="H4982">
        <v>1332</v>
      </c>
      <c r="I4982">
        <v>19427</v>
      </c>
      <c r="J4982">
        <v>0</v>
      </c>
      <c r="K4982">
        <v>1065</v>
      </c>
      <c r="L4982">
        <v>6476</v>
      </c>
      <c r="M4982">
        <v>21711</v>
      </c>
      <c r="N4982">
        <v>39081</v>
      </c>
      <c r="O4982">
        <v>583.62670000000003</v>
      </c>
      <c r="P4982" s="27">
        <v>60041</v>
      </c>
      <c r="Q4982" s="27">
        <v>204860</v>
      </c>
    </row>
    <row r="4983" spans="1:17" x14ac:dyDescent="0.3">
      <c r="A4983">
        <v>4</v>
      </c>
      <c r="B4983">
        <v>14</v>
      </c>
      <c r="C4983">
        <v>27</v>
      </c>
      <c r="D4983" s="27">
        <v>56000</v>
      </c>
      <c r="E4983">
        <v>0</v>
      </c>
      <c r="F4983">
        <v>0</v>
      </c>
      <c r="G4983">
        <v>699762</v>
      </c>
      <c r="H4983">
        <v>21755</v>
      </c>
      <c r="I4983">
        <v>556766</v>
      </c>
      <c r="J4983">
        <v>0</v>
      </c>
      <c r="K4983">
        <v>140871</v>
      </c>
      <c r="L4983">
        <v>22865</v>
      </c>
      <c r="M4983">
        <v>88091</v>
      </c>
      <c r="N4983">
        <v>665655</v>
      </c>
      <c r="O4983">
        <v>360.21809999999999</v>
      </c>
      <c r="P4983" s="27">
        <v>643542</v>
      </c>
      <c r="Q4983" s="27">
        <v>2195765</v>
      </c>
    </row>
    <row r="4984" spans="1:17" x14ac:dyDescent="0.3">
      <c r="A4984">
        <v>5</v>
      </c>
      <c r="B4984">
        <v>14</v>
      </c>
      <c r="C4984">
        <v>29</v>
      </c>
      <c r="D4984" s="27">
        <v>280000</v>
      </c>
      <c r="E4984">
        <v>388026</v>
      </c>
      <c r="F4984">
        <v>3857848</v>
      </c>
      <c r="G4984">
        <v>2260016</v>
      </c>
      <c r="H4984">
        <v>0</v>
      </c>
      <c r="I4984">
        <v>1705354</v>
      </c>
      <c r="J4984">
        <v>0</v>
      </c>
      <c r="K4984">
        <v>442315</v>
      </c>
      <c r="L4984">
        <v>527546</v>
      </c>
      <c r="M4984">
        <v>3326713</v>
      </c>
      <c r="N4984">
        <v>1957001</v>
      </c>
      <c r="O4984">
        <v>16.75712</v>
      </c>
      <c r="P4984" s="27">
        <v>4239396</v>
      </c>
      <c r="Q4984" s="27">
        <v>14464819</v>
      </c>
    </row>
    <row r="4985" spans="1:17" x14ac:dyDescent="0.3">
      <c r="A4985">
        <v>8</v>
      </c>
      <c r="B4985">
        <v>2</v>
      </c>
      <c r="C4985">
        <v>2</v>
      </c>
      <c r="D4985" s="27">
        <v>1700</v>
      </c>
      <c r="E4985">
        <v>1609</v>
      </c>
      <c r="F4985">
        <v>2196</v>
      </c>
      <c r="G4985">
        <v>10710</v>
      </c>
      <c r="H4985">
        <v>274</v>
      </c>
      <c r="I4985">
        <v>4224</v>
      </c>
      <c r="J4985">
        <v>0</v>
      </c>
      <c r="K4985">
        <v>8553</v>
      </c>
      <c r="L4985">
        <v>4013</v>
      </c>
      <c r="M4985">
        <v>5457</v>
      </c>
      <c r="N4985">
        <v>6709</v>
      </c>
      <c r="O4985">
        <v>1667.7550000000001</v>
      </c>
      <c r="P4985" s="27">
        <v>12821</v>
      </c>
      <c r="Q4985" s="27">
        <v>43745</v>
      </c>
    </row>
    <row r="4986" spans="1:17" x14ac:dyDescent="0.3">
      <c r="A4986">
        <v>5</v>
      </c>
      <c r="B4986">
        <v>5</v>
      </c>
      <c r="C4986">
        <v>10</v>
      </c>
      <c r="D4986" s="27">
        <v>17000</v>
      </c>
      <c r="E4986">
        <v>864</v>
      </c>
      <c r="F4986">
        <v>5267</v>
      </c>
      <c r="G4986">
        <v>5165</v>
      </c>
      <c r="H4986">
        <v>301</v>
      </c>
      <c r="I4986">
        <v>42154</v>
      </c>
      <c r="J4986">
        <v>0</v>
      </c>
      <c r="K4986">
        <v>0</v>
      </c>
      <c r="L4986">
        <v>5659</v>
      </c>
      <c r="M4986">
        <v>4671</v>
      </c>
      <c r="N4986">
        <v>38951</v>
      </c>
      <c r="O4986">
        <v>1807.463</v>
      </c>
      <c r="P4986" s="27">
        <v>30197</v>
      </c>
      <c r="Q4986" s="27">
        <v>103032</v>
      </c>
    </row>
    <row r="4987" spans="1:17" x14ac:dyDescent="0.3">
      <c r="A4987">
        <v>5</v>
      </c>
      <c r="B4987">
        <v>12</v>
      </c>
      <c r="C4987">
        <v>21</v>
      </c>
      <c r="D4987" s="27">
        <v>4000</v>
      </c>
      <c r="E4987">
        <v>0</v>
      </c>
      <c r="F4987">
        <v>1694</v>
      </c>
      <c r="G4987">
        <v>1059</v>
      </c>
      <c r="H4987">
        <v>29</v>
      </c>
      <c r="I4987">
        <v>975</v>
      </c>
      <c r="J4987">
        <v>0</v>
      </c>
      <c r="K4987">
        <v>0</v>
      </c>
      <c r="L4987">
        <v>0</v>
      </c>
      <c r="M4987">
        <v>383</v>
      </c>
      <c r="N4987">
        <v>3407</v>
      </c>
      <c r="O4987">
        <v>1522.982</v>
      </c>
      <c r="P4987" s="27">
        <v>2212</v>
      </c>
      <c r="Q4987" s="27">
        <v>7547</v>
      </c>
    </row>
    <row r="4988" spans="1:17" x14ac:dyDescent="0.3">
      <c r="A4988">
        <v>5</v>
      </c>
      <c r="B4988">
        <v>5</v>
      </c>
      <c r="C4988">
        <v>9</v>
      </c>
      <c r="D4988" s="27">
        <v>44000</v>
      </c>
      <c r="E4988">
        <v>46751</v>
      </c>
      <c r="F4988">
        <v>137920</v>
      </c>
      <c r="G4988">
        <v>37454</v>
      </c>
      <c r="H4988">
        <v>3851</v>
      </c>
      <c r="I4988">
        <v>224439</v>
      </c>
      <c r="J4988">
        <v>0</v>
      </c>
      <c r="K4988">
        <v>18823</v>
      </c>
      <c r="L4988">
        <v>40123</v>
      </c>
      <c r="M4988">
        <v>22100</v>
      </c>
      <c r="N4988">
        <v>198284</v>
      </c>
      <c r="O4988">
        <v>1117.742</v>
      </c>
      <c r="P4988" s="27">
        <v>213876</v>
      </c>
      <c r="Q4988" s="27">
        <v>729745</v>
      </c>
    </row>
    <row r="4989" spans="1:17" x14ac:dyDescent="0.3">
      <c r="A4989">
        <v>7</v>
      </c>
      <c r="B4989">
        <v>2</v>
      </c>
      <c r="C4989">
        <v>2</v>
      </c>
      <c r="D4989" s="27">
        <v>800000</v>
      </c>
      <c r="E4989">
        <v>59641</v>
      </c>
      <c r="F4989">
        <v>13550546</v>
      </c>
      <c r="G4989">
        <v>11764185</v>
      </c>
      <c r="H4989">
        <v>131162</v>
      </c>
      <c r="I4989">
        <v>6401703</v>
      </c>
      <c r="J4989">
        <v>0</v>
      </c>
      <c r="K4989">
        <v>124376</v>
      </c>
      <c r="L4989">
        <v>534772</v>
      </c>
      <c r="M4989">
        <v>6916792</v>
      </c>
      <c r="N4989">
        <v>6975096</v>
      </c>
      <c r="O4989">
        <v>23.717549999999999</v>
      </c>
      <c r="P4989" s="27">
        <v>13616141</v>
      </c>
      <c r="Q4989" s="27">
        <v>46458273</v>
      </c>
    </row>
    <row r="4990" spans="1:17" x14ac:dyDescent="0.3">
      <c r="A4990">
        <v>3</v>
      </c>
      <c r="B4990">
        <v>16</v>
      </c>
      <c r="C4990">
        <v>35</v>
      </c>
      <c r="D4990" s="27">
        <v>600000</v>
      </c>
      <c r="E4990">
        <v>0</v>
      </c>
      <c r="F4990">
        <v>4996065</v>
      </c>
      <c r="G4990">
        <v>6392557</v>
      </c>
      <c r="H4990">
        <v>0</v>
      </c>
      <c r="I4990">
        <v>13041365</v>
      </c>
      <c r="J4990">
        <v>0</v>
      </c>
      <c r="K4990">
        <v>3139000</v>
      </c>
      <c r="L4990">
        <v>4200962</v>
      </c>
      <c r="M4990">
        <v>1998513</v>
      </c>
      <c r="N4990">
        <v>9589054</v>
      </c>
      <c r="O4990">
        <v>8.1701669999999993</v>
      </c>
      <c r="P4990" s="27">
        <v>12707361</v>
      </c>
      <c r="Q4990" s="27">
        <v>43357516</v>
      </c>
    </row>
    <row r="4991" spans="1:17" x14ac:dyDescent="0.3">
      <c r="A4991">
        <v>5</v>
      </c>
      <c r="B4991">
        <v>14</v>
      </c>
      <c r="C4991">
        <v>28</v>
      </c>
      <c r="D4991" s="27">
        <v>12000</v>
      </c>
      <c r="E4991">
        <v>914</v>
      </c>
      <c r="F4991">
        <v>291343</v>
      </c>
      <c r="G4991">
        <v>39643</v>
      </c>
      <c r="H4991">
        <v>8980</v>
      </c>
      <c r="I4991">
        <v>58040</v>
      </c>
      <c r="J4991">
        <v>0</v>
      </c>
      <c r="K4991">
        <v>0</v>
      </c>
      <c r="L4991">
        <v>11777</v>
      </c>
      <c r="M4991">
        <v>133093</v>
      </c>
      <c r="N4991">
        <v>36189</v>
      </c>
      <c r="O4991">
        <v>2293.59</v>
      </c>
      <c r="P4991" s="27">
        <v>169982</v>
      </c>
      <c r="Q4991" s="27">
        <v>579979</v>
      </c>
    </row>
    <row r="4992" spans="1:17" x14ac:dyDescent="0.3">
      <c r="A4992">
        <v>7</v>
      </c>
      <c r="B4992">
        <v>15</v>
      </c>
      <c r="C4992">
        <v>53</v>
      </c>
      <c r="D4992" s="27">
        <v>2200</v>
      </c>
      <c r="E4992">
        <v>10239</v>
      </c>
      <c r="F4992">
        <v>58089</v>
      </c>
      <c r="G4992">
        <v>49547</v>
      </c>
      <c r="H4992">
        <v>9908</v>
      </c>
      <c r="I4992">
        <v>5302</v>
      </c>
      <c r="J4992">
        <v>0</v>
      </c>
      <c r="K4992">
        <v>89466</v>
      </c>
      <c r="L4992">
        <v>37972</v>
      </c>
      <c r="M4992">
        <v>0</v>
      </c>
      <c r="N4992">
        <v>27068</v>
      </c>
      <c r="O4992">
        <v>1197.386</v>
      </c>
      <c r="P4992" s="27">
        <v>84288</v>
      </c>
      <c r="Q4992" s="27">
        <v>287591</v>
      </c>
    </row>
    <row r="4993" spans="1:17" x14ac:dyDescent="0.3">
      <c r="A4993">
        <v>2</v>
      </c>
      <c r="B4993">
        <v>6</v>
      </c>
      <c r="C4993">
        <v>12</v>
      </c>
      <c r="D4993" s="27">
        <v>1200</v>
      </c>
      <c r="E4993">
        <v>8108</v>
      </c>
      <c r="F4993">
        <v>17051</v>
      </c>
      <c r="G4993">
        <v>52653</v>
      </c>
      <c r="H4993">
        <v>0</v>
      </c>
      <c r="I4993">
        <v>48077</v>
      </c>
      <c r="J4993">
        <v>0</v>
      </c>
      <c r="K4993">
        <v>426634</v>
      </c>
      <c r="L4993">
        <v>8170</v>
      </c>
      <c r="M4993">
        <v>71008</v>
      </c>
      <c r="N4993">
        <v>73102</v>
      </c>
      <c r="O4993">
        <v>1851.67</v>
      </c>
      <c r="P4993" s="27">
        <v>206566</v>
      </c>
      <c r="Q4993" s="27">
        <v>704803</v>
      </c>
    </row>
    <row r="4994" spans="1:17" x14ac:dyDescent="0.3">
      <c r="A4994">
        <v>5</v>
      </c>
      <c r="B4994">
        <v>12</v>
      </c>
      <c r="C4994">
        <v>21</v>
      </c>
      <c r="D4994" s="27">
        <v>28000</v>
      </c>
      <c r="E4994">
        <v>6790</v>
      </c>
      <c r="F4994">
        <v>25399</v>
      </c>
      <c r="G4994">
        <v>17792</v>
      </c>
      <c r="H4994">
        <v>0</v>
      </c>
      <c r="I4994">
        <v>11102</v>
      </c>
      <c r="J4994">
        <v>13083</v>
      </c>
      <c r="K4994">
        <v>1067</v>
      </c>
      <c r="L4994">
        <v>1630</v>
      </c>
      <c r="M4994">
        <v>4256</v>
      </c>
      <c r="N4994">
        <v>89546</v>
      </c>
      <c r="O4994">
        <v>23.717549999999999</v>
      </c>
      <c r="P4994" s="27">
        <v>50019</v>
      </c>
      <c r="Q4994" s="27">
        <v>170665</v>
      </c>
    </row>
    <row r="4995" spans="1:17" x14ac:dyDescent="0.3">
      <c r="A4995">
        <v>5</v>
      </c>
      <c r="B4995">
        <v>12</v>
      </c>
      <c r="C4995">
        <v>21</v>
      </c>
      <c r="D4995" s="27">
        <v>24500</v>
      </c>
      <c r="E4995">
        <v>22334</v>
      </c>
      <c r="F4995">
        <v>38222</v>
      </c>
      <c r="G4995">
        <v>69838</v>
      </c>
      <c r="H4995">
        <v>1861</v>
      </c>
      <c r="I4995">
        <v>62071</v>
      </c>
      <c r="J4995">
        <v>0</v>
      </c>
      <c r="K4995">
        <v>6885</v>
      </c>
      <c r="L4995">
        <v>21057</v>
      </c>
      <c r="M4995">
        <v>54337</v>
      </c>
      <c r="N4995">
        <v>193981</v>
      </c>
      <c r="O4995">
        <v>579.24779999999998</v>
      </c>
      <c r="P4995" s="27">
        <v>137921</v>
      </c>
      <c r="Q4995" s="27">
        <v>470586</v>
      </c>
    </row>
    <row r="4996" spans="1:17" x14ac:dyDescent="0.3">
      <c r="A4996">
        <v>7</v>
      </c>
      <c r="B4996">
        <v>25</v>
      </c>
      <c r="C4996">
        <v>43</v>
      </c>
      <c r="D4996" s="27">
        <v>56000</v>
      </c>
      <c r="E4996">
        <v>16186</v>
      </c>
      <c r="F4996">
        <v>930904</v>
      </c>
      <c r="G4996">
        <v>502023</v>
      </c>
      <c r="H4996">
        <v>1056</v>
      </c>
      <c r="I4996">
        <v>350558</v>
      </c>
      <c r="J4996">
        <v>0</v>
      </c>
      <c r="K4996">
        <v>0</v>
      </c>
      <c r="L4996">
        <v>17718</v>
      </c>
      <c r="M4996">
        <v>43364</v>
      </c>
      <c r="N4996">
        <v>1167709</v>
      </c>
      <c r="O4996">
        <v>1155.4280000000001</v>
      </c>
      <c r="P4996" s="27">
        <v>887901</v>
      </c>
      <c r="Q4996" s="27">
        <v>3029518</v>
      </c>
    </row>
    <row r="4997" spans="1:17" x14ac:dyDescent="0.3">
      <c r="A4997">
        <v>4</v>
      </c>
      <c r="B4997">
        <v>14</v>
      </c>
      <c r="C4997">
        <v>31</v>
      </c>
      <c r="D4997" s="27">
        <v>2400</v>
      </c>
      <c r="E4997">
        <v>0</v>
      </c>
      <c r="F4997">
        <v>4268</v>
      </c>
      <c r="G4997">
        <v>273</v>
      </c>
      <c r="H4997">
        <v>0</v>
      </c>
      <c r="I4997">
        <v>1211</v>
      </c>
      <c r="J4997">
        <v>1429</v>
      </c>
      <c r="K4997">
        <v>1275</v>
      </c>
      <c r="L4997">
        <v>0</v>
      </c>
      <c r="M4997">
        <v>0</v>
      </c>
      <c r="N4997">
        <v>3329</v>
      </c>
      <c r="O4997">
        <v>920.12360000000001</v>
      </c>
      <c r="P4997" s="27">
        <v>3454</v>
      </c>
      <c r="Q4997" s="27">
        <v>11785</v>
      </c>
    </row>
    <row r="4998" spans="1:17" x14ac:dyDescent="0.3">
      <c r="A4998">
        <v>2</v>
      </c>
      <c r="B4998">
        <v>14</v>
      </c>
      <c r="C4998">
        <v>27</v>
      </c>
      <c r="D4998" s="27">
        <v>51000</v>
      </c>
      <c r="E4998">
        <v>0</v>
      </c>
      <c r="F4998">
        <v>734379</v>
      </c>
      <c r="G4998">
        <v>560601</v>
      </c>
      <c r="H4998">
        <v>0</v>
      </c>
      <c r="I4998">
        <v>423355</v>
      </c>
      <c r="J4998">
        <v>0</v>
      </c>
      <c r="K4998">
        <v>43468</v>
      </c>
      <c r="L4998">
        <v>187760</v>
      </c>
      <c r="M4998">
        <v>219159</v>
      </c>
      <c r="N4998">
        <v>647130</v>
      </c>
      <c r="O4998">
        <v>356.19830000000002</v>
      </c>
      <c r="P4998" s="27">
        <v>825279</v>
      </c>
      <c r="Q4998" s="27">
        <v>2815852</v>
      </c>
    </row>
    <row r="4999" spans="1:17" x14ac:dyDescent="0.3">
      <c r="A4999">
        <v>5</v>
      </c>
      <c r="B4999">
        <v>6</v>
      </c>
      <c r="C4999">
        <v>13</v>
      </c>
      <c r="D4999" s="27">
        <v>5200</v>
      </c>
      <c r="E4999">
        <v>6654</v>
      </c>
      <c r="F4999">
        <v>46927</v>
      </c>
      <c r="G4999">
        <v>101262</v>
      </c>
      <c r="H4999">
        <v>667</v>
      </c>
      <c r="I4999">
        <v>59520</v>
      </c>
      <c r="J4999">
        <v>106200</v>
      </c>
      <c r="K4999">
        <v>820506</v>
      </c>
      <c r="L4999">
        <v>24950</v>
      </c>
      <c r="M4999">
        <v>38179</v>
      </c>
      <c r="N4999">
        <v>70977</v>
      </c>
      <c r="O4999">
        <v>1807.463</v>
      </c>
      <c r="P4999" s="27">
        <v>373928</v>
      </c>
      <c r="Q4999" s="27">
        <v>1275842</v>
      </c>
    </row>
    <row r="5000" spans="1:17" x14ac:dyDescent="0.3">
      <c r="A5000">
        <v>4</v>
      </c>
      <c r="B5000">
        <v>2</v>
      </c>
      <c r="C5000">
        <v>6</v>
      </c>
      <c r="D5000" s="27">
        <v>2400</v>
      </c>
      <c r="E5000">
        <v>0</v>
      </c>
      <c r="F5000">
        <v>3919</v>
      </c>
      <c r="G5000">
        <v>9894</v>
      </c>
      <c r="H5000">
        <v>229</v>
      </c>
      <c r="I5000">
        <v>6247</v>
      </c>
      <c r="J5000">
        <v>0</v>
      </c>
      <c r="K5000">
        <v>3060</v>
      </c>
      <c r="L5000">
        <v>3364</v>
      </c>
      <c r="M5000">
        <v>9981</v>
      </c>
      <c r="N5000">
        <v>7433</v>
      </c>
      <c r="O5000">
        <v>1729.173</v>
      </c>
      <c r="P5000" s="27">
        <v>12933</v>
      </c>
      <c r="Q5000" s="27">
        <v>44127</v>
      </c>
    </row>
    <row r="5001" spans="1:17" x14ac:dyDescent="0.3">
      <c r="A5001">
        <v>3</v>
      </c>
      <c r="B5001">
        <v>26</v>
      </c>
      <c r="C5001">
        <v>47</v>
      </c>
      <c r="D5001" s="27">
        <v>91000</v>
      </c>
      <c r="E5001">
        <v>118501</v>
      </c>
      <c r="F5001">
        <v>0</v>
      </c>
      <c r="G5001">
        <v>220244</v>
      </c>
      <c r="H5001">
        <v>0</v>
      </c>
      <c r="I5001">
        <v>2329597</v>
      </c>
      <c r="J5001">
        <v>0</v>
      </c>
      <c r="K5001">
        <v>0</v>
      </c>
      <c r="L5001">
        <v>0</v>
      </c>
      <c r="M5001">
        <v>0</v>
      </c>
      <c r="N5001">
        <v>1437225</v>
      </c>
      <c r="O5001">
        <v>63.07394</v>
      </c>
      <c r="P5001" s="27">
        <v>1203273</v>
      </c>
      <c r="Q5001" s="27">
        <v>4105567</v>
      </c>
    </row>
    <row r="5002" spans="1:17" x14ac:dyDescent="0.3">
      <c r="A5002">
        <v>5</v>
      </c>
      <c r="B5002">
        <v>14</v>
      </c>
      <c r="C5002">
        <v>28</v>
      </c>
      <c r="D5002" s="27">
        <v>1050</v>
      </c>
      <c r="E5002">
        <v>0</v>
      </c>
      <c r="F5002">
        <v>0</v>
      </c>
      <c r="G5002">
        <v>1417</v>
      </c>
      <c r="H5002">
        <v>2887</v>
      </c>
      <c r="I5002">
        <v>4638</v>
      </c>
      <c r="J5002">
        <v>0</v>
      </c>
      <c r="K5002">
        <v>0</v>
      </c>
      <c r="L5002">
        <v>212</v>
      </c>
      <c r="M5002">
        <v>6429</v>
      </c>
      <c r="N5002">
        <v>3838</v>
      </c>
      <c r="O5002">
        <v>366.15589999999997</v>
      </c>
      <c r="P5002" s="27">
        <v>5692</v>
      </c>
      <c r="Q5002" s="27">
        <v>19421</v>
      </c>
    </row>
    <row r="5003" spans="1:17" x14ac:dyDescent="0.3">
      <c r="A5003">
        <v>3</v>
      </c>
      <c r="B5003">
        <v>6</v>
      </c>
      <c r="C5003">
        <v>12</v>
      </c>
      <c r="D5003" s="27">
        <v>4800</v>
      </c>
      <c r="E5003">
        <v>50690</v>
      </c>
      <c r="F5003">
        <v>37214</v>
      </c>
      <c r="G5003">
        <v>178211</v>
      </c>
      <c r="H5003">
        <v>1919</v>
      </c>
      <c r="I5003">
        <v>145356</v>
      </c>
      <c r="J5003">
        <v>186901</v>
      </c>
      <c r="K5003">
        <v>941143</v>
      </c>
      <c r="L5003">
        <v>8267</v>
      </c>
      <c r="M5003">
        <v>36886</v>
      </c>
      <c r="N5003">
        <v>124913</v>
      </c>
      <c r="O5003">
        <v>1879.4559999999999</v>
      </c>
      <c r="P5003" s="27">
        <v>501612</v>
      </c>
      <c r="Q5003" s="27">
        <v>1711500</v>
      </c>
    </row>
    <row r="5004" spans="1:17" x14ac:dyDescent="0.3">
      <c r="A5004">
        <v>8</v>
      </c>
      <c r="B5004">
        <v>8</v>
      </c>
      <c r="C5004">
        <v>18</v>
      </c>
      <c r="D5004" s="27">
        <v>18500</v>
      </c>
      <c r="E5004">
        <v>0</v>
      </c>
      <c r="F5004">
        <v>59099</v>
      </c>
      <c r="G5004">
        <v>248381</v>
      </c>
      <c r="H5004">
        <v>0</v>
      </c>
      <c r="I5004">
        <v>210593</v>
      </c>
      <c r="J5004">
        <v>0</v>
      </c>
      <c r="K5004">
        <v>9582</v>
      </c>
      <c r="L5004">
        <v>30483</v>
      </c>
      <c r="M5004">
        <v>61483</v>
      </c>
      <c r="N5004">
        <v>168633</v>
      </c>
      <c r="O5004">
        <v>111.1729</v>
      </c>
      <c r="P5004" s="27">
        <v>231024</v>
      </c>
      <c r="Q5004" s="27">
        <v>788254</v>
      </c>
    </row>
    <row r="5005" spans="1:17" x14ac:dyDescent="0.3">
      <c r="A5005">
        <v>7</v>
      </c>
      <c r="B5005">
        <v>26</v>
      </c>
      <c r="C5005">
        <v>47</v>
      </c>
      <c r="D5005" s="27">
        <v>5000</v>
      </c>
      <c r="E5005">
        <v>0</v>
      </c>
      <c r="F5005">
        <v>0</v>
      </c>
      <c r="G5005">
        <v>322</v>
      </c>
      <c r="H5005">
        <v>0</v>
      </c>
      <c r="I5005">
        <v>2944</v>
      </c>
      <c r="J5005">
        <v>0</v>
      </c>
      <c r="K5005">
        <v>0</v>
      </c>
      <c r="L5005">
        <v>0</v>
      </c>
      <c r="M5005">
        <v>0</v>
      </c>
      <c r="N5005">
        <v>9631</v>
      </c>
      <c r="O5005">
        <v>1117.742</v>
      </c>
      <c r="P5005" s="27">
        <v>3780</v>
      </c>
      <c r="Q5005" s="27">
        <v>12897</v>
      </c>
    </row>
    <row r="5006" spans="1:17" x14ac:dyDescent="0.3">
      <c r="A5006">
        <v>8</v>
      </c>
      <c r="B5006">
        <v>5</v>
      </c>
      <c r="C5006">
        <v>10</v>
      </c>
      <c r="D5006" s="27">
        <v>7200</v>
      </c>
      <c r="E5006">
        <v>0</v>
      </c>
      <c r="F5006">
        <v>0</v>
      </c>
      <c r="G5006">
        <v>0</v>
      </c>
      <c r="H5006">
        <v>0</v>
      </c>
      <c r="I5006">
        <v>1587</v>
      </c>
      <c r="J5006">
        <v>0</v>
      </c>
      <c r="K5006">
        <v>0</v>
      </c>
      <c r="L5006">
        <v>0</v>
      </c>
      <c r="M5006">
        <v>0</v>
      </c>
      <c r="N5006">
        <v>1573</v>
      </c>
      <c r="O5006">
        <v>1484.5150000000001</v>
      </c>
      <c r="P5006" s="27">
        <v>926</v>
      </c>
      <c r="Q5006" s="27">
        <v>3160</v>
      </c>
    </row>
    <row r="5007" spans="1:17" x14ac:dyDescent="0.3">
      <c r="A5007">
        <v>9</v>
      </c>
      <c r="B5007">
        <v>2</v>
      </c>
      <c r="C5007">
        <v>2</v>
      </c>
      <c r="D5007" s="27">
        <v>17750</v>
      </c>
      <c r="E5007">
        <v>3080</v>
      </c>
      <c r="F5007">
        <v>6325</v>
      </c>
      <c r="G5007">
        <v>63022</v>
      </c>
      <c r="H5007">
        <v>0</v>
      </c>
      <c r="I5007">
        <v>33643</v>
      </c>
      <c r="J5007">
        <v>0</v>
      </c>
      <c r="K5007">
        <v>4592</v>
      </c>
      <c r="L5007">
        <v>10301</v>
      </c>
      <c r="M5007">
        <v>53805</v>
      </c>
      <c r="N5007">
        <v>32480</v>
      </c>
      <c r="O5007">
        <v>1031.346</v>
      </c>
      <c r="P5007" s="27">
        <v>60741</v>
      </c>
      <c r="Q5007" s="27">
        <v>207248</v>
      </c>
    </row>
    <row r="5008" spans="1:17" x14ac:dyDescent="0.3">
      <c r="A5008">
        <v>9</v>
      </c>
      <c r="B5008">
        <v>14</v>
      </c>
      <c r="C5008">
        <v>28</v>
      </c>
      <c r="D5008" s="27">
        <v>42500</v>
      </c>
      <c r="E5008">
        <v>0</v>
      </c>
      <c r="F5008">
        <v>274583</v>
      </c>
      <c r="G5008">
        <v>180890</v>
      </c>
      <c r="H5008">
        <v>0</v>
      </c>
      <c r="I5008">
        <v>267202</v>
      </c>
      <c r="J5008">
        <v>0</v>
      </c>
      <c r="K5008">
        <v>0</v>
      </c>
      <c r="L5008">
        <v>76402</v>
      </c>
      <c r="M5008">
        <v>441275</v>
      </c>
      <c r="N5008">
        <v>159714</v>
      </c>
      <c r="O5008">
        <v>212.42619999999999</v>
      </c>
      <c r="P5008" s="27">
        <v>410336</v>
      </c>
      <c r="Q5008" s="27">
        <v>1400066</v>
      </c>
    </row>
    <row r="5009" spans="1:17" x14ac:dyDescent="0.3">
      <c r="A5009">
        <v>3</v>
      </c>
      <c r="B5009">
        <v>1</v>
      </c>
      <c r="C5009">
        <v>1</v>
      </c>
      <c r="D5009" s="27">
        <v>40000</v>
      </c>
      <c r="E5009">
        <v>0</v>
      </c>
      <c r="F5009">
        <v>0</v>
      </c>
      <c r="G5009">
        <v>549</v>
      </c>
      <c r="H5009">
        <v>0</v>
      </c>
      <c r="I5009">
        <v>0</v>
      </c>
      <c r="J5009">
        <v>0</v>
      </c>
      <c r="K5009">
        <v>4671</v>
      </c>
      <c r="L5009">
        <v>0</v>
      </c>
      <c r="M5009">
        <v>0</v>
      </c>
      <c r="N5009">
        <v>121955</v>
      </c>
      <c r="O5009">
        <v>1155.4280000000001</v>
      </c>
      <c r="P5009" s="27">
        <v>37273</v>
      </c>
      <c r="Q5009" s="27">
        <v>127175</v>
      </c>
    </row>
    <row r="5010" spans="1:17" x14ac:dyDescent="0.3">
      <c r="A5010">
        <v>5</v>
      </c>
      <c r="B5010">
        <v>26</v>
      </c>
      <c r="C5010">
        <v>46</v>
      </c>
      <c r="D5010" s="27">
        <v>5000</v>
      </c>
      <c r="E5010">
        <v>8331</v>
      </c>
      <c r="F5010">
        <v>34592</v>
      </c>
      <c r="G5010">
        <v>4339</v>
      </c>
      <c r="H5010">
        <v>189</v>
      </c>
      <c r="I5010">
        <v>21712</v>
      </c>
      <c r="J5010">
        <v>0</v>
      </c>
      <c r="K5010">
        <v>723</v>
      </c>
      <c r="L5010">
        <v>898</v>
      </c>
      <c r="M5010">
        <v>9420</v>
      </c>
      <c r="N5010">
        <v>23842</v>
      </c>
      <c r="O5010">
        <v>1117.742</v>
      </c>
      <c r="P5010" s="27">
        <v>30494</v>
      </c>
      <c r="Q5010" s="27">
        <v>104046</v>
      </c>
    </row>
    <row r="5011" spans="1:17" x14ac:dyDescent="0.3">
      <c r="A5011">
        <v>9</v>
      </c>
      <c r="B5011">
        <v>13</v>
      </c>
      <c r="C5011">
        <v>24</v>
      </c>
      <c r="D5011" s="27">
        <v>14000</v>
      </c>
      <c r="E5011">
        <v>193</v>
      </c>
      <c r="F5011">
        <v>101948</v>
      </c>
      <c r="G5011">
        <v>30597</v>
      </c>
      <c r="H5011">
        <v>0</v>
      </c>
      <c r="I5011">
        <v>42599</v>
      </c>
      <c r="J5011">
        <v>0</v>
      </c>
      <c r="K5011">
        <v>3161</v>
      </c>
      <c r="L5011">
        <v>5559</v>
      </c>
      <c r="M5011">
        <v>4010</v>
      </c>
      <c r="N5011">
        <v>162925</v>
      </c>
      <c r="O5011">
        <v>751.72649999999999</v>
      </c>
      <c r="P5011" s="27">
        <v>102870</v>
      </c>
      <c r="Q5011" s="27">
        <v>350992</v>
      </c>
    </row>
    <row r="5012" spans="1:17" x14ac:dyDescent="0.3">
      <c r="A5012">
        <v>5</v>
      </c>
      <c r="B5012">
        <v>18</v>
      </c>
      <c r="C5012">
        <v>39</v>
      </c>
      <c r="D5012" s="27">
        <v>5600</v>
      </c>
      <c r="E5012">
        <v>0</v>
      </c>
      <c r="F5012">
        <v>58500</v>
      </c>
      <c r="G5012">
        <v>7612</v>
      </c>
      <c r="H5012">
        <v>0</v>
      </c>
      <c r="I5012">
        <v>22572</v>
      </c>
      <c r="J5012">
        <v>0</v>
      </c>
      <c r="K5012">
        <v>80437</v>
      </c>
      <c r="L5012">
        <v>42230</v>
      </c>
      <c r="M5012">
        <v>6049</v>
      </c>
      <c r="N5012">
        <v>29182</v>
      </c>
      <c r="O5012">
        <v>2293.59</v>
      </c>
      <c r="P5012" s="27">
        <v>72269</v>
      </c>
      <c r="Q5012" s="27">
        <v>246582</v>
      </c>
    </row>
    <row r="5013" spans="1:17" x14ac:dyDescent="0.3">
      <c r="A5013">
        <v>7</v>
      </c>
      <c r="B5013">
        <v>5</v>
      </c>
      <c r="C5013">
        <v>10</v>
      </c>
      <c r="D5013" s="27">
        <v>4250</v>
      </c>
      <c r="E5013">
        <v>1624</v>
      </c>
      <c r="F5013">
        <v>58407</v>
      </c>
      <c r="G5013">
        <v>5219</v>
      </c>
      <c r="H5013">
        <v>3501</v>
      </c>
      <c r="I5013">
        <v>33247</v>
      </c>
      <c r="J5013">
        <v>0</v>
      </c>
      <c r="K5013">
        <v>17241</v>
      </c>
      <c r="L5013">
        <v>48713</v>
      </c>
      <c r="M5013">
        <v>109379</v>
      </c>
      <c r="N5013">
        <v>38920</v>
      </c>
      <c r="O5013">
        <v>1451.617</v>
      </c>
      <c r="P5013" s="27">
        <v>92688</v>
      </c>
      <c r="Q5013" s="27">
        <v>316251</v>
      </c>
    </row>
    <row r="5014" spans="1:17" x14ac:dyDescent="0.3">
      <c r="A5014">
        <v>5</v>
      </c>
      <c r="B5014">
        <v>2</v>
      </c>
      <c r="C5014">
        <v>2</v>
      </c>
      <c r="D5014" s="27">
        <v>17000</v>
      </c>
      <c r="E5014">
        <v>13174</v>
      </c>
      <c r="F5014">
        <v>76420</v>
      </c>
      <c r="G5014">
        <v>111053</v>
      </c>
      <c r="H5014">
        <v>2263</v>
      </c>
      <c r="I5014">
        <v>116862</v>
      </c>
      <c r="J5014">
        <v>0</v>
      </c>
      <c r="K5014">
        <v>11979</v>
      </c>
      <c r="L5014">
        <v>51456</v>
      </c>
      <c r="M5014">
        <v>107777</v>
      </c>
      <c r="N5014">
        <v>87811</v>
      </c>
      <c r="O5014">
        <v>1069.328</v>
      </c>
      <c r="P5014" s="27">
        <v>169635</v>
      </c>
      <c r="Q5014" s="27">
        <v>578795</v>
      </c>
    </row>
    <row r="5015" spans="1:17" x14ac:dyDescent="0.3">
      <c r="A5015">
        <v>2</v>
      </c>
      <c r="B5015">
        <v>7</v>
      </c>
      <c r="C5015">
        <v>52</v>
      </c>
      <c r="D5015" s="27">
        <v>97000</v>
      </c>
      <c r="E5015">
        <v>102807</v>
      </c>
      <c r="F5015">
        <v>457448</v>
      </c>
      <c r="G5015">
        <v>65946</v>
      </c>
      <c r="H5015">
        <v>126209</v>
      </c>
      <c r="I5015">
        <v>477472</v>
      </c>
      <c r="J5015">
        <v>0</v>
      </c>
      <c r="K5015">
        <v>26029</v>
      </c>
      <c r="L5015">
        <v>201281</v>
      </c>
      <c r="M5015">
        <v>313731</v>
      </c>
      <c r="N5015">
        <v>515189</v>
      </c>
      <c r="O5015">
        <v>239.3854</v>
      </c>
      <c r="P5015" s="27">
        <v>670021</v>
      </c>
      <c r="Q5015" s="27">
        <v>2286112</v>
      </c>
    </row>
    <row r="5016" spans="1:17" x14ac:dyDescent="0.3">
      <c r="A5016">
        <v>7</v>
      </c>
      <c r="B5016">
        <v>2</v>
      </c>
      <c r="C5016">
        <v>2</v>
      </c>
      <c r="D5016" s="27">
        <v>2500</v>
      </c>
      <c r="E5016">
        <v>3927</v>
      </c>
      <c r="F5016">
        <v>39075</v>
      </c>
      <c r="G5016">
        <v>24215</v>
      </c>
      <c r="H5016">
        <v>0</v>
      </c>
      <c r="I5016">
        <v>23386</v>
      </c>
      <c r="J5016">
        <v>0</v>
      </c>
      <c r="K5016">
        <v>2051</v>
      </c>
      <c r="L5016">
        <v>21904</v>
      </c>
      <c r="M5016">
        <v>73269</v>
      </c>
      <c r="N5016">
        <v>21973</v>
      </c>
      <c r="O5016">
        <v>1879.4559999999999</v>
      </c>
      <c r="P5016" s="27">
        <v>61489</v>
      </c>
      <c r="Q5016" s="27">
        <v>209800</v>
      </c>
    </row>
    <row r="5017" spans="1:17" x14ac:dyDescent="0.3">
      <c r="A5017">
        <v>9</v>
      </c>
      <c r="B5017">
        <v>8</v>
      </c>
      <c r="C5017">
        <v>18</v>
      </c>
      <c r="D5017" s="27">
        <v>2950</v>
      </c>
      <c r="E5017">
        <v>0</v>
      </c>
      <c r="F5017">
        <v>10263</v>
      </c>
      <c r="G5017">
        <v>32878</v>
      </c>
      <c r="H5017">
        <v>282</v>
      </c>
      <c r="I5017">
        <v>16675</v>
      </c>
      <c r="J5017">
        <v>0</v>
      </c>
      <c r="K5017">
        <v>924</v>
      </c>
      <c r="L5017">
        <v>13675</v>
      </c>
      <c r="M5017">
        <v>30780</v>
      </c>
      <c r="N5017">
        <v>18935</v>
      </c>
      <c r="O5017">
        <v>887.44190000000003</v>
      </c>
      <c r="P5017" s="27">
        <v>36463</v>
      </c>
      <c r="Q5017" s="27">
        <v>124412</v>
      </c>
    </row>
    <row r="5018" spans="1:17" x14ac:dyDescent="0.3">
      <c r="A5018">
        <v>9</v>
      </c>
      <c r="B5018">
        <v>25</v>
      </c>
      <c r="C5018">
        <v>42</v>
      </c>
      <c r="D5018" s="27">
        <v>2400</v>
      </c>
      <c r="E5018">
        <v>0</v>
      </c>
      <c r="F5018">
        <v>0</v>
      </c>
      <c r="G5018">
        <v>0</v>
      </c>
      <c r="H5018">
        <v>0</v>
      </c>
      <c r="I5018">
        <v>12916</v>
      </c>
      <c r="J5018">
        <v>0</v>
      </c>
      <c r="K5018">
        <v>1805</v>
      </c>
      <c r="L5018">
        <v>3597</v>
      </c>
      <c r="M5018">
        <v>0</v>
      </c>
      <c r="N5018">
        <v>11588</v>
      </c>
      <c r="O5018">
        <v>1667.7550000000001</v>
      </c>
      <c r="P5018" s="27">
        <v>8765</v>
      </c>
      <c r="Q5018" s="27">
        <v>29906</v>
      </c>
    </row>
    <row r="5019" spans="1:17" x14ac:dyDescent="0.3">
      <c r="A5019">
        <v>3</v>
      </c>
      <c r="B5019">
        <v>16</v>
      </c>
      <c r="C5019">
        <v>35</v>
      </c>
      <c r="D5019" s="27">
        <v>600000</v>
      </c>
      <c r="E5019">
        <v>0</v>
      </c>
      <c r="F5019">
        <v>19280159</v>
      </c>
      <c r="G5019">
        <v>13577990</v>
      </c>
      <c r="H5019">
        <v>0</v>
      </c>
      <c r="I5019">
        <v>12031602</v>
      </c>
      <c r="J5019">
        <v>0</v>
      </c>
      <c r="K5019">
        <v>2650565</v>
      </c>
      <c r="L5019">
        <v>3438996</v>
      </c>
      <c r="M5019">
        <v>2023708</v>
      </c>
      <c r="N5019">
        <v>14205689</v>
      </c>
      <c r="O5019">
        <v>7.1506299999999996</v>
      </c>
      <c r="P5019" s="27">
        <v>19697746</v>
      </c>
      <c r="Q5019" s="27">
        <v>67208709</v>
      </c>
    </row>
    <row r="5020" spans="1:17" x14ac:dyDescent="0.3">
      <c r="A5020">
        <v>7</v>
      </c>
      <c r="B5020">
        <v>14</v>
      </c>
      <c r="C5020">
        <v>28</v>
      </c>
      <c r="D5020" s="27">
        <v>11000</v>
      </c>
      <c r="E5020">
        <v>4085</v>
      </c>
      <c r="F5020">
        <v>186128</v>
      </c>
      <c r="G5020">
        <v>49441</v>
      </c>
      <c r="H5020">
        <v>0</v>
      </c>
      <c r="I5020">
        <v>72380</v>
      </c>
      <c r="J5020">
        <v>0</v>
      </c>
      <c r="K5020">
        <v>2947</v>
      </c>
      <c r="L5020">
        <v>27517</v>
      </c>
      <c r="M5020">
        <v>31113</v>
      </c>
      <c r="N5020">
        <v>42312</v>
      </c>
      <c r="O5020">
        <v>311.1345</v>
      </c>
      <c r="P5020" s="27">
        <v>121900</v>
      </c>
      <c r="Q5020" s="27">
        <v>415923</v>
      </c>
    </row>
    <row r="5021" spans="1:17" x14ac:dyDescent="0.3">
      <c r="A5021">
        <v>5</v>
      </c>
      <c r="B5021">
        <v>1</v>
      </c>
      <c r="C5021">
        <v>1</v>
      </c>
      <c r="D5021" s="27">
        <v>205000</v>
      </c>
      <c r="E5021">
        <v>44213</v>
      </c>
      <c r="F5021">
        <v>875012</v>
      </c>
      <c r="G5021">
        <v>4550577</v>
      </c>
      <c r="H5021">
        <v>0</v>
      </c>
      <c r="I5021">
        <v>5607673</v>
      </c>
      <c r="J5021">
        <v>0</v>
      </c>
      <c r="K5021">
        <v>461944</v>
      </c>
      <c r="L5021">
        <v>927117</v>
      </c>
      <c r="M5021">
        <v>3292282</v>
      </c>
      <c r="N5021">
        <v>4855855</v>
      </c>
      <c r="O5021">
        <v>72.700389999999999</v>
      </c>
      <c r="P5021" s="27">
        <v>6041815</v>
      </c>
      <c r="Q5021" s="27">
        <v>20614673</v>
      </c>
    </row>
    <row r="5022" spans="1:17" x14ac:dyDescent="0.3">
      <c r="A5022">
        <v>8</v>
      </c>
      <c r="B5022">
        <v>13</v>
      </c>
      <c r="C5022">
        <v>25</v>
      </c>
      <c r="D5022" s="27">
        <v>2300</v>
      </c>
      <c r="E5022">
        <v>0</v>
      </c>
      <c r="F5022">
        <v>35805</v>
      </c>
      <c r="G5022">
        <v>3681</v>
      </c>
      <c r="H5022">
        <v>0</v>
      </c>
      <c r="I5022">
        <v>17374</v>
      </c>
      <c r="J5022">
        <v>0</v>
      </c>
      <c r="K5022">
        <v>132979</v>
      </c>
      <c r="L5022">
        <v>3438</v>
      </c>
      <c r="M5022">
        <v>19628</v>
      </c>
      <c r="N5022">
        <v>59635</v>
      </c>
      <c r="O5022">
        <v>1484.5150000000001</v>
      </c>
      <c r="P5022" s="27">
        <v>79877</v>
      </c>
      <c r="Q5022" s="27">
        <v>272540</v>
      </c>
    </row>
    <row r="5023" spans="1:17" x14ac:dyDescent="0.3">
      <c r="A5023">
        <v>5</v>
      </c>
      <c r="B5023">
        <v>2</v>
      </c>
      <c r="C5023">
        <v>2</v>
      </c>
      <c r="D5023" s="27">
        <v>1800</v>
      </c>
      <c r="E5023">
        <v>0</v>
      </c>
      <c r="F5023">
        <v>49532</v>
      </c>
      <c r="G5023">
        <v>35792</v>
      </c>
      <c r="H5023">
        <v>0</v>
      </c>
      <c r="I5023">
        <v>46897</v>
      </c>
      <c r="J5023">
        <v>0</v>
      </c>
      <c r="K5023">
        <v>0</v>
      </c>
      <c r="L5023">
        <v>57259</v>
      </c>
      <c r="M5023">
        <v>59241</v>
      </c>
      <c r="N5023">
        <v>37880</v>
      </c>
      <c r="O5023">
        <v>48.84104</v>
      </c>
      <c r="P5023" s="27">
        <v>83998</v>
      </c>
      <c r="Q5023" s="27">
        <v>286601</v>
      </c>
    </row>
    <row r="5024" spans="1:17" x14ac:dyDescent="0.3">
      <c r="A5024">
        <v>5</v>
      </c>
      <c r="B5024">
        <v>23</v>
      </c>
      <c r="C5024">
        <v>50</v>
      </c>
      <c r="D5024" s="27">
        <v>56000</v>
      </c>
      <c r="E5024">
        <v>61</v>
      </c>
      <c r="F5024">
        <v>1591045</v>
      </c>
      <c r="G5024">
        <v>476789</v>
      </c>
      <c r="H5024">
        <v>53926</v>
      </c>
      <c r="I5024">
        <v>119414</v>
      </c>
      <c r="J5024">
        <v>40078</v>
      </c>
      <c r="K5024">
        <v>349361</v>
      </c>
      <c r="L5024">
        <v>53845</v>
      </c>
      <c r="M5024">
        <v>61069</v>
      </c>
      <c r="N5024">
        <v>282582</v>
      </c>
      <c r="O5024">
        <v>1007.009</v>
      </c>
      <c r="P5024" s="27">
        <v>887506</v>
      </c>
      <c r="Q5024" s="27">
        <v>3028170</v>
      </c>
    </row>
    <row r="5025" spans="1:17" x14ac:dyDescent="0.3">
      <c r="A5025">
        <v>4</v>
      </c>
      <c r="B5025">
        <v>2</v>
      </c>
      <c r="C5025">
        <v>4</v>
      </c>
      <c r="D5025" s="27">
        <v>126000</v>
      </c>
      <c r="E5025">
        <v>0</v>
      </c>
      <c r="F5025">
        <v>0</v>
      </c>
      <c r="G5025">
        <v>1340407</v>
      </c>
      <c r="H5025">
        <v>10094</v>
      </c>
      <c r="I5025">
        <v>908289</v>
      </c>
      <c r="J5025">
        <v>0</v>
      </c>
      <c r="K5025">
        <v>52296</v>
      </c>
      <c r="L5025">
        <v>257278</v>
      </c>
      <c r="M5025">
        <v>1088942</v>
      </c>
      <c r="N5025">
        <v>684160</v>
      </c>
      <c r="O5025">
        <v>16.4282</v>
      </c>
      <c r="P5025" s="27">
        <v>1272411</v>
      </c>
      <c r="Q5025" s="27">
        <v>4341466</v>
      </c>
    </row>
    <row r="5026" spans="1:17" x14ac:dyDescent="0.3">
      <c r="A5026">
        <v>3</v>
      </c>
      <c r="B5026">
        <v>23</v>
      </c>
      <c r="C5026">
        <v>50</v>
      </c>
      <c r="D5026" s="27">
        <v>255000</v>
      </c>
      <c r="E5026">
        <v>354321</v>
      </c>
      <c r="F5026">
        <v>1796736</v>
      </c>
      <c r="G5026">
        <v>4342536</v>
      </c>
      <c r="H5026">
        <v>381358</v>
      </c>
      <c r="I5026">
        <v>4696070</v>
      </c>
      <c r="J5026">
        <v>377907</v>
      </c>
      <c r="K5026">
        <v>6041941</v>
      </c>
      <c r="L5026">
        <v>400533</v>
      </c>
      <c r="M5026">
        <v>464918</v>
      </c>
      <c r="N5026">
        <v>2664536</v>
      </c>
      <c r="O5026">
        <v>52.146230000000003</v>
      </c>
      <c r="P5026" s="27">
        <v>6307402</v>
      </c>
      <c r="Q5026" s="27">
        <v>21520856</v>
      </c>
    </row>
    <row r="5027" spans="1:17" x14ac:dyDescent="0.3">
      <c r="A5027">
        <v>9</v>
      </c>
      <c r="B5027">
        <v>16</v>
      </c>
      <c r="C5027">
        <v>35</v>
      </c>
      <c r="D5027" s="27">
        <v>400000</v>
      </c>
      <c r="E5027">
        <v>0</v>
      </c>
      <c r="F5027">
        <v>2600890</v>
      </c>
      <c r="G5027">
        <v>8694264</v>
      </c>
      <c r="H5027">
        <v>0</v>
      </c>
      <c r="I5027">
        <v>5308067</v>
      </c>
      <c r="J5027">
        <v>0</v>
      </c>
      <c r="K5027">
        <v>1964478</v>
      </c>
      <c r="L5027">
        <v>1843677</v>
      </c>
      <c r="M5027">
        <v>3580603</v>
      </c>
      <c r="N5027">
        <v>7848894</v>
      </c>
      <c r="O5027">
        <v>10.63603</v>
      </c>
      <c r="P5027" s="27">
        <v>9332026</v>
      </c>
      <c r="Q5027" s="27">
        <v>31840873</v>
      </c>
    </row>
    <row r="5028" spans="1:17" x14ac:dyDescent="0.3">
      <c r="A5028">
        <v>9</v>
      </c>
      <c r="B5028">
        <v>91</v>
      </c>
      <c r="C5028">
        <v>49</v>
      </c>
      <c r="D5028" s="27">
        <v>9000</v>
      </c>
      <c r="E5028">
        <v>42</v>
      </c>
      <c r="F5028">
        <v>5661</v>
      </c>
      <c r="G5028">
        <v>14504</v>
      </c>
      <c r="H5028">
        <v>227</v>
      </c>
      <c r="I5028">
        <v>34413</v>
      </c>
      <c r="J5028">
        <v>0</v>
      </c>
      <c r="K5028">
        <v>1454</v>
      </c>
      <c r="L5028">
        <v>612</v>
      </c>
      <c r="M5028">
        <v>5535</v>
      </c>
      <c r="N5028">
        <v>42966</v>
      </c>
      <c r="O5028">
        <v>1828.0519999999999</v>
      </c>
      <c r="P5028" s="27">
        <v>30895</v>
      </c>
      <c r="Q5028" s="27">
        <v>105414</v>
      </c>
    </row>
    <row r="5029" spans="1:17" x14ac:dyDescent="0.3">
      <c r="A5029">
        <v>2</v>
      </c>
      <c r="B5029">
        <v>5</v>
      </c>
      <c r="C5029">
        <v>10</v>
      </c>
      <c r="D5029" s="27">
        <v>2500</v>
      </c>
      <c r="E5029">
        <v>0</v>
      </c>
      <c r="F5029">
        <v>0</v>
      </c>
      <c r="G5029">
        <v>0</v>
      </c>
      <c r="H5029">
        <v>0</v>
      </c>
      <c r="I5029">
        <v>1194</v>
      </c>
      <c r="J5029">
        <v>0</v>
      </c>
      <c r="K5029">
        <v>0</v>
      </c>
      <c r="L5029">
        <v>0</v>
      </c>
      <c r="M5029">
        <v>0</v>
      </c>
      <c r="N5029">
        <v>1675</v>
      </c>
      <c r="O5029">
        <v>4458.21</v>
      </c>
      <c r="P5029" s="27">
        <v>841</v>
      </c>
      <c r="Q5029" s="27">
        <v>2869</v>
      </c>
    </row>
    <row r="5030" spans="1:17" x14ac:dyDescent="0.3">
      <c r="A5030">
        <v>3</v>
      </c>
      <c r="B5030">
        <v>26</v>
      </c>
      <c r="C5030">
        <v>47</v>
      </c>
      <c r="D5030" s="27">
        <v>3800</v>
      </c>
      <c r="E5030">
        <v>1801</v>
      </c>
      <c r="F5030">
        <v>1566</v>
      </c>
      <c r="G5030">
        <v>5429</v>
      </c>
      <c r="H5030">
        <v>0</v>
      </c>
      <c r="I5030">
        <v>10649</v>
      </c>
      <c r="J5030">
        <v>0</v>
      </c>
      <c r="K5030">
        <v>1099</v>
      </c>
      <c r="L5030">
        <v>0</v>
      </c>
      <c r="M5030">
        <v>0</v>
      </c>
      <c r="N5030">
        <v>26736</v>
      </c>
      <c r="O5030">
        <v>1879.4559999999999</v>
      </c>
      <c r="P5030" s="27">
        <v>13857</v>
      </c>
      <c r="Q5030" s="27">
        <v>47280</v>
      </c>
    </row>
    <row r="5031" spans="1:17" x14ac:dyDescent="0.3">
      <c r="A5031">
        <v>5</v>
      </c>
      <c r="B5031">
        <v>14</v>
      </c>
      <c r="C5031">
        <v>28</v>
      </c>
      <c r="D5031" s="27">
        <v>142000</v>
      </c>
      <c r="E5031">
        <v>819032</v>
      </c>
      <c r="F5031">
        <v>2541047</v>
      </c>
      <c r="G5031">
        <v>1153214</v>
      </c>
      <c r="H5031">
        <v>159579</v>
      </c>
      <c r="I5031">
        <v>1919198</v>
      </c>
      <c r="J5031">
        <v>121589</v>
      </c>
      <c r="K5031">
        <v>848748</v>
      </c>
      <c r="L5031">
        <v>421615</v>
      </c>
      <c r="M5031">
        <v>1570877</v>
      </c>
      <c r="N5031">
        <v>710755</v>
      </c>
      <c r="O5031">
        <v>84.055760000000006</v>
      </c>
      <c r="P5031" s="27">
        <v>3008691</v>
      </c>
      <c r="Q5031" s="27">
        <v>10265654</v>
      </c>
    </row>
    <row r="5032" spans="1:17" x14ac:dyDescent="0.3">
      <c r="A5032">
        <v>4</v>
      </c>
      <c r="B5032">
        <v>14</v>
      </c>
      <c r="C5032">
        <v>29</v>
      </c>
      <c r="D5032" s="27">
        <v>150000</v>
      </c>
      <c r="E5032">
        <v>0</v>
      </c>
      <c r="F5032">
        <v>179754</v>
      </c>
      <c r="G5032">
        <v>502375</v>
      </c>
      <c r="H5032">
        <v>0</v>
      </c>
      <c r="I5032">
        <v>484498</v>
      </c>
      <c r="J5032">
        <v>0</v>
      </c>
      <c r="K5032">
        <v>177454</v>
      </c>
      <c r="L5032">
        <v>51047</v>
      </c>
      <c r="M5032">
        <v>241572</v>
      </c>
      <c r="N5032">
        <v>417123</v>
      </c>
      <c r="O5032">
        <v>125.6504</v>
      </c>
      <c r="P5032" s="27">
        <v>601941</v>
      </c>
      <c r="Q5032" s="27">
        <v>2053823</v>
      </c>
    </row>
    <row r="5033" spans="1:17" x14ac:dyDescent="0.3">
      <c r="A5033">
        <v>2</v>
      </c>
      <c r="B5033">
        <v>2</v>
      </c>
      <c r="C5033">
        <v>2</v>
      </c>
      <c r="D5033" s="27">
        <v>4000</v>
      </c>
      <c r="E5033">
        <v>21230</v>
      </c>
      <c r="F5033">
        <v>7596</v>
      </c>
      <c r="G5033">
        <v>13576</v>
      </c>
      <c r="H5033">
        <v>292</v>
      </c>
      <c r="I5033">
        <v>22950</v>
      </c>
      <c r="J5033">
        <v>0</v>
      </c>
      <c r="K5033">
        <v>1076</v>
      </c>
      <c r="L5033">
        <v>18532</v>
      </c>
      <c r="M5033">
        <v>16739</v>
      </c>
      <c r="N5033">
        <v>16996</v>
      </c>
      <c r="O5033">
        <v>1868.403</v>
      </c>
      <c r="P5033" s="27">
        <v>34873</v>
      </c>
      <c r="Q5033" s="27">
        <v>118987</v>
      </c>
    </row>
    <row r="5034" spans="1:17" x14ac:dyDescent="0.3">
      <c r="A5034">
        <v>4</v>
      </c>
      <c r="B5034">
        <v>12</v>
      </c>
      <c r="C5034">
        <v>21</v>
      </c>
      <c r="D5034" s="27">
        <v>10001</v>
      </c>
      <c r="E5034">
        <v>240</v>
      </c>
      <c r="F5034">
        <v>13019</v>
      </c>
      <c r="G5034">
        <v>7510</v>
      </c>
      <c r="H5034">
        <v>0</v>
      </c>
      <c r="I5034">
        <v>7843</v>
      </c>
      <c r="J5034">
        <v>4744</v>
      </c>
      <c r="K5034">
        <v>3219</v>
      </c>
      <c r="L5034">
        <v>9188</v>
      </c>
      <c r="M5034">
        <v>4180</v>
      </c>
      <c r="N5034">
        <v>32324</v>
      </c>
      <c r="O5034">
        <v>1069.328</v>
      </c>
      <c r="P5034" s="27">
        <v>24111</v>
      </c>
      <c r="Q5034" s="27">
        <v>82267</v>
      </c>
    </row>
    <row r="5035" spans="1:17" x14ac:dyDescent="0.3">
      <c r="A5035">
        <v>9</v>
      </c>
      <c r="B5035">
        <v>6</v>
      </c>
      <c r="C5035">
        <v>14</v>
      </c>
      <c r="D5035" s="27">
        <v>1500</v>
      </c>
      <c r="E5035">
        <v>0</v>
      </c>
      <c r="F5035">
        <v>10928</v>
      </c>
      <c r="G5035">
        <v>14079</v>
      </c>
      <c r="H5035">
        <v>0</v>
      </c>
      <c r="I5035">
        <v>7640</v>
      </c>
      <c r="J5035">
        <v>0</v>
      </c>
      <c r="K5035">
        <v>247972</v>
      </c>
      <c r="L5035">
        <v>776</v>
      </c>
      <c r="M5035">
        <v>0</v>
      </c>
      <c r="N5035">
        <v>11314</v>
      </c>
      <c r="O5035">
        <v>887.44190000000003</v>
      </c>
      <c r="P5035" s="27">
        <v>85788</v>
      </c>
      <c r="Q5035" s="27">
        <v>292709</v>
      </c>
    </row>
    <row r="5036" spans="1:17" x14ac:dyDescent="0.3">
      <c r="A5036">
        <v>2</v>
      </c>
      <c r="B5036">
        <v>2</v>
      </c>
      <c r="C5036">
        <v>6</v>
      </c>
      <c r="D5036" s="27">
        <v>700000</v>
      </c>
      <c r="E5036">
        <v>0</v>
      </c>
      <c r="F5036">
        <v>13322919</v>
      </c>
      <c r="G5036">
        <v>17240850</v>
      </c>
      <c r="H5036">
        <v>230178</v>
      </c>
      <c r="I5036">
        <v>8899411</v>
      </c>
      <c r="J5036">
        <v>0</v>
      </c>
      <c r="K5036">
        <v>1080684</v>
      </c>
      <c r="L5036">
        <v>972829</v>
      </c>
      <c r="M5036">
        <v>9016415</v>
      </c>
      <c r="N5036">
        <v>8506105</v>
      </c>
      <c r="O5036">
        <v>62.141440000000003</v>
      </c>
      <c r="P5036" s="27">
        <v>17370865</v>
      </c>
      <c r="Q5036" s="27">
        <v>59269391</v>
      </c>
    </row>
    <row r="5037" spans="1:17" x14ac:dyDescent="0.3">
      <c r="A5037">
        <v>7</v>
      </c>
      <c r="B5037">
        <v>23</v>
      </c>
      <c r="C5037">
        <v>50</v>
      </c>
      <c r="D5037" s="27">
        <v>138000</v>
      </c>
      <c r="E5037">
        <v>103039</v>
      </c>
      <c r="F5037">
        <v>855469</v>
      </c>
      <c r="G5037">
        <v>1091703</v>
      </c>
      <c r="H5037">
        <v>78390</v>
      </c>
      <c r="I5037">
        <v>1983280</v>
      </c>
      <c r="J5037">
        <v>207591</v>
      </c>
      <c r="K5037">
        <v>1178109</v>
      </c>
      <c r="L5037">
        <v>122975</v>
      </c>
      <c r="M5037">
        <v>52927</v>
      </c>
      <c r="N5037">
        <v>871821</v>
      </c>
      <c r="O5037">
        <v>279.45609999999999</v>
      </c>
      <c r="P5037" s="27">
        <v>1918319</v>
      </c>
      <c r="Q5037" s="27">
        <v>6545304</v>
      </c>
    </row>
    <row r="5038" spans="1:17" x14ac:dyDescent="0.3">
      <c r="A5038">
        <v>3</v>
      </c>
      <c r="B5038">
        <v>16</v>
      </c>
      <c r="C5038">
        <v>35</v>
      </c>
      <c r="D5038" s="27">
        <v>495000</v>
      </c>
      <c r="E5038">
        <v>126322</v>
      </c>
      <c r="F5038">
        <v>13055900</v>
      </c>
      <c r="G5038">
        <v>15199701</v>
      </c>
      <c r="H5038">
        <v>0</v>
      </c>
      <c r="I5038">
        <v>10155549</v>
      </c>
      <c r="J5038">
        <v>3586887</v>
      </c>
      <c r="K5038">
        <v>8826324</v>
      </c>
      <c r="L5038">
        <v>5462691</v>
      </c>
      <c r="M5038">
        <v>9228637</v>
      </c>
      <c r="N5038">
        <v>17015975</v>
      </c>
      <c r="O5038">
        <v>17.59394</v>
      </c>
      <c r="P5038" s="27">
        <v>24225670</v>
      </c>
      <c r="Q5038" s="27">
        <v>82657986</v>
      </c>
    </row>
    <row r="5039" spans="1:17" x14ac:dyDescent="0.3">
      <c r="A5039">
        <v>2</v>
      </c>
      <c r="B5039">
        <v>12</v>
      </c>
      <c r="C5039">
        <v>21</v>
      </c>
      <c r="D5039" s="27">
        <v>16000</v>
      </c>
      <c r="E5039">
        <v>0</v>
      </c>
      <c r="F5039">
        <v>8609</v>
      </c>
      <c r="G5039">
        <v>36624</v>
      </c>
      <c r="H5039">
        <v>0</v>
      </c>
      <c r="I5039">
        <v>27399</v>
      </c>
      <c r="J5039">
        <v>0</v>
      </c>
      <c r="K5039">
        <v>9589</v>
      </c>
      <c r="L5039">
        <v>6024</v>
      </c>
      <c r="M5039">
        <v>10555</v>
      </c>
      <c r="N5039">
        <v>211863</v>
      </c>
      <c r="O5039">
        <v>276.95330000000001</v>
      </c>
      <c r="P5039" s="27">
        <v>91050</v>
      </c>
      <c r="Q5039" s="27">
        <v>310663</v>
      </c>
    </row>
    <row r="5040" spans="1:17" x14ac:dyDescent="0.3">
      <c r="A5040">
        <v>1</v>
      </c>
      <c r="B5040">
        <v>2</v>
      </c>
      <c r="C5040">
        <v>2</v>
      </c>
      <c r="D5040" s="27">
        <v>230000</v>
      </c>
      <c r="E5040">
        <v>828846</v>
      </c>
      <c r="F5040">
        <v>613612</v>
      </c>
      <c r="G5040">
        <v>1560195</v>
      </c>
      <c r="H5040">
        <v>44491</v>
      </c>
      <c r="I5040">
        <v>708881</v>
      </c>
      <c r="J5040">
        <v>125064</v>
      </c>
      <c r="K5040">
        <v>241838</v>
      </c>
      <c r="L5040">
        <v>271737</v>
      </c>
      <c r="M5040">
        <v>2010048</v>
      </c>
      <c r="N5040">
        <v>1483996</v>
      </c>
      <c r="O5040">
        <v>62.141440000000003</v>
      </c>
      <c r="P5040" s="27">
        <v>2312048</v>
      </c>
      <c r="Q5040" s="27">
        <v>7888708</v>
      </c>
    </row>
    <row r="5041" spans="1:17" x14ac:dyDescent="0.3">
      <c r="A5041">
        <v>8</v>
      </c>
      <c r="B5041">
        <v>13</v>
      </c>
      <c r="C5041">
        <v>22</v>
      </c>
      <c r="D5041" s="27">
        <v>400000</v>
      </c>
      <c r="E5041">
        <v>18568</v>
      </c>
      <c r="F5041">
        <v>1201026</v>
      </c>
      <c r="G5041">
        <v>275785</v>
      </c>
      <c r="H5041">
        <v>0</v>
      </c>
      <c r="I5041">
        <v>173365</v>
      </c>
      <c r="J5041">
        <v>75175</v>
      </c>
      <c r="K5041">
        <v>232546</v>
      </c>
      <c r="L5041">
        <v>17195</v>
      </c>
      <c r="M5041">
        <v>39440</v>
      </c>
      <c r="N5041">
        <v>512119</v>
      </c>
      <c r="O5041">
        <v>17.19126</v>
      </c>
      <c r="P5041" s="27">
        <v>745961</v>
      </c>
      <c r="Q5041" s="27">
        <v>2545219</v>
      </c>
    </row>
    <row r="5042" spans="1:17" x14ac:dyDescent="0.3">
      <c r="A5042">
        <v>9</v>
      </c>
      <c r="B5042">
        <v>5</v>
      </c>
      <c r="C5042">
        <v>9</v>
      </c>
      <c r="D5042" s="27">
        <v>75000</v>
      </c>
      <c r="E5042">
        <v>0</v>
      </c>
      <c r="F5042">
        <v>4789</v>
      </c>
      <c r="G5042">
        <v>117643</v>
      </c>
      <c r="H5042">
        <v>3838</v>
      </c>
      <c r="I5042">
        <v>323635</v>
      </c>
      <c r="J5042">
        <v>0</v>
      </c>
      <c r="K5042">
        <v>7169</v>
      </c>
      <c r="L5042">
        <v>14248</v>
      </c>
      <c r="M5042">
        <v>35379</v>
      </c>
      <c r="N5042">
        <v>411826</v>
      </c>
      <c r="O5042">
        <v>82.963710000000006</v>
      </c>
      <c r="P5042" s="27">
        <v>269205</v>
      </c>
      <c r="Q5042" s="27">
        <v>918527</v>
      </c>
    </row>
    <row r="5043" spans="1:17" x14ac:dyDescent="0.3">
      <c r="A5043">
        <v>2</v>
      </c>
      <c r="B5043">
        <v>15</v>
      </c>
      <c r="C5043">
        <v>53</v>
      </c>
      <c r="D5043" s="27">
        <v>2000</v>
      </c>
      <c r="E5043">
        <v>0</v>
      </c>
      <c r="F5043">
        <v>10482</v>
      </c>
      <c r="G5043">
        <v>23037</v>
      </c>
      <c r="H5043">
        <v>0</v>
      </c>
      <c r="I5043">
        <v>25040</v>
      </c>
      <c r="J5043">
        <v>0</v>
      </c>
      <c r="K5043">
        <v>85702</v>
      </c>
      <c r="L5043">
        <v>42349</v>
      </c>
      <c r="M5043">
        <v>503</v>
      </c>
      <c r="N5043">
        <v>25393</v>
      </c>
      <c r="O5043">
        <v>1381.421</v>
      </c>
      <c r="P5043" s="27">
        <v>62282</v>
      </c>
      <c r="Q5043" s="27">
        <v>212506</v>
      </c>
    </row>
    <row r="5044" spans="1:17" x14ac:dyDescent="0.3">
      <c r="A5044">
        <v>3</v>
      </c>
      <c r="B5044">
        <v>15</v>
      </c>
      <c r="C5044">
        <v>33</v>
      </c>
      <c r="D5044" s="27">
        <v>4900</v>
      </c>
      <c r="E5044">
        <v>10810</v>
      </c>
      <c r="F5044">
        <v>23172</v>
      </c>
      <c r="G5044">
        <v>47575</v>
      </c>
      <c r="H5044">
        <v>0</v>
      </c>
      <c r="I5044">
        <v>13133</v>
      </c>
      <c r="J5044">
        <v>103517</v>
      </c>
      <c r="K5044">
        <v>159821</v>
      </c>
      <c r="L5044">
        <v>11183</v>
      </c>
      <c r="M5044">
        <v>7195</v>
      </c>
      <c r="N5044">
        <v>26439</v>
      </c>
      <c r="O5044">
        <v>697.46960000000001</v>
      </c>
      <c r="P5044" s="27">
        <v>118067</v>
      </c>
      <c r="Q5044" s="27">
        <v>402845</v>
      </c>
    </row>
    <row r="5045" spans="1:17" x14ac:dyDescent="0.3">
      <c r="A5045">
        <v>6</v>
      </c>
      <c r="B5045">
        <v>5</v>
      </c>
      <c r="C5045">
        <v>10</v>
      </c>
      <c r="D5045" s="27">
        <v>3750</v>
      </c>
      <c r="E5045">
        <v>0</v>
      </c>
      <c r="F5045">
        <v>0</v>
      </c>
      <c r="G5045">
        <v>0</v>
      </c>
      <c r="H5045">
        <v>0</v>
      </c>
      <c r="I5045">
        <v>0</v>
      </c>
      <c r="J5045">
        <v>0</v>
      </c>
      <c r="K5045">
        <v>0</v>
      </c>
      <c r="L5045">
        <v>0</v>
      </c>
      <c r="M5045">
        <v>0</v>
      </c>
      <c r="N5045">
        <v>7076</v>
      </c>
      <c r="O5045">
        <v>1387.077</v>
      </c>
      <c r="P5045" s="27">
        <v>2074</v>
      </c>
      <c r="Q5045" s="27">
        <v>7076</v>
      </c>
    </row>
    <row r="5046" spans="1:17" x14ac:dyDescent="0.3">
      <c r="A5046">
        <v>4</v>
      </c>
      <c r="B5046">
        <v>13</v>
      </c>
      <c r="C5046">
        <v>25</v>
      </c>
      <c r="D5046" s="27">
        <v>10750</v>
      </c>
      <c r="E5046">
        <v>0</v>
      </c>
      <c r="F5046">
        <v>96756</v>
      </c>
      <c r="G5046">
        <v>40113</v>
      </c>
      <c r="H5046">
        <v>4451</v>
      </c>
      <c r="I5046">
        <v>43763</v>
      </c>
      <c r="J5046">
        <v>10929</v>
      </c>
      <c r="K5046">
        <v>75471</v>
      </c>
      <c r="L5046">
        <v>545</v>
      </c>
      <c r="M5046">
        <v>0</v>
      </c>
      <c r="N5046">
        <v>91541</v>
      </c>
      <c r="O5046">
        <v>1387.077</v>
      </c>
      <c r="P5046" s="27">
        <v>106556</v>
      </c>
      <c r="Q5046" s="27">
        <v>363569</v>
      </c>
    </row>
    <row r="5047" spans="1:17" x14ac:dyDescent="0.3">
      <c r="A5047">
        <v>9</v>
      </c>
      <c r="B5047">
        <v>5</v>
      </c>
      <c r="C5047">
        <v>10</v>
      </c>
      <c r="D5047" s="27">
        <v>50000</v>
      </c>
      <c r="E5047">
        <v>0</v>
      </c>
      <c r="F5047">
        <v>38731</v>
      </c>
      <c r="G5047">
        <v>63040</v>
      </c>
      <c r="H5047">
        <v>1533</v>
      </c>
      <c r="I5047">
        <v>441877</v>
      </c>
      <c r="J5047">
        <v>0</v>
      </c>
      <c r="K5047">
        <v>0</v>
      </c>
      <c r="L5047">
        <v>5226</v>
      </c>
      <c r="M5047">
        <v>19315</v>
      </c>
      <c r="N5047">
        <v>309407</v>
      </c>
      <c r="O5047">
        <v>787.07920000000001</v>
      </c>
      <c r="P5047" s="27">
        <v>257658</v>
      </c>
      <c r="Q5047" s="27">
        <v>879129</v>
      </c>
    </row>
    <row r="5048" spans="1:17" x14ac:dyDescent="0.3">
      <c r="A5048">
        <v>9</v>
      </c>
      <c r="B5048">
        <v>25</v>
      </c>
      <c r="C5048">
        <v>42</v>
      </c>
      <c r="D5048" s="27">
        <v>20000</v>
      </c>
      <c r="E5048">
        <v>0</v>
      </c>
      <c r="F5048">
        <v>47092</v>
      </c>
      <c r="G5048">
        <v>686014</v>
      </c>
      <c r="H5048">
        <v>9512</v>
      </c>
      <c r="I5048">
        <v>520623</v>
      </c>
      <c r="J5048">
        <v>0</v>
      </c>
      <c r="K5048">
        <v>73193</v>
      </c>
      <c r="L5048">
        <v>139231</v>
      </c>
      <c r="M5048">
        <v>122136</v>
      </c>
      <c r="N5048">
        <v>421346</v>
      </c>
      <c r="O5048">
        <v>583.62670000000003</v>
      </c>
      <c r="P5048" s="27">
        <v>591778</v>
      </c>
      <c r="Q5048" s="27">
        <v>2019147</v>
      </c>
    </row>
    <row r="5049" spans="1:17" x14ac:dyDescent="0.3">
      <c r="A5049">
        <v>2</v>
      </c>
      <c r="B5049">
        <v>15</v>
      </c>
      <c r="C5049">
        <v>33</v>
      </c>
      <c r="D5049" s="27">
        <v>16000</v>
      </c>
      <c r="E5049">
        <v>0</v>
      </c>
      <c r="F5049">
        <v>122192</v>
      </c>
      <c r="G5049">
        <v>55219</v>
      </c>
      <c r="H5049">
        <v>32455</v>
      </c>
      <c r="I5049">
        <v>46989</v>
      </c>
      <c r="J5049">
        <v>0</v>
      </c>
      <c r="K5049">
        <v>580323</v>
      </c>
      <c r="L5049">
        <v>1107</v>
      </c>
      <c r="M5049">
        <v>0</v>
      </c>
      <c r="N5049">
        <v>126386</v>
      </c>
      <c r="O5049">
        <v>62.703020000000002</v>
      </c>
      <c r="P5049" s="27">
        <v>282729</v>
      </c>
      <c r="Q5049" s="27">
        <v>964671</v>
      </c>
    </row>
    <row r="5050" spans="1:17" x14ac:dyDescent="0.3">
      <c r="A5050">
        <v>6</v>
      </c>
      <c r="B5050">
        <v>16</v>
      </c>
      <c r="C5050">
        <v>35</v>
      </c>
      <c r="D5050" s="27">
        <v>188000</v>
      </c>
      <c r="E5050">
        <v>0</v>
      </c>
      <c r="F5050">
        <v>1656415</v>
      </c>
      <c r="G5050">
        <v>3891303</v>
      </c>
      <c r="H5050">
        <v>0</v>
      </c>
      <c r="I5050">
        <v>5037988</v>
      </c>
      <c r="J5050">
        <v>0</v>
      </c>
      <c r="K5050">
        <v>297982</v>
      </c>
      <c r="L5050">
        <v>1870783</v>
      </c>
      <c r="M5050">
        <v>1150292</v>
      </c>
      <c r="N5050">
        <v>3479339</v>
      </c>
      <c r="O5050">
        <v>143.94630000000001</v>
      </c>
      <c r="P5050" s="27">
        <v>5094989</v>
      </c>
      <c r="Q5050" s="27">
        <v>17384102</v>
      </c>
    </row>
    <row r="5051" spans="1:17" x14ac:dyDescent="0.3">
      <c r="A5051">
        <v>1</v>
      </c>
      <c r="B5051">
        <v>13</v>
      </c>
      <c r="C5051">
        <v>22</v>
      </c>
      <c r="D5051" s="27">
        <v>20000</v>
      </c>
      <c r="E5051">
        <v>146083</v>
      </c>
      <c r="F5051">
        <v>168146</v>
      </c>
      <c r="G5051">
        <v>66786</v>
      </c>
      <c r="H5051">
        <v>4076</v>
      </c>
      <c r="I5051">
        <v>114202</v>
      </c>
      <c r="J5051">
        <v>0</v>
      </c>
      <c r="K5051">
        <v>3144</v>
      </c>
      <c r="L5051">
        <v>11057</v>
      </c>
      <c r="M5051">
        <v>7976</v>
      </c>
      <c r="N5051">
        <v>225645</v>
      </c>
      <c r="O5051">
        <v>1145.08</v>
      </c>
      <c r="P5051" s="27">
        <v>218967</v>
      </c>
      <c r="Q5051" s="27">
        <v>747115</v>
      </c>
    </row>
    <row r="5052" spans="1:17" x14ac:dyDescent="0.3">
      <c r="A5052">
        <v>3</v>
      </c>
      <c r="B5052">
        <v>14</v>
      </c>
      <c r="C5052">
        <v>31</v>
      </c>
      <c r="D5052" s="27">
        <v>28000</v>
      </c>
      <c r="E5052">
        <v>49731</v>
      </c>
      <c r="F5052">
        <v>201713</v>
      </c>
      <c r="G5052">
        <v>124280</v>
      </c>
      <c r="H5052">
        <v>0</v>
      </c>
      <c r="I5052">
        <v>362638</v>
      </c>
      <c r="J5052">
        <v>0</v>
      </c>
      <c r="K5052">
        <v>31749</v>
      </c>
      <c r="L5052">
        <v>59750</v>
      </c>
      <c r="M5052">
        <v>196330</v>
      </c>
      <c r="N5052">
        <v>196383</v>
      </c>
      <c r="O5052">
        <v>336.40199999999999</v>
      </c>
      <c r="P5052" s="27">
        <v>358316</v>
      </c>
      <c r="Q5052" s="27">
        <v>1222574</v>
      </c>
    </row>
    <row r="5053" spans="1:17" x14ac:dyDescent="0.3">
      <c r="A5053">
        <v>7</v>
      </c>
      <c r="B5053">
        <v>5</v>
      </c>
      <c r="C5053">
        <v>10</v>
      </c>
      <c r="D5053" s="27">
        <v>13000</v>
      </c>
      <c r="E5053">
        <v>641</v>
      </c>
      <c r="F5053">
        <v>30766</v>
      </c>
      <c r="G5053">
        <v>7500</v>
      </c>
      <c r="H5053">
        <v>923</v>
      </c>
      <c r="I5053">
        <v>41240</v>
      </c>
      <c r="J5053">
        <v>822</v>
      </c>
      <c r="K5053">
        <v>2167</v>
      </c>
      <c r="L5053">
        <v>7815</v>
      </c>
      <c r="M5053">
        <v>13943</v>
      </c>
      <c r="N5053">
        <v>50135</v>
      </c>
      <c r="O5053">
        <v>1162.2629999999999</v>
      </c>
      <c r="P5053" s="27">
        <v>45707</v>
      </c>
      <c r="Q5053" s="27">
        <v>155952</v>
      </c>
    </row>
    <row r="5054" spans="1:17" x14ac:dyDescent="0.3">
      <c r="A5054">
        <v>3</v>
      </c>
      <c r="B5054">
        <v>23</v>
      </c>
      <c r="C5054">
        <v>50</v>
      </c>
      <c r="D5054" s="27">
        <v>52000</v>
      </c>
      <c r="E5054">
        <v>83405</v>
      </c>
      <c r="F5054">
        <v>254560</v>
      </c>
      <c r="G5054">
        <v>408528</v>
      </c>
      <c r="H5054">
        <v>112500</v>
      </c>
      <c r="I5054">
        <v>324372</v>
      </c>
      <c r="J5054">
        <v>60987</v>
      </c>
      <c r="K5054">
        <v>16008</v>
      </c>
      <c r="L5054">
        <v>127058</v>
      </c>
      <c r="M5054">
        <v>505884</v>
      </c>
      <c r="N5054">
        <v>337621</v>
      </c>
      <c r="O5054">
        <v>62.584969999999998</v>
      </c>
      <c r="P5054" s="27">
        <v>653846</v>
      </c>
      <c r="Q5054" s="27">
        <v>2230923</v>
      </c>
    </row>
    <row r="5055" spans="1:17" x14ac:dyDescent="0.3">
      <c r="A5055">
        <v>9</v>
      </c>
      <c r="B5055">
        <v>15</v>
      </c>
      <c r="C5055">
        <v>33</v>
      </c>
      <c r="D5055" s="27">
        <v>3050</v>
      </c>
      <c r="E5055">
        <v>0</v>
      </c>
      <c r="F5055">
        <v>79801</v>
      </c>
      <c r="G5055">
        <v>98805</v>
      </c>
      <c r="H5055">
        <v>0</v>
      </c>
      <c r="I5055">
        <v>67981</v>
      </c>
      <c r="J5055">
        <v>215526</v>
      </c>
      <c r="K5055">
        <v>332752</v>
      </c>
      <c r="L5055">
        <v>5878</v>
      </c>
      <c r="M5055">
        <v>6900</v>
      </c>
      <c r="N5055">
        <v>57756</v>
      </c>
      <c r="O5055">
        <v>1196.8040000000001</v>
      </c>
      <c r="P5055" s="27">
        <v>253634</v>
      </c>
      <c r="Q5055" s="27">
        <v>865399</v>
      </c>
    </row>
    <row r="5056" spans="1:17" x14ac:dyDescent="0.3">
      <c r="A5056">
        <v>5</v>
      </c>
      <c r="B5056">
        <v>14</v>
      </c>
      <c r="C5056">
        <v>30</v>
      </c>
      <c r="D5056" s="27">
        <v>1100</v>
      </c>
      <c r="E5056">
        <v>0</v>
      </c>
      <c r="F5056">
        <v>12627</v>
      </c>
      <c r="G5056">
        <v>3800</v>
      </c>
      <c r="H5056">
        <v>2486</v>
      </c>
      <c r="I5056">
        <v>8161</v>
      </c>
      <c r="J5056">
        <v>726</v>
      </c>
      <c r="K5056">
        <v>2498</v>
      </c>
      <c r="L5056">
        <v>4627</v>
      </c>
      <c r="M5056">
        <v>3948</v>
      </c>
      <c r="N5056">
        <v>4135</v>
      </c>
      <c r="O5056">
        <v>1807.463</v>
      </c>
      <c r="P5056" s="27">
        <v>12605</v>
      </c>
      <c r="Q5056" s="27">
        <v>43008</v>
      </c>
    </row>
    <row r="5057" spans="1:17" x14ac:dyDescent="0.3">
      <c r="A5057">
        <v>6</v>
      </c>
      <c r="B5057">
        <v>5</v>
      </c>
      <c r="C5057">
        <v>10</v>
      </c>
      <c r="D5057" s="27">
        <v>315000</v>
      </c>
      <c r="E5057">
        <v>0</v>
      </c>
      <c r="F5057">
        <v>1907720</v>
      </c>
      <c r="G5057">
        <v>223140</v>
      </c>
      <c r="H5057">
        <v>0</v>
      </c>
      <c r="I5057">
        <v>2179562</v>
      </c>
      <c r="J5057">
        <v>28026</v>
      </c>
      <c r="K5057">
        <v>3030</v>
      </c>
      <c r="L5057">
        <v>58963</v>
      </c>
      <c r="M5057">
        <v>210703</v>
      </c>
      <c r="N5057">
        <v>1735142</v>
      </c>
      <c r="O5057">
        <v>48.84104</v>
      </c>
      <c r="P5057" s="27">
        <v>1859990</v>
      </c>
      <c r="Q5057" s="27">
        <v>6346286</v>
      </c>
    </row>
    <row r="5058" spans="1:17" x14ac:dyDescent="0.3">
      <c r="A5058">
        <v>7</v>
      </c>
      <c r="B5058">
        <v>5</v>
      </c>
      <c r="C5058">
        <v>9</v>
      </c>
      <c r="D5058" s="27">
        <v>6000</v>
      </c>
      <c r="E5058">
        <v>287</v>
      </c>
      <c r="F5058">
        <v>2002</v>
      </c>
      <c r="G5058">
        <v>534</v>
      </c>
      <c r="H5058">
        <v>0</v>
      </c>
      <c r="I5058">
        <v>1889</v>
      </c>
      <c r="J5058">
        <v>0</v>
      </c>
      <c r="K5058">
        <v>255</v>
      </c>
      <c r="L5058">
        <v>890</v>
      </c>
      <c r="M5058">
        <v>1376</v>
      </c>
      <c r="N5058">
        <v>3020</v>
      </c>
      <c r="O5058">
        <v>1117.742</v>
      </c>
      <c r="P5058" s="27">
        <v>3005</v>
      </c>
      <c r="Q5058" s="27">
        <v>10253</v>
      </c>
    </row>
    <row r="5059" spans="1:17" x14ac:dyDescent="0.3">
      <c r="A5059">
        <v>7</v>
      </c>
      <c r="B5059">
        <v>26</v>
      </c>
      <c r="C5059">
        <v>47</v>
      </c>
      <c r="D5059" s="27">
        <v>6000</v>
      </c>
      <c r="E5059">
        <v>0</v>
      </c>
      <c r="F5059">
        <v>7647</v>
      </c>
      <c r="G5059">
        <v>5636</v>
      </c>
      <c r="H5059">
        <v>200</v>
      </c>
      <c r="I5059">
        <v>3385</v>
      </c>
      <c r="J5059">
        <v>0</v>
      </c>
      <c r="K5059">
        <v>15532</v>
      </c>
      <c r="L5059">
        <v>1266</v>
      </c>
      <c r="M5059">
        <v>2807</v>
      </c>
      <c r="N5059">
        <v>33316</v>
      </c>
      <c r="O5059">
        <v>1834.9659999999999</v>
      </c>
      <c r="P5059" s="27">
        <v>20454</v>
      </c>
      <c r="Q5059" s="27">
        <v>69789</v>
      </c>
    </row>
    <row r="5060" spans="1:17" x14ac:dyDescent="0.3">
      <c r="A5060">
        <v>9</v>
      </c>
      <c r="B5060">
        <v>2</v>
      </c>
      <c r="C5060">
        <v>2</v>
      </c>
      <c r="D5060" s="27">
        <v>25001</v>
      </c>
      <c r="E5060">
        <v>0</v>
      </c>
      <c r="F5060">
        <v>456515</v>
      </c>
      <c r="G5060">
        <v>1336951</v>
      </c>
      <c r="H5060">
        <v>0</v>
      </c>
      <c r="I5060">
        <v>675669</v>
      </c>
      <c r="J5060">
        <v>0</v>
      </c>
      <c r="K5060">
        <v>26565</v>
      </c>
      <c r="L5060">
        <v>94194</v>
      </c>
      <c r="M5060">
        <v>632317</v>
      </c>
      <c r="N5060">
        <v>570582</v>
      </c>
      <c r="O5060">
        <v>145.50389999999999</v>
      </c>
      <c r="P5060" s="27">
        <v>1111604</v>
      </c>
      <c r="Q5060" s="27">
        <v>3792793</v>
      </c>
    </row>
    <row r="5061" spans="1:17" x14ac:dyDescent="0.3">
      <c r="A5061">
        <v>7</v>
      </c>
      <c r="B5061">
        <v>13</v>
      </c>
      <c r="C5061">
        <v>26</v>
      </c>
      <c r="D5061" s="27">
        <v>500000</v>
      </c>
      <c r="E5061">
        <v>3671088</v>
      </c>
      <c r="F5061">
        <v>81471481</v>
      </c>
      <c r="G5061">
        <v>5658082</v>
      </c>
      <c r="H5061">
        <v>0</v>
      </c>
      <c r="I5061">
        <v>6698006</v>
      </c>
      <c r="J5061">
        <v>1797910</v>
      </c>
      <c r="K5061">
        <v>19499894</v>
      </c>
      <c r="L5061">
        <v>1094277</v>
      </c>
      <c r="M5061">
        <v>9158665</v>
      </c>
      <c r="N5061">
        <v>10792294</v>
      </c>
      <c r="O5061">
        <v>11.70501</v>
      </c>
      <c r="P5061" s="27">
        <v>40985257</v>
      </c>
      <c r="Q5061" s="8">
        <v>140000000</v>
      </c>
    </row>
    <row r="5062" spans="1:17" x14ac:dyDescent="0.3">
      <c r="A5062">
        <v>2</v>
      </c>
      <c r="B5062">
        <v>14</v>
      </c>
      <c r="C5062">
        <v>30</v>
      </c>
      <c r="D5062" s="27">
        <v>4000</v>
      </c>
      <c r="E5062">
        <v>35949</v>
      </c>
      <c r="F5062">
        <v>14500</v>
      </c>
      <c r="G5062">
        <v>7872</v>
      </c>
      <c r="H5062">
        <v>3060</v>
      </c>
      <c r="I5062">
        <v>17849</v>
      </c>
      <c r="J5062">
        <v>2113</v>
      </c>
      <c r="K5062">
        <v>4023</v>
      </c>
      <c r="L5062">
        <v>4833</v>
      </c>
      <c r="M5062">
        <v>10920</v>
      </c>
      <c r="N5062">
        <v>11579</v>
      </c>
      <c r="O5062">
        <v>1779.412</v>
      </c>
      <c r="P5062" s="27">
        <v>33030</v>
      </c>
      <c r="Q5062" s="27">
        <v>112698</v>
      </c>
    </row>
    <row r="5063" spans="1:17" x14ac:dyDescent="0.3">
      <c r="A5063">
        <v>6</v>
      </c>
      <c r="B5063">
        <v>8</v>
      </c>
      <c r="C5063">
        <v>19</v>
      </c>
      <c r="D5063" s="27">
        <v>138000</v>
      </c>
      <c r="E5063">
        <v>0</v>
      </c>
      <c r="F5063">
        <v>1783833</v>
      </c>
      <c r="G5063">
        <v>4942991</v>
      </c>
      <c r="H5063">
        <v>0</v>
      </c>
      <c r="I5063">
        <v>4895253</v>
      </c>
      <c r="J5063">
        <v>746225</v>
      </c>
      <c r="K5063">
        <v>519860</v>
      </c>
      <c r="L5063">
        <v>182433</v>
      </c>
      <c r="M5063">
        <v>251598</v>
      </c>
      <c r="N5063">
        <v>3418519</v>
      </c>
      <c r="O5063">
        <v>13.28083</v>
      </c>
      <c r="P5063" s="27">
        <v>4906422</v>
      </c>
      <c r="Q5063" s="27">
        <v>16740712</v>
      </c>
    </row>
    <row r="5064" spans="1:17" x14ac:dyDescent="0.3">
      <c r="A5064">
        <v>4</v>
      </c>
      <c r="B5064">
        <v>14</v>
      </c>
      <c r="C5064">
        <v>31</v>
      </c>
      <c r="D5064" s="27">
        <v>12750</v>
      </c>
      <c r="E5064">
        <v>27986</v>
      </c>
      <c r="F5064">
        <v>17059</v>
      </c>
      <c r="G5064">
        <v>14554</v>
      </c>
      <c r="H5064">
        <v>0</v>
      </c>
      <c r="I5064">
        <v>36103</v>
      </c>
      <c r="J5064">
        <v>0</v>
      </c>
      <c r="K5064">
        <v>0</v>
      </c>
      <c r="L5064">
        <v>6129</v>
      </c>
      <c r="M5064">
        <v>12163</v>
      </c>
      <c r="N5064">
        <v>40515</v>
      </c>
      <c r="O5064">
        <v>583.35119999999995</v>
      </c>
      <c r="P5064" s="27">
        <v>45284</v>
      </c>
      <c r="Q5064" s="27">
        <v>154509</v>
      </c>
    </row>
    <row r="5065" spans="1:17" x14ac:dyDescent="0.3">
      <c r="A5065">
        <v>8</v>
      </c>
      <c r="B5065">
        <v>26</v>
      </c>
      <c r="C5065">
        <v>48</v>
      </c>
      <c r="D5065" s="27">
        <v>2400</v>
      </c>
      <c r="E5065">
        <v>5774</v>
      </c>
      <c r="F5065">
        <v>3972</v>
      </c>
      <c r="G5065">
        <v>15067</v>
      </c>
      <c r="H5065">
        <v>0</v>
      </c>
      <c r="I5065">
        <v>12675</v>
      </c>
      <c r="J5065">
        <v>0</v>
      </c>
      <c r="K5065">
        <v>6240</v>
      </c>
      <c r="L5065">
        <v>0</v>
      </c>
      <c r="M5065">
        <v>2308</v>
      </c>
      <c r="N5065">
        <v>17390</v>
      </c>
      <c r="O5065">
        <v>789.9366</v>
      </c>
      <c r="P5065" s="27">
        <v>18589</v>
      </c>
      <c r="Q5065" s="27">
        <v>63426</v>
      </c>
    </row>
    <row r="5066" spans="1:17" x14ac:dyDescent="0.3">
      <c r="A5066">
        <v>1</v>
      </c>
      <c r="B5066">
        <v>15</v>
      </c>
      <c r="C5066">
        <v>33</v>
      </c>
      <c r="D5066" s="27">
        <v>7000</v>
      </c>
      <c r="E5066">
        <v>0</v>
      </c>
      <c r="F5066">
        <v>17989</v>
      </c>
      <c r="G5066">
        <v>55301</v>
      </c>
      <c r="H5066">
        <v>0</v>
      </c>
      <c r="I5066">
        <v>22796</v>
      </c>
      <c r="J5066">
        <v>226483</v>
      </c>
      <c r="K5066">
        <v>349670</v>
      </c>
      <c r="L5066">
        <v>14858</v>
      </c>
      <c r="M5066">
        <v>19631</v>
      </c>
      <c r="N5066">
        <v>51081</v>
      </c>
      <c r="O5066">
        <v>772.43119999999999</v>
      </c>
      <c r="P5066" s="27">
        <v>222101</v>
      </c>
      <c r="Q5066" s="27">
        <v>757809</v>
      </c>
    </row>
    <row r="5067" spans="1:17" x14ac:dyDescent="0.3">
      <c r="A5067">
        <v>3</v>
      </c>
      <c r="B5067">
        <v>13</v>
      </c>
      <c r="C5067">
        <v>26</v>
      </c>
      <c r="D5067" s="27">
        <v>9000</v>
      </c>
      <c r="E5067">
        <v>0</v>
      </c>
      <c r="F5067">
        <v>8430</v>
      </c>
      <c r="G5067">
        <v>12767</v>
      </c>
      <c r="H5067">
        <v>94</v>
      </c>
      <c r="I5067">
        <v>24411</v>
      </c>
      <c r="J5067">
        <v>0</v>
      </c>
      <c r="K5067">
        <v>6934</v>
      </c>
      <c r="L5067">
        <v>7661</v>
      </c>
      <c r="M5067">
        <v>5780</v>
      </c>
      <c r="N5067">
        <v>46389</v>
      </c>
      <c r="O5067">
        <v>1559.829</v>
      </c>
      <c r="P5067" s="27">
        <v>32962</v>
      </c>
      <c r="Q5067" s="27">
        <v>112466</v>
      </c>
    </row>
    <row r="5068" spans="1:17" x14ac:dyDescent="0.3">
      <c r="A5068">
        <v>6</v>
      </c>
      <c r="B5068">
        <v>2</v>
      </c>
      <c r="C5068">
        <v>5</v>
      </c>
      <c r="D5068" s="27">
        <v>3200</v>
      </c>
      <c r="E5068">
        <v>0</v>
      </c>
      <c r="F5068">
        <v>30701</v>
      </c>
      <c r="G5068">
        <v>48753</v>
      </c>
      <c r="H5068">
        <v>0</v>
      </c>
      <c r="I5068">
        <v>26795</v>
      </c>
      <c r="J5068">
        <v>0</v>
      </c>
      <c r="K5068">
        <v>4525</v>
      </c>
      <c r="L5068">
        <v>9741</v>
      </c>
      <c r="M5068">
        <v>27523</v>
      </c>
      <c r="N5068">
        <v>21944</v>
      </c>
      <c r="O5068">
        <v>953.18780000000004</v>
      </c>
      <c r="P5068" s="27">
        <v>49819</v>
      </c>
      <c r="Q5068" s="27">
        <v>169982</v>
      </c>
    </row>
    <row r="5069" spans="1:17" x14ac:dyDescent="0.3">
      <c r="A5069">
        <v>2</v>
      </c>
      <c r="B5069">
        <v>14</v>
      </c>
      <c r="C5069">
        <v>28</v>
      </c>
      <c r="D5069" s="27">
        <v>73000</v>
      </c>
      <c r="E5069">
        <v>0</v>
      </c>
      <c r="F5069">
        <v>165328</v>
      </c>
      <c r="G5069">
        <v>241244</v>
      </c>
      <c r="H5069">
        <v>0</v>
      </c>
      <c r="I5069">
        <v>300127</v>
      </c>
      <c r="J5069">
        <v>0</v>
      </c>
      <c r="K5069">
        <v>301785</v>
      </c>
      <c r="L5069">
        <v>149855</v>
      </c>
      <c r="M5069">
        <v>153406</v>
      </c>
      <c r="N5069">
        <v>257458</v>
      </c>
      <c r="O5069">
        <v>239.3854</v>
      </c>
      <c r="P5069" s="27">
        <v>459907</v>
      </c>
      <c r="Q5069" s="27">
        <v>1569203</v>
      </c>
    </row>
    <row r="5070" spans="1:17" x14ac:dyDescent="0.3">
      <c r="A5070">
        <v>9</v>
      </c>
      <c r="B5070">
        <v>12</v>
      </c>
      <c r="C5070">
        <v>21</v>
      </c>
      <c r="D5070" s="27">
        <v>3000</v>
      </c>
      <c r="E5070">
        <v>0</v>
      </c>
      <c r="F5070">
        <v>0</v>
      </c>
      <c r="G5070">
        <v>111</v>
      </c>
      <c r="H5070">
        <v>101</v>
      </c>
      <c r="I5070">
        <v>1362</v>
      </c>
      <c r="J5070">
        <v>0</v>
      </c>
      <c r="K5070">
        <v>0</v>
      </c>
      <c r="L5070">
        <v>766</v>
      </c>
      <c r="M5070">
        <v>851</v>
      </c>
      <c r="N5070">
        <v>4234</v>
      </c>
      <c r="O5070">
        <v>1667.7550000000001</v>
      </c>
      <c r="P5070" s="27">
        <v>2176</v>
      </c>
      <c r="Q5070" s="27">
        <v>7425</v>
      </c>
    </row>
    <row r="5071" spans="1:17" x14ac:dyDescent="0.3">
      <c r="A5071">
        <v>5</v>
      </c>
      <c r="B5071">
        <v>13</v>
      </c>
      <c r="C5071">
        <v>24</v>
      </c>
      <c r="D5071" s="27">
        <v>16000</v>
      </c>
      <c r="E5071">
        <v>20100</v>
      </c>
      <c r="F5071">
        <v>374069</v>
      </c>
      <c r="G5071">
        <v>65922</v>
      </c>
      <c r="H5071">
        <v>6692</v>
      </c>
      <c r="I5071">
        <v>228555</v>
      </c>
      <c r="J5071">
        <v>36977</v>
      </c>
      <c r="K5071">
        <v>10560</v>
      </c>
      <c r="L5071">
        <v>87955</v>
      </c>
      <c r="M5071">
        <v>73696</v>
      </c>
      <c r="N5071">
        <v>295164</v>
      </c>
      <c r="O5071">
        <v>23.717549999999999</v>
      </c>
      <c r="P5071" s="27">
        <v>351609</v>
      </c>
      <c r="Q5071" s="27">
        <v>1199690</v>
      </c>
    </row>
    <row r="5072" spans="1:17" x14ac:dyDescent="0.3">
      <c r="A5072">
        <v>6</v>
      </c>
      <c r="B5072">
        <v>13</v>
      </c>
      <c r="C5072">
        <v>24</v>
      </c>
      <c r="D5072" s="27">
        <v>22000</v>
      </c>
      <c r="E5072">
        <v>49995</v>
      </c>
      <c r="F5072">
        <v>282559</v>
      </c>
      <c r="G5072">
        <v>44272</v>
      </c>
      <c r="H5072">
        <v>194</v>
      </c>
      <c r="I5072">
        <v>115969</v>
      </c>
      <c r="J5072">
        <v>0</v>
      </c>
      <c r="K5072">
        <v>62488</v>
      </c>
      <c r="L5072">
        <v>17853</v>
      </c>
      <c r="M5072">
        <v>13010</v>
      </c>
      <c r="N5072">
        <v>177982</v>
      </c>
      <c r="O5072">
        <v>1729.173</v>
      </c>
      <c r="P5072" s="27">
        <v>224010</v>
      </c>
      <c r="Q5072" s="27">
        <v>764322</v>
      </c>
    </row>
    <row r="5073" spans="1:17" x14ac:dyDescent="0.3">
      <c r="A5073">
        <v>5</v>
      </c>
      <c r="B5073">
        <v>17</v>
      </c>
      <c r="C5073">
        <v>36</v>
      </c>
      <c r="D5073" s="27">
        <v>14000</v>
      </c>
      <c r="E5073">
        <v>50029</v>
      </c>
      <c r="F5073">
        <v>141792</v>
      </c>
      <c r="G5073">
        <v>143605</v>
      </c>
      <c r="H5073">
        <v>55108</v>
      </c>
      <c r="I5073">
        <v>246715</v>
      </c>
      <c r="J5073">
        <v>0</v>
      </c>
      <c r="K5073">
        <v>61774</v>
      </c>
      <c r="L5073">
        <v>141199</v>
      </c>
      <c r="M5073">
        <v>12281</v>
      </c>
      <c r="N5073">
        <v>162362</v>
      </c>
      <c r="O5073">
        <v>583.35119999999995</v>
      </c>
      <c r="P5073" s="27">
        <v>297440</v>
      </c>
      <c r="Q5073" s="27">
        <v>1014865</v>
      </c>
    </row>
    <row r="5074" spans="1:17" x14ac:dyDescent="0.3">
      <c r="A5074">
        <v>7</v>
      </c>
      <c r="B5074">
        <v>14</v>
      </c>
      <c r="C5074">
        <v>30</v>
      </c>
      <c r="D5074" s="27">
        <v>4400</v>
      </c>
      <c r="E5074">
        <v>0</v>
      </c>
      <c r="F5074">
        <v>55814</v>
      </c>
      <c r="G5074">
        <v>15543</v>
      </c>
      <c r="H5074">
        <v>0</v>
      </c>
      <c r="I5074">
        <v>35959</v>
      </c>
      <c r="J5074">
        <v>3529</v>
      </c>
      <c r="K5074">
        <v>3041</v>
      </c>
      <c r="L5074">
        <v>11836</v>
      </c>
      <c r="M5074">
        <v>61732</v>
      </c>
      <c r="N5074">
        <v>16771</v>
      </c>
      <c r="O5074">
        <v>1868.403</v>
      </c>
      <c r="P5074" s="27">
        <v>59855</v>
      </c>
      <c r="Q5074" s="27">
        <v>204225</v>
      </c>
    </row>
    <row r="5075" spans="1:17" x14ac:dyDescent="0.3">
      <c r="A5075">
        <v>9</v>
      </c>
      <c r="B5075">
        <v>14</v>
      </c>
      <c r="C5075">
        <v>29</v>
      </c>
      <c r="D5075" s="27">
        <v>6600</v>
      </c>
      <c r="E5075">
        <v>146</v>
      </c>
      <c r="F5075">
        <v>9770</v>
      </c>
      <c r="G5075">
        <v>18224</v>
      </c>
      <c r="H5075">
        <v>0</v>
      </c>
      <c r="I5075">
        <v>11965</v>
      </c>
      <c r="J5075">
        <v>0</v>
      </c>
      <c r="K5075">
        <v>0</v>
      </c>
      <c r="L5075">
        <v>2098</v>
      </c>
      <c r="M5075">
        <v>33430</v>
      </c>
      <c r="N5075">
        <v>7698</v>
      </c>
      <c r="O5075">
        <v>751.72649999999999</v>
      </c>
      <c r="P5075" s="27">
        <v>24423</v>
      </c>
      <c r="Q5075" s="27">
        <v>83331</v>
      </c>
    </row>
    <row r="5076" spans="1:17" x14ac:dyDescent="0.3">
      <c r="A5076">
        <v>9</v>
      </c>
      <c r="B5076">
        <v>5</v>
      </c>
      <c r="C5076">
        <v>9</v>
      </c>
      <c r="D5076" s="27">
        <v>215000</v>
      </c>
      <c r="E5076">
        <v>247</v>
      </c>
      <c r="F5076">
        <v>174098</v>
      </c>
      <c r="G5076">
        <v>199455</v>
      </c>
      <c r="H5076">
        <v>1065</v>
      </c>
      <c r="I5076">
        <v>355992</v>
      </c>
      <c r="J5076">
        <v>0</v>
      </c>
      <c r="K5076">
        <v>2432</v>
      </c>
      <c r="L5076">
        <v>6350</v>
      </c>
      <c r="M5076">
        <v>24710</v>
      </c>
      <c r="N5076">
        <v>706735</v>
      </c>
      <c r="O5076">
        <v>31.847190000000001</v>
      </c>
      <c r="P5076" s="27">
        <v>431150</v>
      </c>
      <c r="Q5076" s="27">
        <v>1471084</v>
      </c>
    </row>
    <row r="5077" spans="1:17" x14ac:dyDescent="0.3">
      <c r="A5077">
        <v>3</v>
      </c>
      <c r="B5077">
        <v>16</v>
      </c>
      <c r="C5077">
        <v>35</v>
      </c>
      <c r="D5077" s="27">
        <v>800000</v>
      </c>
      <c r="E5077">
        <v>0</v>
      </c>
      <c r="F5077">
        <v>8135598</v>
      </c>
      <c r="G5077">
        <v>20624278</v>
      </c>
      <c r="H5077">
        <v>0</v>
      </c>
      <c r="I5077">
        <v>10434017</v>
      </c>
      <c r="J5077">
        <v>3579252</v>
      </c>
      <c r="K5077">
        <v>2219775</v>
      </c>
      <c r="L5077">
        <v>500890</v>
      </c>
      <c r="M5077">
        <v>8995452</v>
      </c>
      <c r="N5077">
        <v>16034386</v>
      </c>
      <c r="O5077">
        <v>3.2680669999999998</v>
      </c>
      <c r="P5077" s="27">
        <v>20669299</v>
      </c>
      <c r="Q5077" s="27">
        <v>70523648</v>
      </c>
    </row>
    <row r="5078" spans="1:17" x14ac:dyDescent="0.3">
      <c r="A5078">
        <v>6</v>
      </c>
      <c r="B5078">
        <v>2</v>
      </c>
      <c r="C5078">
        <v>4</v>
      </c>
      <c r="D5078" s="27">
        <v>1200</v>
      </c>
      <c r="E5078">
        <v>838</v>
      </c>
      <c r="F5078">
        <v>2506</v>
      </c>
      <c r="G5078">
        <v>3666</v>
      </c>
      <c r="H5078">
        <v>56</v>
      </c>
      <c r="I5078">
        <v>4620</v>
      </c>
      <c r="J5078">
        <v>0</v>
      </c>
      <c r="K5078">
        <v>1066</v>
      </c>
      <c r="L5078">
        <v>5995</v>
      </c>
      <c r="M5078">
        <v>6811</v>
      </c>
      <c r="N5078">
        <v>2588</v>
      </c>
      <c r="O5078">
        <v>1729.173</v>
      </c>
      <c r="P5078" s="27">
        <v>8249</v>
      </c>
      <c r="Q5078" s="27">
        <v>28146</v>
      </c>
    </row>
    <row r="5079" spans="1:17" x14ac:dyDescent="0.3">
      <c r="A5079">
        <v>2</v>
      </c>
      <c r="B5079">
        <v>2</v>
      </c>
      <c r="C5079">
        <v>2</v>
      </c>
      <c r="D5079" s="27">
        <v>160000</v>
      </c>
      <c r="E5079">
        <v>487479</v>
      </c>
      <c r="F5079">
        <v>1478264</v>
      </c>
      <c r="G5079">
        <v>1559148</v>
      </c>
      <c r="H5079">
        <v>58226</v>
      </c>
      <c r="I5079">
        <v>2574301</v>
      </c>
      <c r="J5079">
        <v>0</v>
      </c>
      <c r="K5079">
        <v>361215</v>
      </c>
      <c r="L5079">
        <v>219557</v>
      </c>
      <c r="M5079">
        <v>5134280</v>
      </c>
      <c r="N5079">
        <v>1709399</v>
      </c>
      <c r="O5079">
        <v>64.600639999999999</v>
      </c>
      <c r="P5079" s="27">
        <v>3980618</v>
      </c>
      <c r="Q5079" s="27">
        <v>13581869</v>
      </c>
    </row>
    <row r="5080" spans="1:17" x14ac:dyDescent="0.3">
      <c r="A5080">
        <v>6</v>
      </c>
      <c r="B5080">
        <v>5</v>
      </c>
      <c r="C5080">
        <v>9</v>
      </c>
      <c r="D5080" s="27">
        <v>60000</v>
      </c>
      <c r="E5080">
        <v>3759</v>
      </c>
      <c r="F5080">
        <v>46333</v>
      </c>
      <c r="G5080">
        <v>26530</v>
      </c>
      <c r="H5080">
        <v>1337</v>
      </c>
      <c r="I5080">
        <v>571796</v>
      </c>
      <c r="J5080">
        <v>0</v>
      </c>
      <c r="K5080">
        <v>9489</v>
      </c>
      <c r="L5080">
        <v>11608</v>
      </c>
      <c r="M5080">
        <v>28431</v>
      </c>
      <c r="N5080">
        <v>216747</v>
      </c>
      <c r="O5080">
        <v>767.30939999999998</v>
      </c>
      <c r="P5080" s="27">
        <v>268473</v>
      </c>
      <c r="Q5080" s="27">
        <v>916030</v>
      </c>
    </row>
    <row r="5081" spans="1:17" x14ac:dyDescent="0.3">
      <c r="A5081">
        <v>5</v>
      </c>
      <c r="B5081">
        <v>12</v>
      </c>
      <c r="C5081">
        <v>21</v>
      </c>
      <c r="D5081" s="27">
        <v>4850</v>
      </c>
      <c r="E5081">
        <v>305</v>
      </c>
      <c r="F5081">
        <v>29021</v>
      </c>
      <c r="G5081">
        <v>1455</v>
      </c>
      <c r="H5081">
        <v>618</v>
      </c>
      <c r="I5081">
        <v>21897</v>
      </c>
      <c r="J5081">
        <v>0</v>
      </c>
      <c r="K5081">
        <v>3184</v>
      </c>
      <c r="L5081">
        <v>21330</v>
      </c>
      <c r="M5081">
        <v>4040</v>
      </c>
      <c r="N5081">
        <v>40173</v>
      </c>
      <c r="O5081">
        <v>1162.2629999999999</v>
      </c>
      <c r="P5081" s="27">
        <v>35763</v>
      </c>
      <c r="Q5081" s="27">
        <v>122023</v>
      </c>
    </row>
    <row r="5082" spans="1:17" x14ac:dyDescent="0.3">
      <c r="A5082">
        <v>4</v>
      </c>
      <c r="B5082">
        <v>23</v>
      </c>
      <c r="C5082">
        <v>50</v>
      </c>
      <c r="D5082" s="27">
        <v>10000</v>
      </c>
      <c r="E5082">
        <v>14189</v>
      </c>
      <c r="F5082">
        <v>79924</v>
      </c>
      <c r="G5082">
        <v>74725</v>
      </c>
      <c r="H5082">
        <v>10856</v>
      </c>
      <c r="I5082">
        <v>109851</v>
      </c>
      <c r="J5082">
        <v>0</v>
      </c>
      <c r="K5082">
        <v>269866</v>
      </c>
      <c r="L5082">
        <v>26198</v>
      </c>
      <c r="M5082">
        <v>38327</v>
      </c>
      <c r="N5082">
        <v>77397</v>
      </c>
      <c r="O5082">
        <v>788.005</v>
      </c>
      <c r="P5082" s="27">
        <v>205549</v>
      </c>
      <c r="Q5082" s="27">
        <v>701333</v>
      </c>
    </row>
    <row r="5083" spans="1:17" x14ac:dyDescent="0.3">
      <c r="A5083">
        <v>2</v>
      </c>
      <c r="B5083">
        <v>18</v>
      </c>
      <c r="C5083">
        <v>37</v>
      </c>
      <c r="D5083" s="27">
        <v>91000</v>
      </c>
      <c r="E5083">
        <v>0</v>
      </c>
      <c r="F5083">
        <v>34193</v>
      </c>
      <c r="G5083">
        <v>393143</v>
      </c>
      <c r="H5083">
        <v>0</v>
      </c>
      <c r="I5083">
        <v>240316</v>
      </c>
      <c r="J5083">
        <v>0</v>
      </c>
      <c r="K5083">
        <v>18384</v>
      </c>
      <c r="L5083">
        <v>645405</v>
      </c>
      <c r="M5083">
        <v>46161</v>
      </c>
      <c r="N5083">
        <v>502935</v>
      </c>
      <c r="O5083">
        <v>212.42619999999999</v>
      </c>
      <c r="P5083" s="27">
        <v>551154</v>
      </c>
      <c r="Q5083" s="27">
        <v>1880537</v>
      </c>
    </row>
    <row r="5084" spans="1:17" x14ac:dyDescent="0.3">
      <c r="A5084">
        <v>1</v>
      </c>
      <c r="B5084">
        <v>25</v>
      </c>
      <c r="C5084">
        <v>43</v>
      </c>
      <c r="D5084" s="27">
        <v>1500</v>
      </c>
      <c r="E5084">
        <v>4091</v>
      </c>
      <c r="F5084">
        <v>1203</v>
      </c>
      <c r="G5084">
        <v>3160</v>
      </c>
      <c r="H5084">
        <v>0</v>
      </c>
      <c r="I5084">
        <v>9551</v>
      </c>
      <c r="J5084">
        <v>0</v>
      </c>
      <c r="K5084">
        <v>6909</v>
      </c>
      <c r="L5084">
        <v>8344</v>
      </c>
      <c r="M5084">
        <v>4382</v>
      </c>
      <c r="N5084">
        <v>25728</v>
      </c>
      <c r="O5084">
        <v>1461.857</v>
      </c>
      <c r="P5084" s="27">
        <v>18572</v>
      </c>
      <c r="Q5084" s="27">
        <v>63368</v>
      </c>
    </row>
    <row r="5085" spans="1:17" x14ac:dyDescent="0.3">
      <c r="A5085">
        <v>5</v>
      </c>
      <c r="B5085">
        <v>25</v>
      </c>
      <c r="C5085">
        <v>41</v>
      </c>
      <c r="D5085" s="27">
        <v>16000</v>
      </c>
      <c r="E5085">
        <v>2679</v>
      </c>
      <c r="F5085">
        <v>15177</v>
      </c>
      <c r="G5085">
        <v>44637</v>
      </c>
      <c r="H5085">
        <v>142</v>
      </c>
      <c r="I5085">
        <v>65043</v>
      </c>
      <c r="J5085">
        <v>0</v>
      </c>
      <c r="K5085">
        <v>2200</v>
      </c>
      <c r="L5085">
        <v>1144</v>
      </c>
      <c r="M5085">
        <v>2989</v>
      </c>
      <c r="N5085">
        <v>84019</v>
      </c>
      <c r="O5085">
        <v>1807.463</v>
      </c>
      <c r="P5085" s="27">
        <v>63901</v>
      </c>
      <c r="Q5085" s="27">
        <v>218030</v>
      </c>
    </row>
    <row r="5086" spans="1:17" x14ac:dyDescent="0.3">
      <c r="A5086">
        <v>4</v>
      </c>
      <c r="B5086">
        <v>16</v>
      </c>
      <c r="C5086">
        <v>35</v>
      </c>
      <c r="D5086" s="27">
        <v>600000</v>
      </c>
      <c r="E5086">
        <v>0</v>
      </c>
      <c r="F5086">
        <v>6003872</v>
      </c>
      <c r="G5086">
        <v>16825112</v>
      </c>
      <c r="H5086">
        <v>0</v>
      </c>
      <c r="I5086">
        <v>14075344</v>
      </c>
      <c r="J5086">
        <v>3735649</v>
      </c>
      <c r="K5086">
        <v>8364649</v>
      </c>
      <c r="L5086">
        <v>4216446</v>
      </c>
      <c r="M5086">
        <v>15965561</v>
      </c>
      <c r="N5086">
        <v>17290988</v>
      </c>
      <c r="O5086">
        <v>7.1506299999999996</v>
      </c>
      <c r="P5086" s="27">
        <v>25345141</v>
      </c>
      <c r="Q5086" s="27">
        <v>86477621</v>
      </c>
    </row>
    <row r="5087" spans="1:17" x14ac:dyDescent="0.3">
      <c r="A5087">
        <v>9</v>
      </c>
      <c r="B5087">
        <v>17</v>
      </c>
      <c r="C5087">
        <v>36</v>
      </c>
      <c r="D5087" s="27">
        <v>33000</v>
      </c>
      <c r="E5087">
        <v>0</v>
      </c>
      <c r="F5087">
        <v>264929</v>
      </c>
      <c r="G5087">
        <v>261244</v>
      </c>
      <c r="H5087">
        <v>0</v>
      </c>
      <c r="I5087">
        <v>147038</v>
      </c>
      <c r="J5087">
        <v>59497</v>
      </c>
      <c r="K5087">
        <v>181995</v>
      </c>
      <c r="L5087">
        <v>247317</v>
      </c>
      <c r="M5087">
        <v>57405</v>
      </c>
      <c r="N5087">
        <v>255139</v>
      </c>
      <c r="O5087">
        <v>145.50389999999999</v>
      </c>
      <c r="P5087" s="27">
        <v>432170</v>
      </c>
      <c r="Q5087" s="27">
        <v>1474564</v>
      </c>
    </row>
    <row r="5088" spans="1:17" x14ac:dyDescent="0.3">
      <c r="A5088">
        <v>1</v>
      </c>
      <c r="B5088">
        <v>6</v>
      </c>
      <c r="C5088">
        <v>13</v>
      </c>
      <c r="D5088" s="27">
        <v>3400</v>
      </c>
      <c r="E5088">
        <v>2644</v>
      </c>
      <c r="F5088">
        <v>0</v>
      </c>
      <c r="G5088">
        <v>13670</v>
      </c>
      <c r="H5088">
        <v>222</v>
      </c>
      <c r="I5088">
        <v>22417</v>
      </c>
      <c r="J5088">
        <v>0</v>
      </c>
      <c r="K5088">
        <v>265709</v>
      </c>
      <c r="L5088">
        <v>3053</v>
      </c>
      <c r="M5088">
        <v>1856</v>
      </c>
      <c r="N5088">
        <v>16316</v>
      </c>
      <c r="O5088">
        <v>1461.857</v>
      </c>
      <c r="P5088" s="27">
        <v>95512</v>
      </c>
      <c r="Q5088" s="27">
        <v>325887</v>
      </c>
    </row>
    <row r="5089" spans="1:17" x14ac:dyDescent="0.3">
      <c r="A5089">
        <v>2</v>
      </c>
      <c r="B5089">
        <v>2</v>
      </c>
      <c r="C5089">
        <v>2</v>
      </c>
      <c r="D5089" s="27">
        <v>186000</v>
      </c>
      <c r="E5089">
        <v>0</v>
      </c>
      <c r="F5089">
        <v>979926</v>
      </c>
      <c r="G5089">
        <v>1482720</v>
      </c>
      <c r="H5089">
        <v>13820</v>
      </c>
      <c r="I5089">
        <v>1530688</v>
      </c>
      <c r="J5089">
        <v>0</v>
      </c>
      <c r="K5089">
        <v>21704</v>
      </c>
      <c r="L5089">
        <v>107388</v>
      </c>
      <c r="M5089">
        <v>973205</v>
      </c>
      <c r="N5089">
        <v>901896</v>
      </c>
      <c r="O5089">
        <v>64.022069999999999</v>
      </c>
      <c r="P5089" s="27">
        <v>1761825</v>
      </c>
      <c r="Q5089" s="27">
        <v>6011347</v>
      </c>
    </row>
    <row r="5090" spans="1:17" x14ac:dyDescent="0.3">
      <c r="A5090">
        <v>2</v>
      </c>
      <c r="B5090">
        <v>26</v>
      </c>
      <c r="C5090">
        <v>48</v>
      </c>
      <c r="D5090" s="27">
        <v>5000</v>
      </c>
      <c r="E5090">
        <v>0</v>
      </c>
      <c r="F5090">
        <v>14007</v>
      </c>
      <c r="G5090">
        <v>4007</v>
      </c>
      <c r="H5090">
        <v>140</v>
      </c>
      <c r="I5090">
        <v>20450</v>
      </c>
      <c r="J5090">
        <v>0</v>
      </c>
      <c r="K5090">
        <v>616</v>
      </c>
      <c r="L5090">
        <v>427</v>
      </c>
      <c r="M5090">
        <v>6158</v>
      </c>
      <c r="N5090">
        <v>19733</v>
      </c>
      <c r="O5090">
        <v>1868.403</v>
      </c>
      <c r="P5090" s="27">
        <v>19208</v>
      </c>
      <c r="Q5090" s="27">
        <v>65538</v>
      </c>
    </row>
    <row r="5091" spans="1:17" x14ac:dyDescent="0.3">
      <c r="A5091">
        <v>9</v>
      </c>
      <c r="B5091">
        <v>15</v>
      </c>
      <c r="C5091">
        <v>32</v>
      </c>
      <c r="D5091" s="27">
        <v>1200</v>
      </c>
      <c r="E5091">
        <v>0</v>
      </c>
      <c r="F5091">
        <v>63635</v>
      </c>
      <c r="G5091">
        <v>41694</v>
      </c>
      <c r="H5091">
        <v>9893</v>
      </c>
      <c r="I5091">
        <v>40507</v>
      </c>
      <c r="J5091">
        <v>103217</v>
      </c>
      <c r="K5091">
        <v>159358</v>
      </c>
      <c r="L5091">
        <v>1447</v>
      </c>
      <c r="M5091">
        <v>0</v>
      </c>
      <c r="N5091">
        <v>35123</v>
      </c>
      <c r="O5091">
        <v>1196.8040000000001</v>
      </c>
      <c r="P5091" s="27">
        <v>133316</v>
      </c>
      <c r="Q5091" s="27">
        <v>454874</v>
      </c>
    </row>
    <row r="5092" spans="1:17" x14ac:dyDescent="0.3">
      <c r="A5092">
        <v>4</v>
      </c>
      <c r="B5092">
        <v>2</v>
      </c>
      <c r="C5092">
        <v>3</v>
      </c>
      <c r="D5092" s="27">
        <v>8200</v>
      </c>
      <c r="E5092">
        <v>1494</v>
      </c>
      <c r="F5092">
        <v>18106</v>
      </c>
      <c r="G5092">
        <v>38319</v>
      </c>
      <c r="H5092">
        <v>0</v>
      </c>
      <c r="I5092">
        <v>56388</v>
      </c>
      <c r="J5092">
        <v>0</v>
      </c>
      <c r="K5092">
        <v>3880</v>
      </c>
      <c r="L5092">
        <v>18624</v>
      </c>
      <c r="M5092">
        <v>63930</v>
      </c>
      <c r="N5092">
        <v>43722</v>
      </c>
      <c r="O5092">
        <v>1461.857</v>
      </c>
      <c r="P5092" s="27">
        <v>71648</v>
      </c>
      <c r="Q5092" s="27">
        <v>244463</v>
      </c>
    </row>
    <row r="5093" spans="1:17" x14ac:dyDescent="0.3">
      <c r="A5093">
        <v>2</v>
      </c>
      <c r="B5093">
        <v>14</v>
      </c>
      <c r="C5093">
        <v>30</v>
      </c>
      <c r="D5093" s="27">
        <v>16500</v>
      </c>
      <c r="E5093">
        <v>63150</v>
      </c>
      <c r="F5093">
        <v>336068</v>
      </c>
      <c r="G5093">
        <v>344337</v>
      </c>
      <c r="H5093">
        <v>68284</v>
      </c>
      <c r="I5093">
        <v>398207</v>
      </c>
      <c r="J5093">
        <v>0</v>
      </c>
      <c r="K5093">
        <v>50586</v>
      </c>
      <c r="L5093">
        <v>102064</v>
      </c>
      <c r="M5093">
        <v>102455</v>
      </c>
      <c r="N5093">
        <v>318336</v>
      </c>
      <c r="O5093">
        <v>751.72649999999999</v>
      </c>
      <c r="P5093" s="27">
        <v>522710</v>
      </c>
      <c r="Q5093" s="27">
        <v>1783487</v>
      </c>
    </row>
    <row r="5094" spans="1:17" x14ac:dyDescent="0.3">
      <c r="A5094">
        <v>5</v>
      </c>
      <c r="B5094">
        <v>5</v>
      </c>
      <c r="C5094">
        <v>10</v>
      </c>
      <c r="D5094" s="27">
        <v>8500</v>
      </c>
      <c r="E5094">
        <v>0</v>
      </c>
      <c r="F5094">
        <v>22922</v>
      </c>
      <c r="G5094">
        <v>6161</v>
      </c>
      <c r="H5094">
        <v>0</v>
      </c>
      <c r="I5094">
        <v>82851</v>
      </c>
      <c r="J5094">
        <v>0</v>
      </c>
      <c r="K5094">
        <v>11138</v>
      </c>
      <c r="L5094">
        <v>5281</v>
      </c>
      <c r="M5094">
        <v>15385</v>
      </c>
      <c r="N5094">
        <v>45850</v>
      </c>
      <c r="O5094">
        <v>1117.742</v>
      </c>
      <c r="P5094" s="27">
        <v>55565</v>
      </c>
      <c r="Q5094" s="27">
        <v>189588</v>
      </c>
    </row>
    <row r="5095" spans="1:17" x14ac:dyDescent="0.3">
      <c r="A5095">
        <v>5</v>
      </c>
      <c r="B5095">
        <v>2</v>
      </c>
      <c r="C5095">
        <v>7</v>
      </c>
      <c r="D5095" s="27">
        <v>14000</v>
      </c>
      <c r="E5095">
        <v>4099</v>
      </c>
      <c r="F5095">
        <v>17988</v>
      </c>
      <c r="G5095">
        <v>58177</v>
      </c>
      <c r="H5095">
        <v>697</v>
      </c>
      <c r="I5095">
        <v>28148</v>
      </c>
      <c r="J5095">
        <v>0</v>
      </c>
      <c r="K5095">
        <v>1959</v>
      </c>
      <c r="L5095">
        <v>1054</v>
      </c>
      <c r="M5095">
        <v>12514</v>
      </c>
      <c r="N5095">
        <v>29061</v>
      </c>
      <c r="O5095">
        <v>1807.463</v>
      </c>
      <c r="P5095" s="27">
        <v>45046</v>
      </c>
      <c r="Q5095" s="27">
        <v>153697</v>
      </c>
    </row>
    <row r="5096" spans="1:17" x14ac:dyDescent="0.3">
      <c r="A5096">
        <v>9</v>
      </c>
      <c r="B5096">
        <v>18</v>
      </c>
      <c r="C5096">
        <v>38</v>
      </c>
      <c r="D5096" s="27">
        <v>40000</v>
      </c>
      <c r="E5096">
        <v>25373</v>
      </c>
      <c r="F5096">
        <v>99569</v>
      </c>
      <c r="G5096">
        <v>399162</v>
      </c>
      <c r="H5096">
        <v>133435</v>
      </c>
      <c r="I5096">
        <v>61920</v>
      </c>
      <c r="J5096">
        <v>0</v>
      </c>
      <c r="K5096">
        <v>234861</v>
      </c>
      <c r="L5096">
        <v>459430</v>
      </c>
      <c r="M5096">
        <v>33047</v>
      </c>
      <c r="N5096">
        <v>504809</v>
      </c>
      <c r="O5096">
        <v>239.3854</v>
      </c>
      <c r="P5096" s="27">
        <v>571983</v>
      </c>
      <c r="Q5096" s="27">
        <v>1951606</v>
      </c>
    </row>
    <row r="5097" spans="1:17" x14ac:dyDescent="0.3">
      <c r="A5097">
        <v>5</v>
      </c>
      <c r="B5097">
        <v>91</v>
      </c>
      <c r="C5097">
        <v>49</v>
      </c>
      <c r="D5097" s="27">
        <v>2500</v>
      </c>
      <c r="E5097">
        <v>6694</v>
      </c>
      <c r="F5097">
        <v>15090</v>
      </c>
      <c r="G5097">
        <v>4365</v>
      </c>
      <c r="H5097">
        <v>0</v>
      </c>
      <c r="I5097">
        <v>11092</v>
      </c>
      <c r="J5097">
        <v>0</v>
      </c>
      <c r="K5097">
        <v>2757</v>
      </c>
      <c r="L5097">
        <v>6588</v>
      </c>
      <c r="M5097">
        <v>10495</v>
      </c>
      <c r="N5097">
        <v>22627</v>
      </c>
      <c r="O5097">
        <v>1522.982</v>
      </c>
      <c r="P5097" s="27">
        <v>23361</v>
      </c>
      <c r="Q5097" s="27">
        <v>79708</v>
      </c>
    </row>
    <row r="5098" spans="1:17" x14ac:dyDescent="0.3">
      <c r="A5098">
        <v>9</v>
      </c>
      <c r="B5098">
        <v>25</v>
      </c>
      <c r="C5098">
        <v>42</v>
      </c>
      <c r="D5098" s="27">
        <v>136000</v>
      </c>
      <c r="E5098">
        <v>408473</v>
      </c>
      <c r="F5098">
        <v>778157</v>
      </c>
      <c r="G5098">
        <v>2476627</v>
      </c>
      <c r="H5098">
        <v>0</v>
      </c>
      <c r="I5098">
        <v>2618661</v>
      </c>
      <c r="J5098">
        <v>245914</v>
      </c>
      <c r="K5098">
        <v>5857321</v>
      </c>
      <c r="L5098">
        <v>76130</v>
      </c>
      <c r="M5098">
        <v>157482</v>
      </c>
      <c r="N5098">
        <v>1746304</v>
      </c>
      <c r="O5098">
        <v>158.2996</v>
      </c>
      <c r="P5098" s="27">
        <v>4210161</v>
      </c>
      <c r="Q5098" s="27">
        <v>14365069</v>
      </c>
    </row>
    <row r="5099" spans="1:17" x14ac:dyDescent="0.3">
      <c r="A5099">
        <v>7</v>
      </c>
      <c r="B5099">
        <v>2</v>
      </c>
      <c r="C5099">
        <v>6</v>
      </c>
      <c r="D5099" s="27">
        <v>192000</v>
      </c>
      <c r="E5099">
        <v>35721</v>
      </c>
      <c r="F5099">
        <v>1911990</v>
      </c>
      <c r="G5099">
        <v>2423857</v>
      </c>
      <c r="H5099">
        <v>36142</v>
      </c>
      <c r="I5099">
        <v>2432470</v>
      </c>
      <c r="J5099">
        <v>0</v>
      </c>
      <c r="K5099">
        <v>113865</v>
      </c>
      <c r="L5099">
        <v>330468</v>
      </c>
      <c r="M5099">
        <v>1722746</v>
      </c>
      <c r="N5099">
        <v>2328377</v>
      </c>
      <c r="O5099">
        <v>64.982789999999994</v>
      </c>
      <c r="P5099" s="27">
        <v>3322285</v>
      </c>
      <c r="Q5099" s="27">
        <v>11335636</v>
      </c>
    </row>
    <row r="5100" spans="1:17" x14ac:dyDescent="0.3">
      <c r="A5100">
        <v>4</v>
      </c>
      <c r="B5100">
        <v>23</v>
      </c>
      <c r="C5100">
        <v>50</v>
      </c>
      <c r="D5100" s="27">
        <v>102000</v>
      </c>
      <c r="E5100">
        <v>0</v>
      </c>
      <c r="F5100">
        <v>985135</v>
      </c>
      <c r="G5100">
        <v>2647398</v>
      </c>
      <c r="H5100">
        <v>385328</v>
      </c>
      <c r="I5100">
        <v>3359059</v>
      </c>
      <c r="J5100">
        <v>416943</v>
      </c>
      <c r="K5100">
        <v>3501230</v>
      </c>
      <c r="L5100">
        <v>149068</v>
      </c>
      <c r="M5100">
        <v>388848</v>
      </c>
      <c r="N5100">
        <v>1818522</v>
      </c>
      <c r="O5100">
        <v>52.146230000000003</v>
      </c>
      <c r="P5100" s="27">
        <v>4001035</v>
      </c>
      <c r="Q5100" s="27">
        <v>13651531</v>
      </c>
    </row>
    <row r="5101" spans="1:17" x14ac:dyDescent="0.3">
      <c r="A5101">
        <v>2</v>
      </c>
      <c r="B5101">
        <v>12</v>
      </c>
      <c r="C5101">
        <v>21</v>
      </c>
      <c r="D5101" s="27">
        <v>17000</v>
      </c>
      <c r="E5101">
        <v>43417</v>
      </c>
      <c r="F5101">
        <v>87499</v>
      </c>
      <c r="G5101">
        <v>71600</v>
      </c>
      <c r="H5101">
        <v>0</v>
      </c>
      <c r="I5101">
        <v>57368</v>
      </c>
      <c r="J5101">
        <v>0</v>
      </c>
      <c r="K5101">
        <v>0</v>
      </c>
      <c r="L5101">
        <v>0</v>
      </c>
      <c r="M5101">
        <v>0</v>
      </c>
      <c r="N5101">
        <v>177197</v>
      </c>
      <c r="O5101">
        <v>65.052940000000007</v>
      </c>
      <c r="P5101" s="27">
        <v>128101</v>
      </c>
      <c r="Q5101" s="27">
        <v>437081</v>
      </c>
    </row>
    <row r="5102" spans="1:17" x14ac:dyDescent="0.3">
      <c r="A5102">
        <v>2</v>
      </c>
      <c r="B5102">
        <v>2</v>
      </c>
      <c r="C5102">
        <v>2</v>
      </c>
      <c r="D5102" s="27">
        <v>95000</v>
      </c>
      <c r="E5102">
        <v>451137</v>
      </c>
      <c r="F5102">
        <v>1911559</v>
      </c>
      <c r="G5102">
        <v>2130210</v>
      </c>
      <c r="H5102">
        <v>36060</v>
      </c>
      <c r="I5102">
        <v>806079</v>
      </c>
      <c r="J5102">
        <v>0</v>
      </c>
      <c r="K5102">
        <v>106239</v>
      </c>
      <c r="L5102">
        <v>872958</v>
      </c>
      <c r="M5102">
        <v>4282433</v>
      </c>
      <c r="N5102">
        <v>1249038</v>
      </c>
      <c r="O5102">
        <v>62.141440000000003</v>
      </c>
      <c r="P5102" s="27">
        <v>3471780</v>
      </c>
      <c r="Q5102" s="27">
        <v>11845713</v>
      </c>
    </row>
    <row r="5103" spans="1:17" x14ac:dyDescent="0.3">
      <c r="A5103">
        <v>6</v>
      </c>
      <c r="B5103">
        <v>2</v>
      </c>
      <c r="C5103">
        <v>4</v>
      </c>
      <c r="D5103" s="27">
        <v>17750</v>
      </c>
      <c r="E5103">
        <v>14354</v>
      </c>
      <c r="F5103">
        <v>193849</v>
      </c>
      <c r="G5103">
        <v>109905</v>
      </c>
      <c r="H5103">
        <v>0</v>
      </c>
      <c r="I5103">
        <v>88478</v>
      </c>
      <c r="J5103">
        <v>0</v>
      </c>
      <c r="K5103">
        <v>31571</v>
      </c>
      <c r="L5103">
        <v>48867</v>
      </c>
      <c r="M5103">
        <v>458725</v>
      </c>
      <c r="N5103">
        <v>72235</v>
      </c>
      <c r="O5103">
        <v>1117.742</v>
      </c>
      <c r="P5103" s="27">
        <v>298354</v>
      </c>
      <c r="Q5103" s="27">
        <v>1017984</v>
      </c>
    </row>
    <row r="5104" spans="1:17" x14ac:dyDescent="0.3">
      <c r="A5104">
        <v>9</v>
      </c>
      <c r="B5104">
        <v>2</v>
      </c>
      <c r="C5104">
        <v>6</v>
      </c>
      <c r="D5104" s="27">
        <v>300000</v>
      </c>
      <c r="E5104">
        <v>9534</v>
      </c>
      <c r="F5104">
        <v>319699</v>
      </c>
      <c r="G5104">
        <v>3159943</v>
      </c>
      <c r="H5104">
        <v>24259</v>
      </c>
      <c r="I5104">
        <v>1615360</v>
      </c>
      <c r="J5104">
        <v>115417</v>
      </c>
      <c r="K5104">
        <v>13262</v>
      </c>
      <c r="L5104">
        <v>259300</v>
      </c>
      <c r="M5104">
        <v>916218</v>
      </c>
      <c r="N5104">
        <v>1565453</v>
      </c>
      <c r="O5104">
        <v>48.84104</v>
      </c>
      <c r="P5104" s="27">
        <v>2344210</v>
      </c>
      <c r="Q5104" s="27">
        <v>7998445</v>
      </c>
    </row>
    <row r="5105" spans="1:17" x14ac:dyDescent="0.3">
      <c r="A5105">
        <v>2</v>
      </c>
      <c r="B5105">
        <v>14</v>
      </c>
      <c r="C5105">
        <v>28</v>
      </c>
      <c r="D5105" s="27">
        <v>86000</v>
      </c>
      <c r="E5105">
        <v>0</v>
      </c>
      <c r="F5105">
        <v>435207</v>
      </c>
      <c r="G5105">
        <v>77833</v>
      </c>
      <c r="H5105">
        <v>0</v>
      </c>
      <c r="I5105">
        <v>305197</v>
      </c>
      <c r="J5105">
        <v>36472</v>
      </c>
      <c r="K5105">
        <v>155395</v>
      </c>
      <c r="L5105">
        <v>63021</v>
      </c>
      <c r="M5105">
        <v>358036</v>
      </c>
      <c r="N5105">
        <v>199212</v>
      </c>
      <c r="O5105">
        <v>212.42619999999999</v>
      </c>
      <c r="P5105" s="27">
        <v>477835</v>
      </c>
      <c r="Q5105" s="27">
        <v>1630373</v>
      </c>
    </row>
    <row r="5106" spans="1:17" x14ac:dyDescent="0.3">
      <c r="A5106">
        <v>7</v>
      </c>
      <c r="B5106">
        <v>2</v>
      </c>
      <c r="C5106">
        <v>2</v>
      </c>
      <c r="D5106" s="27">
        <v>2500</v>
      </c>
      <c r="E5106">
        <v>5205</v>
      </c>
      <c r="F5106">
        <v>111294</v>
      </c>
      <c r="G5106">
        <v>37266</v>
      </c>
      <c r="H5106">
        <v>560</v>
      </c>
      <c r="I5106">
        <v>37588</v>
      </c>
      <c r="J5106">
        <v>0</v>
      </c>
      <c r="K5106">
        <v>3147</v>
      </c>
      <c r="L5106">
        <v>11470</v>
      </c>
      <c r="M5106">
        <v>11977</v>
      </c>
      <c r="N5106">
        <v>17511</v>
      </c>
      <c r="O5106">
        <v>19.690259999999999</v>
      </c>
      <c r="P5106" s="27">
        <v>69173</v>
      </c>
      <c r="Q5106" s="27">
        <v>236018</v>
      </c>
    </row>
    <row r="5107" spans="1:17" x14ac:dyDescent="0.3">
      <c r="A5107">
        <v>5</v>
      </c>
      <c r="B5107">
        <v>12</v>
      </c>
      <c r="C5107">
        <v>21</v>
      </c>
      <c r="D5107" s="27">
        <v>120000</v>
      </c>
      <c r="E5107">
        <v>102167</v>
      </c>
      <c r="F5107">
        <v>1075288</v>
      </c>
      <c r="G5107">
        <v>1656339</v>
      </c>
      <c r="H5107">
        <v>4866</v>
      </c>
      <c r="I5107">
        <v>558382</v>
      </c>
      <c r="J5107">
        <v>0</v>
      </c>
      <c r="K5107">
        <v>235196</v>
      </c>
      <c r="L5107">
        <v>71953</v>
      </c>
      <c r="M5107">
        <v>145226</v>
      </c>
      <c r="N5107">
        <v>1460375</v>
      </c>
      <c r="O5107">
        <v>579.24779999999998</v>
      </c>
      <c r="P5107" s="27">
        <v>1556211</v>
      </c>
      <c r="Q5107" s="27">
        <v>5309792</v>
      </c>
    </row>
    <row r="5108" spans="1:17" x14ac:dyDescent="0.3">
      <c r="A5108">
        <v>7</v>
      </c>
      <c r="B5108">
        <v>2</v>
      </c>
      <c r="C5108">
        <v>4</v>
      </c>
      <c r="D5108" s="27">
        <v>5200</v>
      </c>
      <c r="E5108">
        <v>4009</v>
      </c>
      <c r="F5108">
        <v>14833</v>
      </c>
      <c r="G5108">
        <v>37420</v>
      </c>
      <c r="H5108">
        <v>0</v>
      </c>
      <c r="I5108">
        <v>22898</v>
      </c>
      <c r="J5108">
        <v>0</v>
      </c>
      <c r="K5108">
        <v>1678</v>
      </c>
      <c r="L5108">
        <v>10205</v>
      </c>
      <c r="M5108">
        <v>25787</v>
      </c>
      <c r="N5108">
        <v>18592</v>
      </c>
      <c r="O5108">
        <v>1451.617</v>
      </c>
      <c r="P5108" s="27">
        <v>39690</v>
      </c>
      <c r="Q5108" s="27">
        <v>135422</v>
      </c>
    </row>
    <row r="5109" spans="1:17" x14ac:dyDescent="0.3">
      <c r="A5109">
        <v>9</v>
      </c>
      <c r="B5109">
        <v>5</v>
      </c>
      <c r="C5109">
        <v>10</v>
      </c>
      <c r="D5109" s="27">
        <v>4200</v>
      </c>
      <c r="O5109">
        <v>3855.0839999999998</v>
      </c>
    </row>
    <row r="5110" spans="1:17" x14ac:dyDescent="0.3">
      <c r="A5110">
        <v>3</v>
      </c>
      <c r="B5110">
        <v>2</v>
      </c>
      <c r="C5110">
        <v>4</v>
      </c>
      <c r="D5110" s="27">
        <v>65000</v>
      </c>
      <c r="E5110">
        <v>3744</v>
      </c>
      <c r="F5110">
        <v>116019</v>
      </c>
      <c r="G5110">
        <v>711316</v>
      </c>
      <c r="H5110">
        <v>0</v>
      </c>
      <c r="I5110">
        <v>654375</v>
      </c>
      <c r="J5110">
        <v>0</v>
      </c>
      <c r="K5110">
        <v>37567</v>
      </c>
      <c r="L5110">
        <v>130722</v>
      </c>
      <c r="M5110">
        <v>46276</v>
      </c>
      <c r="N5110">
        <v>495047</v>
      </c>
      <c r="O5110">
        <v>179.5959</v>
      </c>
      <c r="P5110" s="27">
        <v>643337</v>
      </c>
      <c r="Q5110" s="27">
        <v>2195066</v>
      </c>
    </row>
    <row r="5111" spans="1:17" x14ac:dyDescent="0.3">
      <c r="A5111">
        <v>9</v>
      </c>
      <c r="B5111">
        <v>16</v>
      </c>
      <c r="C5111">
        <v>35</v>
      </c>
      <c r="D5111" s="27">
        <v>600000</v>
      </c>
      <c r="E5111">
        <v>0</v>
      </c>
      <c r="F5111">
        <v>21429995</v>
      </c>
      <c r="G5111">
        <v>11237667</v>
      </c>
      <c r="H5111">
        <v>0</v>
      </c>
      <c r="I5111">
        <v>6485606</v>
      </c>
      <c r="J5111">
        <v>0</v>
      </c>
      <c r="K5111">
        <v>1918880</v>
      </c>
      <c r="L5111">
        <v>1681095</v>
      </c>
      <c r="M5111">
        <v>3388462</v>
      </c>
      <c r="N5111">
        <v>9412680</v>
      </c>
      <c r="O5111">
        <v>9.2846069999999994</v>
      </c>
      <c r="P5111" s="27">
        <v>16282059</v>
      </c>
      <c r="Q5111" s="27">
        <v>55554385</v>
      </c>
    </row>
    <row r="5112" spans="1:17" x14ac:dyDescent="0.3">
      <c r="A5112">
        <v>6</v>
      </c>
      <c r="B5112">
        <v>1</v>
      </c>
      <c r="C5112">
        <v>1</v>
      </c>
      <c r="D5112" s="27">
        <v>4000</v>
      </c>
      <c r="O5112">
        <v>1387.077</v>
      </c>
    </row>
    <row r="5113" spans="1:17" x14ac:dyDescent="0.3">
      <c r="A5113">
        <v>9</v>
      </c>
      <c r="B5113">
        <v>16</v>
      </c>
      <c r="C5113">
        <v>35</v>
      </c>
      <c r="D5113" s="27">
        <v>340000</v>
      </c>
      <c r="E5113">
        <v>278984</v>
      </c>
      <c r="F5113">
        <v>4039917</v>
      </c>
      <c r="G5113">
        <v>5980224</v>
      </c>
      <c r="H5113">
        <v>0</v>
      </c>
      <c r="I5113">
        <v>6938552</v>
      </c>
      <c r="J5113">
        <v>1568830</v>
      </c>
      <c r="K5113">
        <v>870649</v>
      </c>
      <c r="L5113">
        <v>3702767</v>
      </c>
      <c r="M5113">
        <v>5073176</v>
      </c>
      <c r="N5113">
        <v>6835030</v>
      </c>
      <c r="O5113">
        <v>6.6318619999999999</v>
      </c>
      <c r="P5113" s="27">
        <v>10342359</v>
      </c>
      <c r="Q5113" s="27">
        <v>35288129</v>
      </c>
    </row>
    <row r="5114" spans="1:17" x14ac:dyDescent="0.3">
      <c r="A5114">
        <v>9</v>
      </c>
      <c r="B5114">
        <v>15</v>
      </c>
      <c r="C5114">
        <v>53</v>
      </c>
      <c r="D5114" s="27">
        <v>3000</v>
      </c>
      <c r="E5114">
        <v>0</v>
      </c>
      <c r="F5114">
        <v>0</v>
      </c>
      <c r="G5114">
        <v>5202</v>
      </c>
      <c r="H5114">
        <v>0</v>
      </c>
      <c r="I5114">
        <v>11718</v>
      </c>
      <c r="J5114">
        <v>0</v>
      </c>
      <c r="K5114">
        <v>111566</v>
      </c>
      <c r="L5114">
        <v>15188</v>
      </c>
      <c r="M5114">
        <v>3297</v>
      </c>
      <c r="N5114">
        <v>21067</v>
      </c>
      <c r="O5114">
        <v>1522.982</v>
      </c>
      <c r="P5114" s="27">
        <v>49249</v>
      </c>
      <c r="Q5114" s="27">
        <v>168038</v>
      </c>
    </row>
    <row r="5115" spans="1:17" x14ac:dyDescent="0.3">
      <c r="A5115">
        <v>7</v>
      </c>
      <c r="B5115">
        <v>5</v>
      </c>
      <c r="C5115">
        <v>9</v>
      </c>
      <c r="D5115" s="27">
        <v>120000</v>
      </c>
      <c r="E5115">
        <v>0</v>
      </c>
      <c r="F5115">
        <v>93982</v>
      </c>
      <c r="G5115">
        <v>74761</v>
      </c>
      <c r="H5115">
        <v>0</v>
      </c>
      <c r="I5115">
        <v>203903</v>
      </c>
      <c r="J5115">
        <v>0</v>
      </c>
      <c r="K5115">
        <v>2383</v>
      </c>
      <c r="L5115">
        <v>3203</v>
      </c>
      <c r="M5115">
        <v>12312</v>
      </c>
      <c r="N5115">
        <v>481604</v>
      </c>
      <c r="O5115">
        <v>393.69529999999997</v>
      </c>
      <c r="P5115" s="27">
        <v>255612</v>
      </c>
      <c r="Q5115" s="27">
        <v>872148</v>
      </c>
    </row>
    <row r="5116" spans="1:17" x14ac:dyDescent="0.3">
      <c r="A5116">
        <v>7</v>
      </c>
      <c r="B5116">
        <v>15</v>
      </c>
      <c r="C5116">
        <v>33</v>
      </c>
      <c r="D5116" s="27">
        <v>9700</v>
      </c>
      <c r="E5116">
        <v>3211</v>
      </c>
      <c r="F5116">
        <v>735666</v>
      </c>
      <c r="G5116">
        <v>298709</v>
      </c>
      <c r="H5116">
        <v>0</v>
      </c>
      <c r="I5116">
        <v>98190</v>
      </c>
      <c r="J5116">
        <v>0</v>
      </c>
      <c r="K5116">
        <v>781599</v>
      </c>
      <c r="L5116">
        <v>25230</v>
      </c>
      <c r="M5116">
        <v>308</v>
      </c>
      <c r="N5116">
        <v>185319</v>
      </c>
      <c r="O5116">
        <v>777.87990000000002</v>
      </c>
      <c r="P5116" s="27">
        <v>623749</v>
      </c>
      <c r="Q5116" s="27">
        <v>2128232</v>
      </c>
    </row>
    <row r="5117" spans="1:17" x14ac:dyDescent="0.3">
      <c r="A5117">
        <v>3</v>
      </c>
      <c r="B5117">
        <v>14</v>
      </c>
      <c r="C5117">
        <v>28</v>
      </c>
      <c r="D5117" s="27">
        <v>120000</v>
      </c>
      <c r="E5117">
        <v>0</v>
      </c>
      <c r="F5117">
        <v>418362</v>
      </c>
      <c r="G5117">
        <v>89607</v>
      </c>
      <c r="H5117">
        <v>126519</v>
      </c>
      <c r="I5117">
        <v>520694</v>
      </c>
      <c r="J5117">
        <v>151164</v>
      </c>
      <c r="K5117">
        <v>1582937</v>
      </c>
      <c r="L5117">
        <v>96132</v>
      </c>
      <c r="M5117">
        <v>663129</v>
      </c>
      <c r="N5117">
        <v>392346</v>
      </c>
      <c r="O5117">
        <v>239.3854</v>
      </c>
      <c r="P5117" s="27">
        <v>1184317</v>
      </c>
      <c r="Q5117" s="27">
        <v>4040890</v>
      </c>
    </row>
    <row r="5118" spans="1:17" x14ac:dyDescent="0.3">
      <c r="A5118">
        <v>9</v>
      </c>
      <c r="B5118">
        <v>5</v>
      </c>
      <c r="C5118">
        <v>10</v>
      </c>
      <c r="D5118" s="27">
        <v>15000</v>
      </c>
      <c r="E5118">
        <v>384</v>
      </c>
      <c r="F5118">
        <v>14643</v>
      </c>
      <c r="G5118">
        <v>2591</v>
      </c>
      <c r="H5118">
        <v>0</v>
      </c>
      <c r="I5118">
        <v>15269</v>
      </c>
      <c r="J5118">
        <v>0</v>
      </c>
      <c r="K5118">
        <v>1160</v>
      </c>
      <c r="L5118">
        <v>345</v>
      </c>
      <c r="M5118">
        <v>8881</v>
      </c>
      <c r="N5118">
        <v>29280</v>
      </c>
      <c r="O5118">
        <v>1031.346</v>
      </c>
      <c r="P5118" s="27">
        <v>21264</v>
      </c>
      <c r="Q5118" s="27">
        <v>72553</v>
      </c>
    </row>
    <row r="5119" spans="1:17" x14ac:dyDescent="0.3">
      <c r="A5119">
        <v>5</v>
      </c>
      <c r="B5119">
        <v>2</v>
      </c>
      <c r="C5119">
        <v>6</v>
      </c>
      <c r="D5119" s="27">
        <v>188000</v>
      </c>
      <c r="E5119">
        <v>381</v>
      </c>
      <c r="F5119">
        <v>4966410</v>
      </c>
      <c r="G5119">
        <v>3561542</v>
      </c>
      <c r="H5119">
        <v>26734</v>
      </c>
      <c r="I5119">
        <v>444989</v>
      </c>
      <c r="J5119">
        <v>0</v>
      </c>
      <c r="K5119">
        <v>251900</v>
      </c>
      <c r="L5119">
        <v>106193</v>
      </c>
      <c r="M5119">
        <v>1465659</v>
      </c>
      <c r="N5119">
        <v>2895131</v>
      </c>
      <c r="O5119">
        <v>20.286159999999999</v>
      </c>
      <c r="P5119" s="27">
        <v>4020791</v>
      </c>
      <c r="Q5119" s="27">
        <v>13718939</v>
      </c>
    </row>
    <row r="5120" spans="1:17" x14ac:dyDescent="0.3">
      <c r="A5120">
        <v>6</v>
      </c>
      <c r="B5120">
        <v>12</v>
      </c>
      <c r="C5120">
        <v>21</v>
      </c>
      <c r="D5120" s="27">
        <v>3000</v>
      </c>
      <c r="E5120">
        <v>3945</v>
      </c>
      <c r="F5120">
        <v>9369</v>
      </c>
      <c r="G5120">
        <v>3730</v>
      </c>
      <c r="H5120">
        <v>0</v>
      </c>
      <c r="I5120">
        <v>4732</v>
      </c>
      <c r="J5120">
        <v>3089</v>
      </c>
      <c r="K5120">
        <v>2350</v>
      </c>
      <c r="L5120">
        <v>9014</v>
      </c>
      <c r="M5120">
        <v>9268</v>
      </c>
      <c r="N5120">
        <v>19113</v>
      </c>
      <c r="O5120">
        <v>1807.463</v>
      </c>
      <c r="P5120" s="27">
        <v>18936</v>
      </c>
      <c r="Q5120" s="27">
        <v>64610</v>
      </c>
    </row>
    <row r="5121" spans="1:17" x14ac:dyDescent="0.3">
      <c r="A5121">
        <v>9</v>
      </c>
      <c r="B5121">
        <v>14</v>
      </c>
      <c r="C5121">
        <v>30</v>
      </c>
      <c r="D5121" s="27">
        <v>7700</v>
      </c>
      <c r="E5121">
        <v>6245</v>
      </c>
      <c r="F5121">
        <v>48725</v>
      </c>
      <c r="G5121">
        <v>51515</v>
      </c>
      <c r="H5121">
        <v>0</v>
      </c>
      <c r="I5121">
        <v>79541</v>
      </c>
      <c r="J5121">
        <v>0</v>
      </c>
      <c r="K5121">
        <v>6685</v>
      </c>
      <c r="L5121">
        <v>11376</v>
      </c>
      <c r="M5121">
        <v>21504</v>
      </c>
      <c r="N5121">
        <v>33745</v>
      </c>
      <c r="O5121">
        <v>311.1345</v>
      </c>
      <c r="P5121" s="27">
        <v>76007</v>
      </c>
      <c r="Q5121" s="27">
        <v>259336</v>
      </c>
    </row>
    <row r="5122" spans="1:17" x14ac:dyDescent="0.3">
      <c r="A5122">
        <v>3</v>
      </c>
      <c r="B5122">
        <v>8</v>
      </c>
      <c r="C5122">
        <v>18</v>
      </c>
      <c r="D5122" s="27">
        <v>2500</v>
      </c>
      <c r="E5122">
        <v>0</v>
      </c>
      <c r="F5122">
        <v>692</v>
      </c>
      <c r="G5122">
        <v>6521</v>
      </c>
      <c r="H5122">
        <v>0</v>
      </c>
      <c r="I5122">
        <v>2120</v>
      </c>
      <c r="J5122">
        <v>0</v>
      </c>
      <c r="K5122">
        <v>325</v>
      </c>
      <c r="L5122">
        <v>5834</v>
      </c>
      <c r="M5122">
        <v>3434</v>
      </c>
      <c r="N5122">
        <v>5634</v>
      </c>
      <c r="O5122">
        <v>1197.386</v>
      </c>
      <c r="P5122" s="27">
        <v>7198</v>
      </c>
      <c r="Q5122" s="27">
        <v>24560</v>
      </c>
    </row>
    <row r="5123" spans="1:17" x14ac:dyDescent="0.3">
      <c r="A5123">
        <v>3</v>
      </c>
      <c r="B5123">
        <v>12</v>
      </c>
      <c r="C5123">
        <v>21</v>
      </c>
      <c r="D5123" s="27">
        <v>43500</v>
      </c>
      <c r="E5123">
        <v>967</v>
      </c>
      <c r="F5123">
        <v>25895</v>
      </c>
      <c r="G5123">
        <v>32169</v>
      </c>
      <c r="H5123">
        <v>0</v>
      </c>
      <c r="I5123">
        <v>127150</v>
      </c>
      <c r="J5123">
        <v>0</v>
      </c>
      <c r="K5123">
        <v>64145</v>
      </c>
      <c r="L5123">
        <v>10387</v>
      </c>
      <c r="M5123">
        <v>14327</v>
      </c>
      <c r="N5123">
        <v>123140</v>
      </c>
      <c r="O5123">
        <v>281.10930000000002</v>
      </c>
      <c r="P5123" s="27">
        <v>116700</v>
      </c>
      <c r="Q5123" s="27">
        <v>398180</v>
      </c>
    </row>
    <row r="5124" spans="1:17" x14ac:dyDescent="0.3">
      <c r="A5124">
        <v>9</v>
      </c>
      <c r="B5124">
        <v>2</v>
      </c>
      <c r="C5124">
        <v>2</v>
      </c>
      <c r="D5124" s="27">
        <v>6700</v>
      </c>
      <c r="E5124">
        <v>2121</v>
      </c>
      <c r="F5124">
        <v>40177</v>
      </c>
      <c r="G5124">
        <v>92586</v>
      </c>
      <c r="H5124">
        <v>1331</v>
      </c>
      <c r="I5124">
        <v>65543</v>
      </c>
      <c r="J5124">
        <v>0</v>
      </c>
      <c r="K5124">
        <v>6749</v>
      </c>
      <c r="L5124">
        <v>23582</v>
      </c>
      <c r="M5124">
        <v>86418</v>
      </c>
      <c r="N5124">
        <v>55421</v>
      </c>
      <c r="O5124">
        <v>1828.0519999999999</v>
      </c>
      <c r="P5124" s="27">
        <v>109592</v>
      </c>
      <c r="Q5124" s="27">
        <v>373928</v>
      </c>
    </row>
    <row r="5125" spans="1:17" x14ac:dyDescent="0.3">
      <c r="A5125">
        <v>2</v>
      </c>
      <c r="B5125">
        <v>5</v>
      </c>
      <c r="C5125">
        <v>9</v>
      </c>
      <c r="D5125" s="27">
        <v>20000</v>
      </c>
      <c r="E5125">
        <v>18086</v>
      </c>
      <c r="F5125">
        <v>7521</v>
      </c>
      <c r="G5125">
        <v>11693</v>
      </c>
      <c r="H5125">
        <v>2391</v>
      </c>
      <c r="I5125">
        <v>134522</v>
      </c>
      <c r="J5125">
        <v>0</v>
      </c>
      <c r="K5125">
        <v>12462</v>
      </c>
      <c r="L5125">
        <v>31908</v>
      </c>
      <c r="M5125">
        <v>52272</v>
      </c>
      <c r="N5125">
        <v>130836</v>
      </c>
      <c r="O5125">
        <v>62.141440000000003</v>
      </c>
      <c r="P5125" s="27">
        <v>117729</v>
      </c>
      <c r="Q5125" s="27">
        <v>401691</v>
      </c>
    </row>
    <row r="5126" spans="1:17" x14ac:dyDescent="0.3">
      <c r="A5126">
        <v>9</v>
      </c>
      <c r="B5126">
        <v>15</v>
      </c>
      <c r="C5126">
        <v>34</v>
      </c>
      <c r="D5126" s="27">
        <v>2600</v>
      </c>
      <c r="E5126">
        <v>2363</v>
      </c>
      <c r="F5126">
        <v>5235</v>
      </c>
      <c r="G5126">
        <v>5086</v>
      </c>
      <c r="H5126">
        <v>1600</v>
      </c>
      <c r="I5126">
        <v>4145</v>
      </c>
      <c r="J5126">
        <v>0</v>
      </c>
      <c r="K5126">
        <v>25504</v>
      </c>
      <c r="L5126">
        <v>188</v>
      </c>
      <c r="M5126">
        <v>1086</v>
      </c>
      <c r="N5126">
        <v>3554</v>
      </c>
      <c r="O5126">
        <v>1729.173</v>
      </c>
      <c r="P5126" s="27">
        <v>14291</v>
      </c>
      <c r="Q5126" s="27">
        <v>48761</v>
      </c>
    </row>
    <row r="5127" spans="1:17" x14ac:dyDescent="0.3">
      <c r="A5127">
        <v>9</v>
      </c>
      <c r="B5127">
        <v>26</v>
      </c>
      <c r="C5127">
        <v>48</v>
      </c>
      <c r="D5127" s="27">
        <v>2500</v>
      </c>
      <c r="E5127">
        <v>44915</v>
      </c>
      <c r="F5127">
        <v>31250</v>
      </c>
      <c r="G5127">
        <v>18025</v>
      </c>
      <c r="H5127">
        <v>957</v>
      </c>
      <c r="I5127">
        <v>94228</v>
      </c>
      <c r="J5127">
        <v>0</v>
      </c>
      <c r="K5127">
        <v>21178</v>
      </c>
      <c r="L5127">
        <v>17905</v>
      </c>
      <c r="M5127">
        <v>11437</v>
      </c>
      <c r="N5127">
        <v>49078</v>
      </c>
      <c r="O5127">
        <v>1655.242</v>
      </c>
      <c r="P5127" s="27">
        <v>84693</v>
      </c>
      <c r="Q5127" s="27">
        <v>288973</v>
      </c>
    </row>
    <row r="5128" spans="1:17" x14ac:dyDescent="0.3">
      <c r="A5128">
        <v>3</v>
      </c>
      <c r="B5128">
        <v>2</v>
      </c>
      <c r="C5128">
        <v>4</v>
      </c>
      <c r="D5128" s="27">
        <v>1400000</v>
      </c>
      <c r="E5128">
        <v>530414</v>
      </c>
      <c r="F5128">
        <v>6255295</v>
      </c>
      <c r="G5128">
        <v>16855432</v>
      </c>
      <c r="H5128">
        <v>106678</v>
      </c>
      <c r="I5128">
        <v>6966059</v>
      </c>
      <c r="J5128">
        <v>0</v>
      </c>
      <c r="K5128">
        <v>684143</v>
      </c>
      <c r="L5128">
        <v>459328</v>
      </c>
      <c r="M5128">
        <v>3687693</v>
      </c>
      <c r="N5128">
        <v>9369533</v>
      </c>
      <c r="O5128">
        <v>4.9673439999999998</v>
      </c>
      <c r="P5128" s="27">
        <v>13163709</v>
      </c>
      <c r="Q5128" s="27">
        <v>44914575</v>
      </c>
    </row>
    <row r="5129" spans="1:17" x14ac:dyDescent="0.3">
      <c r="A5129">
        <v>8</v>
      </c>
      <c r="B5129">
        <v>25</v>
      </c>
      <c r="C5129">
        <v>42</v>
      </c>
      <c r="D5129" s="27">
        <v>1500</v>
      </c>
      <c r="E5129">
        <v>0</v>
      </c>
      <c r="F5129">
        <v>13900</v>
      </c>
      <c r="G5129">
        <v>21104</v>
      </c>
      <c r="H5129">
        <v>2619</v>
      </c>
      <c r="I5129">
        <v>49760</v>
      </c>
      <c r="J5129">
        <v>0</v>
      </c>
      <c r="K5129">
        <v>5826</v>
      </c>
      <c r="L5129">
        <v>11535</v>
      </c>
      <c r="M5129">
        <v>15309</v>
      </c>
      <c r="N5129">
        <v>22330</v>
      </c>
      <c r="O5129">
        <v>1667.7550000000001</v>
      </c>
      <c r="P5129" s="27">
        <v>41730</v>
      </c>
      <c r="Q5129" s="27">
        <v>142383</v>
      </c>
    </row>
    <row r="5130" spans="1:17" x14ac:dyDescent="0.3">
      <c r="A5130">
        <v>8</v>
      </c>
      <c r="B5130">
        <v>14</v>
      </c>
      <c r="C5130">
        <v>28</v>
      </c>
      <c r="D5130" s="27">
        <v>67000</v>
      </c>
      <c r="E5130">
        <v>0</v>
      </c>
      <c r="F5130">
        <v>412815</v>
      </c>
      <c r="G5130">
        <v>357885</v>
      </c>
      <c r="H5130">
        <v>0</v>
      </c>
      <c r="I5130">
        <v>529248</v>
      </c>
      <c r="J5130">
        <v>0</v>
      </c>
      <c r="K5130">
        <v>338579</v>
      </c>
      <c r="L5130">
        <v>29718</v>
      </c>
      <c r="M5130">
        <v>168619</v>
      </c>
      <c r="N5130">
        <v>251348</v>
      </c>
      <c r="O5130">
        <v>207.1317</v>
      </c>
      <c r="P5130" s="27">
        <v>612020</v>
      </c>
      <c r="Q5130" s="27">
        <v>2088212</v>
      </c>
    </row>
    <row r="5131" spans="1:17" x14ac:dyDescent="0.3">
      <c r="A5131">
        <v>4</v>
      </c>
      <c r="B5131">
        <v>8</v>
      </c>
      <c r="C5131">
        <v>19</v>
      </c>
      <c r="D5131" s="27">
        <v>6500</v>
      </c>
      <c r="E5131">
        <v>4029</v>
      </c>
      <c r="F5131">
        <v>3664</v>
      </c>
      <c r="G5131">
        <v>8787</v>
      </c>
      <c r="H5131">
        <v>162</v>
      </c>
      <c r="I5131">
        <v>7556</v>
      </c>
      <c r="J5131">
        <v>0</v>
      </c>
      <c r="K5131">
        <v>1345</v>
      </c>
      <c r="L5131">
        <v>1244</v>
      </c>
      <c r="M5131">
        <v>7353</v>
      </c>
      <c r="N5131">
        <v>9595</v>
      </c>
      <c r="O5131">
        <v>920.12360000000001</v>
      </c>
      <c r="P5131" s="27">
        <v>12818</v>
      </c>
      <c r="Q5131" s="27">
        <v>43735</v>
      </c>
    </row>
    <row r="5132" spans="1:17" x14ac:dyDescent="0.3">
      <c r="A5132">
        <v>6</v>
      </c>
      <c r="B5132">
        <v>14</v>
      </c>
      <c r="C5132">
        <v>30</v>
      </c>
      <c r="D5132" s="27">
        <v>13750</v>
      </c>
      <c r="E5132">
        <v>0</v>
      </c>
      <c r="F5132">
        <v>205425</v>
      </c>
      <c r="G5132">
        <v>99714</v>
      </c>
      <c r="H5132">
        <v>0</v>
      </c>
      <c r="I5132">
        <v>169817</v>
      </c>
      <c r="J5132">
        <v>10514</v>
      </c>
      <c r="K5132">
        <v>19463</v>
      </c>
      <c r="L5132">
        <v>11487</v>
      </c>
      <c r="M5132">
        <v>81574</v>
      </c>
      <c r="N5132">
        <v>77207</v>
      </c>
      <c r="O5132">
        <v>583.35119999999995</v>
      </c>
      <c r="P5132" s="27">
        <v>197890</v>
      </c>
      <c r="Q5132" s="27">
        <v>675201</v>
      </c>
    </row>
    <row r="5133" spans="1:17" x14ac:dyDescent="0.3">
      <c r="A5133">
        <v>2</v>
      </c>
      <c r="B5133">
        <v>13</v>
      </c>
      <c r="C5133">
        <v>24</v>
      </c>
      <c r="D5133" s="27">
        <v>4450</v>
      </c>
      <c r="E5133">
        <v>0</v>
      </c>
      <c r="F5133">
        <v>35186</v>
      </c>
      <c r="G5133">
        <v>12107</v>
      </c>
      <c r="H5133">
        <v>117</v>
      </c>
      <c r="I5133">
        <v>11326</v>
      </c>
      <c r="J5133">
        <v>0</v>
      </c>
      <c r="K5133">
        <v>0</v>
      </c>
      <c r="L5133">
        <v>5868</v>
      </c>
      <c r="M5133">
        <v>8799</v>
      </c>
      <c r="N5133">
        <v>26524</v>
      </c>
      <c r="O5133">
        <v>1851.67</v>
      </c>
      <c r="P5133" s="27">
        <v>29287</v>
      </c>
      <c r="Q5133" s="27">
        <v>99927</v>
      </c>
    </row>
    <row r="5134" spans="1:17" x14ac:dyDescent="0.3">
      <c r="A5134">
        <v>9</v>
      </c>
      <c r="B5134">
        <v>14</v>
      </c>
      <c r="C5134">
        <v>30</v>
      </c>
      <c r="D5134" s="27">
        <v>1650</v>
      </c>
      <c r="E5134">
        <v>96</v>
      </c>
      <c r="F5134">
        <v>7815</v>
      </c>
      <c r="G5134">
        <v>2213</v>
      </c>
      <c r="H5134">
        <v>1395</v>
      </c>
      <c r="I5134">
        <v>6116</v>
      </c>
      <c r="J5134">
        <v>0</v>
      </c>
      <c r="K5134">
        <v>2286</v>
      </c>
      <c r="L5134">
        <v>7716</v>
      </c>
      <c r="M5134">
        <v>15654</v>
      </c>
      <c r="N5134">
        <v>4610</v>
      </c>
      <c r="O5134">
        <v>1849.1849999999999</v>
      </c>
      <c r="P5134" s="27">
        <v>14039</v>
      </c>
      <c r="Q5134" s="27">
        <v>47901</v>
      </c>
    </row>
    <row r="5135" spans="1:17" x14ac:dyDescent="0.3">
      <c r="A5135">
        <v>3</v>
      </c>
      <c r="B5135">
        <v>13</v>
      </c>
      <c r="C5135">
        <v>26</v>
      </c>
      <c r="D5135" s="27">
        <v>900000</v>
      </c>
      <c r="E5135">
        <v>0</v>
      </c>
      <c r="F5135">
        <v>0</v>
      </c>
      <c r="G5135">
        <v>13105887</v>
      </c>
      <c r="H5135">
        <v>0</v>
      </c>
      <c r="I5135">
        <v>43476106</v>
      </c>
      <c r="J5135">
        <v>0</v>
      </c>
      <c r="K5135">
        <v>3488744</v>
      </c>
      <c r="L5135">
        <v>3280577</v>
      </c>
      <c r="M5135">
        <v>30507195</v>
      </c>
      <c r="N5135">
        <v>52230669</v>
      </c>
      <c r="O5135">
        <v>5.3559080000000003</v>
      </c>
      <c r="P5135" s="27">
        <v>42816289</v>
      </c>
      <c r="Q5135" s="8">
        <v>146000000</v>
      </c>
    </row>
    <row r="5136" spans="1:17" x14ac:dyDescent="0.3">
      <c r="A5136">
        <v>5</v>
      </c>
      <c r="B5136">
        <v>13</v>
      </c>
      <c r="C5136">
        <v>26</v>
      </c>
      <c r="D5136" s="27">
        <v>700000</v>
      </c>
      <c r="E5136">
        <v>8397</v>
      </c>
      <c r="F5136">
        <v>48581355</v>
      </c>
      <c r="G5136">
        <v>1893434</v>
      </c>
      <c r="H5136">
        <v>93225</v>
      </c>
      <c r="I5136">
        <v>3798888</v>
      </c>
      <c r="J5136">
        <v>1157208</v>
      </c>
      <c r="K5136">
        <v>931582</v>
      </c>
      <c r="L5136">
        <v>93074</v>
      </c>
      <c r="M5136">
        <v>812375</v>
      </c>
      <c r="N5136">
        <v>13213107</v>
      </c>
      <c r="O5136">
        <v>11.70501</v>
      </c>
      <c r="P5136" s="27">
        <v>20686590</v>
      </c>
      <c r="Q5136" s="27">
        <v>70582645</v>
      </c>
    </row>
    <row r="5137" spans="1:17" x14ac:dyDescent="0.3">
      <c r="A5137">
        <v>3</v>
      </c>
      <c r="B5137">
        <v>2</v>
      </c>
      <c r="C5137">
        <v>2</v>
      </c>
      <c r="D5137" s="27">
        <v>66000</v>
      </c>
      <c r="E5137">
        <v>10577</v>
      </c>
      <c r="F5137">
        <v>296639</v>
      </c>
      <c r="G5137">
        <v>790824</v>
      </c>
      <c r="H5137">
        <v>0</v>
      </c>
      <c r="I5137">
        <v>461884</v>
      </c>
      <c r="J5137">
        <v>33022</v>
      </c>
      <c r="K5137">
        <v>53363</v>
      </c>
      <c r="L5137">
        <v>36691</v>
      </c>
      <c r="M5137">
        <v>712366</v>
      </c>
      <c r="N5137">
        <v>451760</v>
      </c>
      <c r="O5137">
        <v>139.16999999999999</v>
      </c>
      <c r="P5137" s="27">
        <v>834445</v>
      </c>
      <c r="Q5137" s="27">
        <v>2847126</v>
      </c>
    </row>
    <row r="5138" spans="1:17" x14ac:dyDescent="0.3">
      <c r="A5138">
        <v>5</v>
      </c>
      <c r="B5138">
        <v>18</v>
      </c>
      <c r="C5138">
        <v>39</v>
      </c>
      <c r="D5138" s="27">
        <v>4700</v>
      </c>
      <c r="E5138">
        <v>0</v>
      </c>
      <c r="F5138">
        <v>82449</v>
      </c>
      <c r="G5138">
        <v>25796</v>
      </c>
      <c r="H5138">
        <v>16226</v>
      </c>
      <c r="I5138">
        <v>11972</v>
      </c>
      <c r="J5138">
        <v>41122</v>
      </c>
      <c r="K5138">
        <v>195362</v>
      </c>
      <c r="L5138">
        <v>48209</v>
      </c>
      <c r="M5138">
        <v>5183</v>
      </c>
      <c r="N5138">
        <v>79111</v>
      </c>
      <c r="O5138">
        <v>1892.4559999999999</v>
      </c>
      <c r="P5138" s="27">
        <v>148133</v>
      </c>
      <c r="Q5138" s="27">
        <v>505430</v>
      </c>
    </row>
    <row r="5139" spans="1:17" x14ac:dyDescent="0.3">
      <c r="A5139">
        <v>6</v>
      </c>
      <c r="B5139">
        <v>15</v>
      </c>
      <c r="C5139">
        <v>53</v>
      </c>
      <c r="D5139" s="27">
        <v>14000</v>
      </c>
      <c r="E5139">
        <v>0</v>
      </c>
      <c r="F5139">
        <v>5227</v>
      </c>
      <c r="G5139">
        <v>15119</v>
      </c>
      <c r="H5139">
        <v>2438</v>
      </c>
      <c r="I5139">
        <v>5941</v>
      </c>
      <c r="J5139">
        <v>0</v>
      </c>
      <c r="K5139">
        <v>87069</v>
      </c>
      <c r="L5139">
        <v>5271</v>
      </c>
      <c r="M5139">
        <v>0</v>
      </c>
      <c r="N5139">
        <v>11566</v>
      </c>
      <c r="O5139">
        <v>157.69280000000001</v>
      </c>
      <c r="P5139" s="27">
        <v>38872</v>
      </c>
      <c r="Q5139" s="27">
        <v>132631</v>
      </c>
    </row>
    <row r="5140" spans="1:17" x14ac:dyDescent="0.3">
      <c r="A5140">
        <v>3</v>
      </c>
      <c r="B5140">
        <v>13</v>
      </c>
      <c r="C5140">
        <v>25</v>
      </c>
      <c r="D5140" s="27">
        <v>2400</v>
      </c>
      <c r="E5140">
        <v>4965</v>
      </c>
      <c r="F5140">
        <v>6347</v>
      </c>
      <c r="G5140">
        <v>824</v>
      </c>
      <c r="H5140">
        <v>43</v>
      </c>
      <c r="I5140">
        <v>983</v>
      </c>
      <c r="J5140">
        <v>608</v>
      </c>
      <c r="K5140">
        <v>264</v>
      </c>
      <c r="L5140">
        <v>466</v>
      </c>
      <c r="M5140">
        <v>0</v>
      </c>
      <c r="N5140">
        <v>2963</v>
      </c>
      <c r="O5140">
        <v>1868.403</v>
      </c>
      <c r="P5140" s="27">
        <v>5118</v>
      </c>
      <c r="Q5140" s="27">
        <v>17463</v>
      </c>
    </row>
    <row r="5141" spans="1:17" x14ac:dyDescent="0.3">
      <c r="A5141">
        <v>5</v>
      </c>
      <c r="B5141">
        <v>25</v>
      </c>
      <c r="C5141">
        <v>42</v>
      </c>
      <c r="D5141" s="27">
        <v>6500</v>
      </c>
      <c r="E5141">
        <v>24291</v>
      </c>
      <c r="F5141">
        <v>50669</v>
      </c>
      <c r="G5141">
        <v>37072</v>
      </c>
      <c r="H5141">
        <v>0</v>
      </c>
      <c r="I5141">
        <v>56010</v>
      </c>
      <c r="J5141">
        <v>0</v>
      </c>
      <c r="K5141">
        <v>2969</v>
      </c>
      <c r="L5141">
        <v>687</v>
      </c>
      <c r="M5141">
        <v>2490</v>
      </c>
      <c r="N5141">
        <v>30215</v>
      </c>
      <c r="O5141">
        <v>1807.463</v>
      </c>
      <c r="P5141" s="27">
        <v>59907</v>
      </c>
      <c r="Q5141" s="27">
        <v>204403</v>
      </c>
    </row>
    <row r="5142" spans="1:17" x14ac:dyDescent="0.3">
      <c r="A5142">
        <v>7</v>
      </c>
      <c r="B5142">
        <v>1</v>
      </c>
      <c r="C5142">
        <v>1</v>
      </c>
      <c r="D5142" s="27">
        <v>32000</v>
      </c>
      <c r="E5142">
        <v>0</v>
      </c>
      <c r="F5142">
        <v>0</v>
      </c>
      <c r="G5142">
        <v>0</v>
      </c>
      <c r="H5142">
        <v>0</v>
      </c>
      <c r="I5142">
        <v>5573</v>
      </c>
      <c r="J5142">
        <v>0</v>
      </c>
      <c r="K5142">
        <v>0</v>
      </c>
      <c r="L5142">
        <v>0</v>
      </c>
      <c r="M5142">
        <v>0</v>
      </c>
      <c r="N5142">
        <v>17086</v>
      </c>
      <c r="O5142">
        <v>564.50829999999996</v>
      </c>
      <c r="P5142" s="27">
        <v>6641</v>
      </c>
      <c r="Q5142" s="27">
        <v>22659</v>
      </c>
    </row>
    <row r="5143" spans="1:17" x14ac:dyDescent="0.3">
      <c r="A5143">
        <v>6</v>
      </c>
      <c r="B5143">
        <v>17</v>
      </c>
      <c r="C5143">
        <v>36</v>
      </c>
      <c r="D5143" s="27">
        <v>33000</v>
      </c>
      <c r="E5143">
        <v>127114</v>
      </c>
      <c r="F5143">
        <v>864045</v>
      </c>
      <c r="G5143">
        <v>429959</v>
      </c>
      <c r="H5143">
        <v>0</v>
      </c>
      <c r="I5143">
        <v>445511</v>
      </c>
      <c r="J5143">
        <v>147946</v>
      </c>
      <c r="K5143">
        <v>544477</v>
      </c>
      <c r="L5143">
        <v>693194</v>
      </c>
      <c r="M5143">
        <v>112989</v>
      </c>
      <c r="N5143">
        <v>634414</v>
      </c>
      <c r="O5143">
        <v>583.35119999999995</v>
      </c>
      <c r="P5143" s="27">
        <v>1172230</v>
      </c>
      <c r="Q5143" s="27">
        <v>3999649</v>
      </c>
    </row>
    <row r="5144" spans="1:17" x14ac:dyDescent="0.3">
      <c r="A5144">
        <v>5</v>
      </c>
      <c r="B5144">
        <v>2</v>
      </c>
      <c r="C5144">
        <v>5</v>
      </c>
      <c r="D5144" s="27">
        <v>28000</v>
      </c>
      <c r="E5144">
        <v>392</v>
      </c>
      <c r="F5144">
        <v>253593</v>
      </c>
      <c r="G5144">
        <v>125188</v>
      </c>
      <c r="H5144">
        <v>1506</v>
      </c>
      <c r="I5144">
        <v>124856</v>
      </c>
      <c r="J5144">
        <v>0</v>
      </c>
      <c r="K5144">
        <v>9018</v>
      </c>
      <c r="L5144">
        <v>37859</v>
      </c>
      <c r="M5144">
        <v>2045</v>
      </c>
      <c r="N5144">
        <v>62593</v>
      </c>
      <c r="O5144">
        <v>39.406410000000001</v>
      </c>
      <c r="P5144" s="27">
        <v>180847</v>
      </c>
      <c r="Q5144" s="27">
        <v>617050</v>
      </c>
    </row>
    <row r="5145" spans="1:17" x14ac:dyDescent="0.3">
      <c r="A5145">
        <v>2</v>
      </c>
      <c r="B5145">
        <v>15</v>
      </c>
      <c r="C5145">
        <v>32</v>
      </c>
      <c r="D5145" s="27">
        <v>2000</v>
      </c>
      <c r="E5145">
        <v>90770</v>
      </c>
      <c r="F5145">
        <v>47725</v>
      </c>
      <c r="G5145">
        <v>137947</v>
      </c>
      <c r="H5145">
        <v>0</v>
      </c>
      <c r="I5145">
        <v>132933</v>
      </c>
      <c r="J5145">
        <v>0</v>
      </c>
      <c r="K5145">
        <v>474937</v>
      </c>
      <c r="L5145">
        <v>37697</v>
      </c>
      <c r="M5145">
        <v>51732</v>
      </c>
      <c r="N5145">
        <v>96361</v>
      </c>
      <c r="O5145">
        <v>1381.421</v>
      </c>
      <c r="P5145" s="27">
        <v>313629</v>
      </c>
      <c r="Q5145" s="27">
        <v>1070102</v>
      </c>
    </row>
    <row r="5146" spans="1:17" x14ac:dyDescent="0.3">
      <c r="A5146">
        <v>5</v>
      </c>
      <c r="B5146">
        <v>5</v>
      </c>
      <c r="C5146">
        <v>10</v>
      </c>
      <c r="D5146" s="27">
        <v>12500</v>
      </c>
      <c r="E5146">
        <v>61881</v>
      </c>
      <c r="F5146">
        <v>49349</v>
      </c>
      <c r="G5146">
        <v>14410</v>
      </c>
      <c r="H5146">
        <v>7031</v>
      </c>
      <c r="I5146">
        <v>57834</v>
      </c>
      <c r="J5146">
        <v>0</v>
      </c>
      <c r="K5146">
        <v>56710</v>
      </c>
      <c r="L5146">
        <v>25370</v>
      </c>
      <c r="M5146">
        <v>67294</v>
      </c>
      <c r="N5146">
        <v>108666</v>
      </c>
      <c r="O5146">
        <v>1117.742</v>
      </c>
      <c r="P5146" s="27">
        <v>131461</v>
      </c>
      <c r="Q5146" s="27">
        <v>448545</v>
      </c>
    </row>
    <row r="5147" spans="1:17" x14ac:dyDescent="0.3">
      <c r="A5147">
        <v>7</v>
      </c>
      <c r="B5147">
        <v>2</v>
      </c>
      <c r="C5147">
        <v>2</v>
      </c>
      <c r="D5147" s="27">
        <v>102000</v>
      </c>
      <c r="E5147">
        <v>34080</v>
      </c>
      <c r="F5147">
        <v>207412</v>
      </c>
      <c r="G5147">
        <v>248492</v>
      </c>
      <c r="H5147">
        <v>0</v>
      </c>
      <c r="I5147">
        <v>336405</v>
      </c>
      <c r="J5147">
        <v>0</v>
      </c>
      <c r="K5147">
        <v>19196</v>
      </c>
      <c r="L5147">
        <v>116944</v>
      </c>
      <c r="M5147">
        <v>293909</v>
      </c>
      <c r="N5147">
        <v>373587</v>
      </c>
      <c r="O5147">
        <v>233.25370000000001</v>
      </c>
      <c r="P5147" s="27">
        <v>477733</v>
      </c>
      <c r="Q5147" s="27">
        <v>1630025</v>
      </c>
    </row>
    <row r="5148" spans="1:17" x14ac:dyDescent="0.3">
      <c r="A5148">
        <v>3</v>
      </c>
      <c r="B5148">
        <v>8</v>
      </c>
      <c r="C5148">
        <v>18</v>
      </c>
      <c r="D5148" s="27">
        <v>9500</v>
      </c>
      <c r="E5148">
        <v>0</v>
      </c>
      <c r="F5148">
        <v>27156</v>
      </c>
      <c r="G5148">
        <v>112167</v>
      </c>
      <c r="H5148">
        <v>0</v>
      </c>
      <c r="I5148">
        <v>63184</v>
      </c>
      <c r="J5148">
        <v>0</v>
      </c>
      <c r="K5148">
        <v>5786</v>
      </c>
      <c r="L5148">
        <v>22256</v>
      </c>
      <c r="M5148">
        <v>142577</v>
      </c>
      <c r="N5148">
        <v>81683</v>
      </c>
      <c r="O5148">
        <v>908.28279999999995</v>
      </c>
      <c r="P5148" s="27">
        <v>133297</v>
      </c>
      <c r="Q5148" s="27">
        <v>454809</v>
      </c>
    </row>
    <row r="5149" spans="1:17" x14ac:dyDescent="0.3">
      <c r="A5149">
        <v>9</v>
      </c>
      <c r="B5149">
        <v>15</v>
      </c>
      <c r="C5149">
        <v>33</v>
      </c>
      <c r="D5149" s="27">
        <v>9600</v>
      </c>
      <c r="E5149">
        <v>0</v>
      </c>
      <c r="F5149">
        <v>0</v>
      </c>
      <c r="G5149">
        <v>109645</v>
      </c>
      <c r="H5149">
        <v>0</v>
      </c>
      <c r="I5149">
        <v>135203</v>
      </c>
      <c r="J5149">
        <v>587258</v>
      </c>
      <c r="K5149">
        <v>906673</v>
      </c>
      <c r="L5149">
        <v>11167</v>
      </c>
      <c r="M5149">
        <v>10191</v>
      </c>
      <c r="N5149">
        <v>158908</v>
      </c>
      <c r="O5149">
        <v>145.50389999999999</v>
      </c>
      <c r="P5149" s="27">
        <v>562440</v>
      </c>
      <c r="Q5149" s="27">
        <v>1919045</v>
      </c>
    </row>
    <row r="5150" spans="1:17" x14ac:dyDescent="0.3">
      <c r="A5150">
        <v>4</v>
      </c>
      <c r="B5150">
        <v>23</v>
      </c>
      <c r="C5150">
        <v>50</v>
      </c>
      <c r="D5150" s="27">
        <v>148000</v>
      </c>
      <c r="E5150">
        <v>540668</v>
      </c>
      <c r="F5150">
        <v>995200</v>
      </c>
      <c r="G5150">
        <v>2037642</v>
      </c>
      <c r="H5150">
        <v>158954</v>
      </c>
      <c r="I5150">
        <v>1836111</v>
      </c>
      <c r="J5150">
        <v>159228</v>
      </c>
      <c r="K5150">
        <v>5449095</v>
      </c>
      <c r="L5150">
        <v>159195</v>
      </c>
      <c r="M5150">
        <v>277212</v>
      </c>
      <c r="N5150">
        <v>1122674</v>
      </c>
      <c r="O5150">
        <v>62.584969999999998</v>
      </c>
      <c r="P5150" s="27">
        <v>3732702</v>
      </c>
      <c r="Q5150" s="27">
        <v>12735979</v>
      </c>
    </row>
    <row r="5151" spans="1:17" x14ac:dyDescent="0.3">
      <c r="A5151">
        <v>7</v>
      </c>
      <c r="B5151">
        <v>1</v>
      </c>
      <c r="C5151">
        <v>1</v>
      </c>
      <c r="D5151" s="27">
        <v>7400</v>
      </c>
      <c r="O5151">
        <v>1879.4559999999999</v>
      </c>
    </row>
    <row r="5152" spans="1:17" x14ac:dyDescent="0.3">
      <c r="A5152">
        <v>2</v>
      </c>
      <c r="B5152">
        <v>2</v>
      </c>
      <c r="C5152">
        <v>2</v>
      </c>
      <c r="D5152" s="27">
        <v>7500</v>
      </c>
      <c r="E5152">
        <v>37974</v>
      </c>
      <c r="F5152">
        <v>12754</v>
      </c>
      <c r="G5152">
        <v>38143</v>
      </c>
      <c r="H5152">
        <v>1761</v>
      </c>
      <c r="I5152">
        <v>27174</v>
      </c>
      <c r="J5152">
        <v>0</v>
      </c>
      <c r="K5152">
        <v>3807</v>
      </c>
      <c r="L5152">
        <v>4050</v>
      </c>
      <c r="M5152">
        <v>80410</v>
      </c>
      <c r="N5152">
        <v>41819</v>
      </c>
      <c r="O5152">
        <v>1868.403</v>
      </c>
      <c r="P5152" s="27">
        <v>72653</v>
      </c>
      <c r="Q5152" s="27">
        <v>247892</v>
      </c>
    </row>
    <row r="5153" spans="1:17" x14ac:dyDescent="0.3">
      <c r="A5153">
        <v>3</v>
      </c>
      <c r="B5153">
        <v>2</v>
      </c>
      <c r="C5153">
        <v>2</v>
      </c>
      <c r="D5153" s="27">
        <v>2500</v>
      </c>
      <c r="E5153">
        <v>3568</v>
      </c>
      <c r="F5153">
        <v>6310</v>
      </c>
      <c r="G5153">
        <v>15554</v>
      </c>
      <c r="H5153">
        <v>413</v>
      </c>
      <c r="I5153">
        <v>10002</v>
      </c>
      <c r="J5153">
        <v>0</v>
      </c>
      <c r="K5153">
        <v>1706</v>
      </c>
      <c r="L5153">
        <v>7888</v>
      </c>
      <c r="M5153">
        <v>22799</v>
      </c>
      <c r="N5153">
        <v>9448</v>
      </c>
      <c r="O5153">
        <v>4458.21</v>
      </c>
      <c r="P5153" s="27">
        <v>22769</v>
      </c>
      <c r="Q5153" s="27">
        <v>77688</v>
      </c>
    </row>
    <row r="5154" spans="1:17" x14ac:dyDescent="0.3">
      <c r="A5154">
        <v>1</v>
      </c>
      <c r="B5154">
        <v>5</v>
      </c>
      <c r="C5154">
        <v>9</v>
      </c>
      <c r="D5154" s="27">
        <v>205000</v>
      </c>
      <c r="E5154">
        <v>289138</v>
      </c>
      <c r="F5154">
        <v>876582</v>
      </c>
      <c r="G5154">
        <v>299786</v>
      </c>
      <c r="H5154">
        <v>30260</v>
      </c>
      <c r="I5154">
        <v>1480239</v>
      </c>
      <c r="J5154">
        <v>33202</v>
      </c>
      <c r="K5154">
        <v>476838</v>
      </c>
      <c r="L5154">
        <v>317560</v>
      </c>
      <c r="M5154">
        <v>598025</v>
      </c>
      <c r="N5154">
        <v>1484196</v>
      </c>
      <c r="O5154">
        <v>62.705539999999999</v>
      </c>
      <c r="P5154" s="27">
        <v>1725037</v>
      </c>
      <c r="Q5154" s="27">
        <v>5885826</v>
      </c>
    </row>
    <row r="5155" spans="1:17" x14ac:dyDescent="0.3">
      <c r="A5155">
        <v>5</v>
      </c>
      <c r="B5155">
        <v>2</v>
      </c>
      <c r="C5155">
        <v>4</v>
      </c>
      <c r="D5155" s="27">
        <v>43500</v>
      </c>
      <c r="E5155">
        <v>103790</v>
      </c>
      <c r="F5155">
        <v>1139559</v>
      </c>
      <c r="G5155">
        <v>1546744</v>
      </c>
      <c r="H5155">
        <v>0</v>
      </c>
      <c r="I5155">
        <v>379841</v>
      </c>
      <c r="J5155">
        <v>0</v>
      </c>
      <c r="K5155">
        <v>45278</v>
      </c>
      <c r="L5155">
        <v>42681</v>
      </c>
      <c r="M5155">
        <v>446569</v>
      </c>
      <c r="N5155">
        <v>741964</v>
      </c>
      <c r="O5155">
        <v>321.29430000000002</v>
      </c>
      <c r="P5155" s="27">
        <v>1303173</v>
      </c>
      <c r="Q5155" s="27">
        <v>4446426</v>
      </c>
    </row>
    <row r="5156" spans="1:17" x14ac:dyDescent="0.3">
      <c r="A5156">
        <v>4</v>
      </c>
      <c r="B5156">
        <v>15</v>
      </c>
      <c r="C5156">
        <v>32</v>
      </c>
      <c r="D5156" s="27">
        <v>3000</v>
      </c>
      <c r="E5156">
        <v>0</v>
      </c>
      <c r="F5156">
        <v>24050</v>
      </c>
      <c r="G5156">
        <v>29612</v>
      </c>
      <c r="H5156">
        <v>0</v>
      </c>
      <c r="I5156">
        <v>8454</v>
      </c>
      <c r="J5156">
        <v>84780</v>
      </c>
      <c r="K5156">
        <v>130894</v>
      </c>
      <c r="L5156">
        <v>1823</v>
      </c>
      <c r="M5156">
        <v>2354</v>
      </c>
      <c r="N5156">
        <v>23359</v>
      </c>
      <c r="O5156">
        <v>789.9366</v>
      </c>
      <c r="P5156" s="27">
        <v>89486</v>
      </c>
      <c r="Q5156" s="27">
        <v>305326</v>
      </c>
    </row>
    <row r="5157" spans="1:17" x14ac:dyDescent="0.3">
      <c r="A5157">
        <v>1</v>
      </c>
      <c r="B5157">
        <v>26</v>
      </c>
      <c r="C5157">
        <v>44</v>
      </c>
      <c r="D5157" s="27">
        <v>1050</v>
      </c>
      <c r="E5157">
        <v>0</v>
      </c>
      <c r="F5157">
        <v>0</v>
      </c>
      <c r="G5157">
        <v>830</v>
      </c>
      <c r="H5157">
        <v>0</v>
      </c>
      <c r="I5157">
        <v>4118</v>
      </c>
      <c r="J5157">
        <v>0</v>
      </c>
      <c r="K5157">
        <v>0</v>
      </c>
      <c r="L5157">
        <v>2187</v>
      </c>
      <c r="M5157">
        <v>5597</v>
      </c>
      <c r="N5157">
        <v>3704</v>
      </c>
      <c r="O5157">
        <v>1461.857</v>
      </c>
      <c r="P5157" s="27">
        <v>4817</v>
      </c>
      <c r="Q5157" s="27">
        <v>16436</v>
      </c>
    </row>
    <row r="5158" spans="1:17" x14ac:dyDescent="0.3">
      <c r="A5158">
        <v>8</v>
      </c>
      <c r="B5158">
        <v>5</v>
      </c>
      <c r="C5158">
        <v>10</v>
      </c>
      <c r="D5158" s="27">
        <v>2450</v>
      </c>
      <c r="E5158">
        <v>0</v>
      </c>
      <c r="F5158">
        <v>0</v>
      </c>
      <c r="G5158">
        <v>0</v>
      </c>
      <c r="H5158">
        <v>0</v>
      </c>
      <c r="I5158">
        <v>0</v>
      </c>
      <c r="J5158">
        <v>0</v>
      </c>
      <c r="K5158">
        <v>0</v>
      </c>
      <c r="L5158">
        <v>0</v>
      </c>
      <c r="M5158">
        <v>0</v>
      </c>
      <c r="N5158">
        <v>49556</v>
      </c>
      <c r="O5158">
        <v>1461.857</v>
      </c>
      <c r="P5158" s="27">
        <v>14524</v>
      </c>
      <c r="Q5158" s="27">
        <v>49556</v>
      </c>
    </row>
    <row r="5159" spans="1:17" x14ac:dyDescent="0.3">
      <c r="A5159">
        <v>3</v>
      </c>
      <c r="B5159">
        <v>5</v>
      </c>
      <c r="C5159">
        <v>10</v>
      </c>
      <c r="D5159" s="27">
        <v>12500</v>
      </c>
      <c r="E5159">
        <v>4215</v>
      </c>
      <c r="F5159">
        <v>6344</v>
      </c>
      <c r="G5159">
        <v>8243</v>
      </c>
      <c r="H5159">
        <v>832</v>
      </c>
      <c r="I5159">
        <v>40506</v>
      </c>
      <c r="J5159">
        <v>0</v>
      </c>
      <c r="K5159">
        <v>2453</v>
      </c>
      <c r="L5159">
        <v>7074</v>
      </c>
      <c r="M5159">
        <v>26908</v>
      </c>
      <c r="N5159">
        <v>38407</v>
      </c>
      <c r="O5159">
        <v>1162.2629999999999</v>
      </c>
      <c r="P5159" s="27">
        <v>39561</v>
      </c>
      <c r="Q5159" s="27">
        <v>134982</v>
      </c>
    </row>
    <row r="5160" spans="1:17" x14ac:dyDescent="0.3">
      <c r="A5160">
        <v>2</v>
      </c>
      <c r="B5160">
        <v>25</v>
      </c>
      <c r="C5160">
        <v>42</v>
      </c>
      <c r="D5160" s="27">
        <v>116000</v>
      </c>
      <c r="E5160">
        <v>178212</v>
      </c>
      <c r="F5160">
        <v>814501</v>
      </c>
      <c r="G5160">
        <v>1421310</v>
      </c>
      <c r="H5160">
        <v>0</v>
      </c>
      <c r="I5160">
        <v>3521993</v>
      </c>
      <c r="J5160">
        <v>294931</v>
      </c>
      <c r="K5160">
        <v>17347</v>
      </c>
      <c r="L5160">
        <v>50846</v>
      </c>
      <c r="M5160">
        <v>97253</v>
      </c>
      <c r="N5160">
        <v>1197709</v>
      </c>
      <c r="O5160">
        <v>62.703020000000002</v>
      </c>
      <c r="P5160" s="27">
        <v>2225704</v>
      </c>
      <c r="Q5160" s="27">
        <v>7594102</v>
      </c>
    </row>
    <row r="5161" spans="1:17" x14ac:dyDescent="0.3">
      <c r="A5161">
        <v>2</v>
      </c>
      <c r="B5161">
        <v>25</v>
      </c>
      <c r="C5161">
        <v>42</v>
      </c>
      <c r="D5161" s="27">
        <v>134000</v>
      </c>
      <c r="E5161">
        <v>0</v>
      </c>
      <c r="F5161">
        <v>687720</v>
      </c>
      <c r="G5161">
        <v>1321943</v>
      </c>
      <c r="H5161">
        <v>52406</v>
      </c>
      <c r="I5161">
        <v>1597938</v>
      </c>
      <c r="J5161">
        <v>277419</v>
      </c>
      <c r="K5161">
        <v>3144327</v>
      </c>
      <c r="L5161">
        <v>66261</v>
      </c>
      <c r="M5161">
        <v>204469</v>
      </c>
      <c r="N5161">
        <v>1120178</v>
      </c>
      <c r="O5161">
        <v>247.69460000000001</v>
      </c>
      <c r="P5161" s="27">
        <v>2483195</v>
      </c>
      <c r="Q5161" s="27">
        <v>8472661</v>
      </c>
    </row>
    <row r="5162" spans="1:17" x14ac:dyDescent="0.3">
      <c r="A5162">
        <v>7</v>
      </c>
      <c r="B5162">
        <v>2</v>
      </c>
      <c r="C5162">
        <v>2</v>
      </c>
      <c r="D5162" s="27">
        <v>1200</v>
      </c>
      <c r="E5162">
        <v>0</v>
      </c>
      <c r="F5162">
        <v>7847</v>
      </c>
      <c r="G5162">
        <v>13457</v>
      </c>
      <c r="H5162">
        <v>0</v>
      </c>
      <c r="I5162">
        <v>6454</v>
      </c>
      <c r="J5162">
        <v>0</v>
      </c>
      <c r="K5162">
        <v>1219</v>
      </c>
      <c r="L5162">
        <v>1807</v>
      </c>
      <c r="M5162">
        <v>6035</v>
      </c>
      <c r="N5162">
        <v>7718</v>
      </c>
      <c r="O5162">
        <v>1879.4559999999999</v>
      </c>
      <c r="P5162" s="27">
        <v>13053</v>
      </c>
      <c r="Q5162" s="27">
        <v>44537</v>
      </c>
    </row>
    <row r="5163" spans="1:17" x14ac:dyDescent="0.3">
      <c r="A5163">
        <v>5</v>
      </c>
      <c r="B5163">
        <v>2</v>
      </c>
      <c r="C5163">
        <v>4</v>
      </c>
      <c r="D5163" s="27">
        <v>450000</v>
      </c>
      <c r="E5163">
        <v>18712</v>
      </c>
      <c r="F5163">
        <v>3955919</v>
      </c>
      <c r="G5163">
        <v>6118225</v>
      </c>
      <c r="H5163">
        <v>0</v>
      </c>
      <c r="I5163">
        <v>3390346</v>
      </c>
      <c r="J5163">
        <v>307345</v>
      </c>
      <c r="K5163">
        <v>257860</v>
      </c>
      <c r="L5163">
        <v>668282</v>
      </c>
      <c r="M5163">
        <v>5333766</v>
      </c>
      <c r="N5163">
        <v>3791461</v>
      </c>
      <c r="O5163">
        <v>23.251169999999998</v>
      </c>
      <c r="P5163" s="27">
        <v>6987666</v>
      </c>
      <c r="Q5163" s="27">
        <v>23841916</v>
      </c>
    </row>
    <row r="5164" spans="1:17" x14ac:dyDescent="0.3">
      <c r="A5164">
        <v>4</v>
      </c>
      <c r="B5164">
        <v>14</v>
      </c>
      <c r="C5164">
        <v>28</v>
      </c>
      <c r="D5164" s="27">
        <v>55000</v>
      </c>
      <c r="E5164">
        <v>82238</v>
      </c>
      <c r="F5164">
        <v>278912</v>
      </c>
      <c r="G5164">
        <v>108507</v>
      </c>
      <c r="H5164">
        <v>0</v>
      </c>
      <c r="I5164">
        <v>149892</v>
      </c>
      <c r="J5164">
        <v>0</v>
      </c>
      <c r="K5164">
        <v>145203</v>
      </c>
      <c r="L5164">
        <v>45774</v>
      </c>
      <c r="M5164">
        <v>250485</v>
      </c>
      <c r="N5164">
        <v>95367</v>
      </c>
      <c r="O5164">
        <v>499.12040000000002</v>
      </c>
      <c r="P5164" s="27">
        <v>338915</v>
      </c>
      <c r="Q5164" s="27">
        <v>1156378</v>
      </c>
    </row>
    <row r="5165" spans="1:17" x14ac:dyDescent="0.3">
      <c r="A5165">
        <v>9</v>
      </c>
      <c r="B5165">
        <v>13</v>
      </c>
      <c r="C5165">
        <v>24</v>
      </c>
      <c r="D5165" s="27">
        <v>38000</v>
      </c>
      <c r="E5165">
        <v>102118</v>
      </c>
      <c r="F5165">
        <v>390558</v>
      </c>
      <c r="G5165">
        <v>164308</v>
      </c>
      <c r="H5165">
        <v>52380</v>
      </c>
      <c r="I5165">
        <v>179216</v>
      </c>
      <c r="J5165">
        <v>0</v>
      </c>
      <c r="K5165">
        <v>24916</v>
      </c>
      <c r="L5165">
        <v>45939</v>
      </c>
      <c r="M5165">
        <v>55197</v>
      </c>
      <c r="N5165">
        <v>662734</v>
      </c>
      <c r="O5165">
        <v>532.96370000000002</v>
      </c>
      <c r="P5165" s="27">
        <v>491608</v>
      </c>
      <c r="Q5165" s="27">
        <v>1677366</v>
      </c>
    </row>
    <row r="5166" spans="1:17" x14ac:dyDescent="0.3">
      <c r="A5166">
        <v>8</v>
      </c>
      <c r="B5166">
        <v>2</v>
      </c>
      <c r="C5166">
        <v>2</v>
      </c>
      <c r="D5166" s="27">
        <v>49000</v>
      </c>
      <c r="E5166">
        <v>0</v>
      </c>
      <c r="F5166">
        <v>105986</v>
      </c>
      <c r="G5166">
        <v>413533</v>
      </c>
      <c r="H5166">
        <v>0</v>
      </c>
      <c r="I5166">
        <v>334168</v>
      </c>
      <c r="J5166">
        <v>0</v>
      </c>
      <c r="K5166">
        <v>27463</v>
      </c>
      <c r="L5166">
        <v>51953</v>
      </c>
      <c r="M5166">
        <v>289245</v>
      </c>
      <c r="N5166">
        <v>206782</v>
      </c>
      <c r="O5166">
        <v>308.20569999999998</v>
      </c>
      <c r="P5166" s="27">
        <v>418854</v>
      </c>
      <c r="Q5166" s="27">
        <v>1429130</v>
      </c>
    </row>
    <row r="5167" spans="1:17" x14ac:dyDescent="0.3">
      <c r="A5167">
        <v>5</v>
      </c>
      <c r="B5167">
        <v>5</v>
      </c>
      <c r="C5167">
        <v>9</v>
      </c>
      <c r="D5167" s="27">
        <v>136000</v>
      </c>
      <c r="E5167">
        <v>12129</v>
      </c>
      <c r="F5167">
        <v>120005</v>
      </c>
      <c r="G5167">
        <v>86200</v>
      </c>
      <c r="H5167">
        <v>1569</v>
      </c>
      <c r="I5167">
        <v>160220</v>
      </c>
      <c r="J5167">
        <v>0</v>
      </c>
      <c r="K5167">
        <v>6117</v>
      </c>
      <c r="L5167">
        <v>659</v>
      </c>
      <c r="M5167">
        <v>18138</v>
      </c>
      <c r="N5167">
        <v>307631</v>
      </c>
      <c r="O5167">
        <v>226.8278</v>
      </c>
      <c r="P5167" s="27">
        <v>208871</v>
      </c>
      <c r="Q5167" s="27">
        <v>712668</v>
      </c>
    </row>
    <row r="5168" spans="1:17" x14ac:dyDescent="0.3">
      <c r="A5168">
        <v>9</v>
      </c>
      <c r="B5168">
        <v>5</v>
      </c>
      <c r="C5168">
        <v>10</v>
      </c>
      <c r="D5168" s="27">
        <v>12250</v>
      </c>
      <c r="E5168">
        <v>26</v>
      </c>
      <c r="F5168">
        <v>4021</v>
      </c>
      <c r="G5168">
        <v>6036</v>
      </c>
      <c r="H5168">
        <v>1032</v>
      </c>
      <c r="I5168">
        <v>44576</v>
      </c>
      <c r="J5168">
        <v>0</v>
      </c>
      <c r="K5168">
        <v>1320</v>
      </c>
      <c r="L5168">
        <v>7628</v>
      </c>
      <c r="M5168">
        <v>6466</v>
      </c>
      <c r="N5168">
        <v>19722</v>
      </c>
      <c r="O5168">
        <v>1130.4749999999999</v>
      </c>
      <c r="P5168" s="27">
        <v>26620</v>
      </c>
      <c r="Q5168" s="27">
        <v>90827</v>
      </c>
    </row>
    <row r="5169" spans="1:17" x14ac:dyDescent="0.3">
      <c r="A5169">
        <v>2</v>
      </c>
      <c r="B5169">
        <v>16</v>
      </c>
      <c r="C5169">
        <v>35</v>
      </c>
      <c r="D5169" s="27">
        <v>700000</v>
      </c>
      <c r="E5169">
        <v>0</v>
      </c>
      <c r="F5169">
        <v>4927834</v>
      </c>
      <c r="G5169">
        <v>7409469</v>
      </c>
      <c r="H5169">
        <v>0</v>
      </c>
      <c r="I5169">
        <v>4548910</v>
      </c>
      <c r="J5169">
        <v>0</v>
      </c>
      <c r="K5169">
        <v>1759900</v>
      </c>
      <c r="L5169">
        <v>2404368</v>
      </c>
      <c r="M5169">
        <v>4963886</v>
      </c>
      <c r="N5169">
        <v>6594874</v>
      </c>
      <c r="O5169">
        <v>15.13367</v>
      </c>
      <c r="P5169" s="27">
        <v>9557222</v>
      </c>
      <c r="Q5169" s="27">
        <v>32609241</v>
      </c>
    </row>
    <row r="5170" spans="1:17" x14ac:dyDescent="0.3">
      <c r="A5170">
        <v>3</v>
      </c>
      <c r="B5170">
        <v>14</v>
      </c>
      <c r="C5170">
        <v>28</v>
      </c>
      <c r="D5170" s="27">
        <v>100000</v>
      </c>
      <c r="E5170">
        <v>0</v>
      </c>
      <c r="F5170">
        <v>3210502</v>
      </c>
      <c r="G5170">
        <v>309062</v>
      </c>
      <c r="H5170">
        <v>228677</v>
      </c>
      <c r="I5170">
        <v>1365744</v>
      </c>
      <c r="J5170">
        <v>343296</v>
      </c>
      <c r="K5170">
        <v>2262530</v>
      </c>
      <c r="L5170">
        <v>658621</v>
      </c>
      <c r="M5170">
        <v>1605789</v>
      </c>
      <c r="N5170">
        <v>809887</v>
      </c>
      <c r="O5170">
        <v>271.01510000000002</v>
      </c>
      <c r="P5170" s="27">
        <v>3163572</v>
      </c>
      <c r="Q5170" s="27">
        <v>10794108</v>
      </c>
    </row>
    <row r="5171" spans="1:17" x14ac:dyDescent="0.3">
      <c r="A5171">
        <v>9</v>
      </c>
      <c r="B5171">
        <v>2</v>
      </c>
      <c r="C5171">
        <v>2</v>
      </c>
      <c r="D5171" s="27">
        <v>7000</v>
      </c>
      <c r="E5171">
        <v>509</v>
      </c>
      <c r="F5171">
        <v>8793</v>
      </c>
      <c r="G5171">
        <v>32726</v>
      </c>
      <c r="H5171">
        <v>159</v>
      </c>
      <c r="I5171">
        <v>8154</v>
      </c>
      <c r="J5171">
        <v>1246</v>
      </c>
      <c r="K5171">
        <v>1538</v>
      </c>
      <c r="L5171">
        <v>10321</v>
      </c>
      <c r="M5171">
        <v>38634</v>
      </c>
      <c r="N5171">
        <v>15491</v>
      </c>
      <c r="O5171">
        <v>1828.0519999999999</v>
      </c>
      <c r="P5171" s="27">
        <v>34458</v>
      </c>
      <c r="Q5171" s="27">
        <v>117571</v>
      </c>
    </row>
    <row r="5172" spans="1:17" x14ac:dyDescent="0.3">
      <c r="A5172">
        <v>5</v>
      </c>
      <c r="B5172">
        <v>5</v>
      </c>
      <c r="C5172">
        <v>10</v>
      </c>
      <c r="D5172" s="27">
        <v>2000</v>
      </c>
      <c r="E5172">
        <v>0</v>
      </c>
      <c r="F5172">
        <v>0</v>
      </c>
      <c r="G5172">
        <v>0</v>
      </c>
      <c r="H5172">
        <v>0</v>
      </c>
      <c r="I5172">
        <v>1705</v>
      </c>
      <c r="J5172">
        <v>0</v>
      </c>
      <c r="K5172">
        <v>0</v>
      </c>
      <c r="L5172">
        <v>0</v>
      </c>
      <c r="M5172">
        <v>0</v>
      </c>
      <c r="N5172">
        <v>2290</v>
      </c>
      <c r="O5172">
        <v>1117.742</v>
      </c>
      <c r="P5172" s="27">
        <v>1171</v>
      </c>
      <c r="Q5172" s="27">
        <v>3995</v>
      </c>
    </row>
    <row r="5173" spans="1:17" x14ac:dyDescent="0.3">
      <c r="A5173">
        <v>5</v>
      </c>
      <c r="B5173">
        <v>12</v>
      </c>
      <c r="C5173">
        <v>21</v>
      </c>
      <c r="D5173" s="27">
        <v>3000</v>
      </c>
      <c r="E5173">
        <v>188</v>
      </c>
      <c r="F5173">
        <v>24504</v>
      </c>
      <c r="G5173">
        <v>351</v>
      </c>
      <c r="H5173">
        <v>380</v>
      </c>
      <c r="I5173">
        <v>1564</v>
      </c>
      <c r="J5173">
        <v>0</v>
      </c>
      <c r="K5173">
        <v>2131</v>
      </c>
      <c r="L5173">
        <v>0</v>
      </c>
      <c r="M5173">
        <v>0</v>
      </c>
      <c r="N5173">
        <v>16210</v>
      </c>
      <c r="O5173">
        <v>1879.4559999999999</v>
      </c>
      <c r="P5173" s="27">
        <v>13285</v>
      </c>
      <c r="Q5173" s="27">
        <v>45328</v>
      </c>
    </row>
    <row r="5174" spans="1:17" x14ac:dyDescent="0.3">
      <c r="A5174">
        <v>3</v>
      </c>
      <c r="B5174">
        <v>16</v>
      </c>
      <c r="C5174">
        <v>35</v>
      </c>
      <c r="D5174" s="27">
        <v>89000</v>
      </c>
      <c r="E5174">
        <v>2339372</v>
      </c>
      <c r="F5174">
        <v>1763542</v>
      </c>
      <c r="G5174">
        <v>1768950</v>
      </c>
      <c r="H5174">
        <v>0</v>
      </c>
      <c r="I5174">
        <v>3101486</v>
      </c>
      <c r="J5174">
        <v>648049</v>
      </c>
      <c r="K5174">
        <v>1792607</v>
      </c>
      <c r="L5174">
        <v>746668</v>
      </c>
      <c r="M5174">
        <v>576757</v>
      </c>
      <c r="N5174">
        <v>2901761</v>
      </c>
      <c r="O5174">
        <v>199.15090000000001</v>
      </c>
      <c r="P5174" s="27">
        <v>4583585</v>
      </c>
      <c r="Q5174" s="27">
        <v>15639192</v>
      </c>
    </row>
    <row r="5175" spans="1:17" x14ac:dyDescent="0.3">
      <c r="A5175">
        <v>8</v>
      </c>
      <c r="B5175">
        <v>23</v>
      </c>
      <c r="C5175">
        <v>50</v>
      </c>
      <c r="D5175" s="27">
        <v>186000</v>
      </c>
      <c r="E5175">
        <v>973995</v>
      </c>
      <c r="F5175">
        <v>624680</v>
      </c>
      <c r="G5175">
        <v>2908859</v>
      </c>
      <c r="H5175">
        <v>497486</v>
      </c>
      <c r="I5175">
        <v>2708473</v>
      </c>
      <c r="J5175">
        <v>0</v>
      </c>
      <c r="K5175">
        <v>279341</v>
      </c>
      <c r="L5175">
        <v>213531</v>
      </c>
      <c r="M5175">
        <v>324450</v>
      </c>
      <c r="N5175">
        <v>1756850</v>
      </c>
      <c r="O5175">
        <v>48.84104</v>
      </c>
      <c r="P5175" s="27">
        <v>3015142</v>
      </c>
      <c r="Q5175" s="27">
        <v>10287665</v>
      </c>
    </row>
    <row r="5176" spans="1:17" x14ac:dyDescent="0.3">
      <c r="A5176">
        <v>3</v>
      </c>
      <c r="B5176">
        <v>26</v>
      </c>
      <c r="C5176">
        <v>46</v>
      </c>
      <c r="D5176" s="27">
        <v>40000</v>
      </c>
      <c r="E5176">
        <v>0</v>
      </c>
      <c r="F5176">
        <v>33610</v>
      </c>
      <c r="G5176">
        <v>57783</v>
      </c>
      <c r="H5176">
        <v>617</v>
      </c>
      <c r="I5176">
        <v>129514</v>
      </c>
      <c r="J5176">
        <v>0</v>
      </c>
      <c r="K5176">
        <v>11923</v>
      </c>
      <c r="L5176">
        <v>4359</v>
      </c>
      <c r="M5176">
        <v>7309</v>
      </c>
      <c r="N5176">
        <v>163666</v>
      </c>
      <c r="O5176">
        <v>545.85810000000004</v>
      </c>
      <c r="P5176" s="27">
        <v>119807</v>
      </c>
      <c r="Q5176" s="27">
        <v>408781</v>
      </c>
    </row>
    <row r="5177" spans="1:17" x14ac:dyDescent="0.3">
      <c r="A5177">
        <v>2</v>
      </c>
      <c r="B5177">
        <v>8</v>
      </c>
      <c r="C5177">
        <v>19</v>
      </c>
      <c r="D5177" s="27">
        <v>9000</v>
      </c>
      <c r="E5177">
        <v>22871</v>
      </c>
      <c r="F5177">
        <v>49154</v>
      </c>
      <c r="G5177">
        <v>346480</v>
      </c>
      <c r="H5177">
        <v>0</v>
      </c>
      <c r="I5177">
        <v>151606</v>
      </c>
      <c r="J5177">
        <v>0</v>
      </c>
      <c r="K5177">
        <v>10638</v>
      </c>
      <c r="L5177">
        <v>144255</v>
      </c>
      <c r="M5177">
        <v>267875</v>
      </c>
      <c r="N5177">
        <v>147333</v>
      </c>
      <c r="O5177">
        <v>907.84130000000005</v>
      </c>
      <c r="P5177" s="27">
        <v>334177</v>
      </c>
      <c r="Q5177" s="27">
        <v>1140212</v>
      </c>
    </row>
    <row r="5178" spans="1:17" x14ac:dyDescent="0.3">
      <c r="A5178">
        <v>3</v>
      </c>
      <c r="B5178">
        <v>16</v>
      </c>
      <c r="C5178">
        <v>35</v>
      </c>
      <c r="D5178" s="27">
        <v>800000</v>
      </c>
      <c r="E5178">
        <v>0</v>
      </c>
      <c r="F5178">
        <v>11096169</v>
      </c>
      <c r="G5178">
        <v>10663396</v>
      </c>
      <c r="H5178">
        <v>0</v>
      </c>
      <c r="I5178">
        <v>15559491</v>
      </c>
      <c r="J5178">
        <v>0</v>
      </c>
      <c r="K5178">
        <v>1854545</v>
      </c>
      <c r="L5178">
        <v>2792724</v>
      </c>
      <c r="M5178">
        <v>2194374</v>
      </c>
      <c r="N5178">
        <v>18261114</v>
      </c>
      <c r="O5178">
        <v>10.01088</v>
      </c>
      <c r="P5178" s="27">
        <v>18294787</v>
      </c>
      <c r="Q5178" s="27">
        <v>62421813</v>
      </c>
    </row>
    <row r="5179" spans="1:17" x14ac:dyDescent="0.3">
      <c r="A5179">
        <v>4</v>
      </c>
      <c r="B5179">
        <v>6</v>
      </c>
      <c r="C5179">
        <v>12</v>
      </c>
      <c r="D5179" s="27">
        <v>9500</v>
      </c>
      <c r="E5179">
        <v>43148</v>
      </c>
      <c r="F5179">
        <v>20310</v>
      </c>
      <c r="G5179">
        <v>49472</v>
      </c>
      <c r="H5179">
        <v>0</v>
      </c>
      <c r="I5179">
        <v>62438</v>
      </c>
      <c r="J5179">
        <v>0</v>
      </c>
      <c r="K5179">
        <v>843911</v>
      </c>
      <c r="L5179">
        <v>8496</v>
      </c>
      <c r="M5179">
        <v>19219</v>
      </c>
      <c r="N5179">
        <v>58477</v>
      </c>
      <c r="O5179">
        <v>918.0299</v>
      </c>
      <c r="P5179" s="27">
        <v>323995</v>
      </c>
      <c r="Q5179" s="27">
        <v>1105471</v>
      </c>
    </row>
    <row r="5180" spans="1:17" x14ac:dyDescent="0.3">
      <c r="A5180">
        <v>4</v>
      </c>
      <c r="B5180">
        <v>15</v>
      </c>
      <c r="C5180">
        <v>34</v>
      </c>
      <c r="D5180" s="27">
        <v>2250</v>
      </c>
      <c r="E5180">
        <v>282</v>
      </c>
      <c r="F5180">
        <v>0</v>
      </c>
      <c r="G5180">
        <v>12</v>
      </c>
      <c r="H5180">
        <v>93</v>
      </c>
      <c r="I5180">
        <v>67</v>
      </c>
      <c r="J5180">
        <v>1377</v>
      </c>
      <c r="K5180">
        <v>1386</v>
      </c>
      <c r="L5180">
        <v>0</v>
      </c>
      <c r="M5180">
        <v>0</v>
      </c>
      <c r="N5180">
        <v>260</v>
      </c>
      <c r="O5180">
        <v>1484.5150000000001</v>
      </c>
      <c r="P5180" s="27">
        <v>1019</v>
      </c>
      <c r="Q5180" s="27">
        <v>3477</v>
      </c>
    </row>
    <row r="5181" spans="1:17" x14ac:dyDescent="0.3">
      <c r="A5181">
        <v>3</v>
      </c>
      <c r="B5181">
        <v>14</v>
      </c>
      <c r="C5181">
        <v>31</v>
      </c>
      <c r="D5181" s="27">
        <v>3000</v>
      </c>
      <c r="E5181">
        <v>0</v>
      </c>
      <c r="F5181">
        <v>24915</v>
      </c>
      <c r="G5181">
        <v>28037</v>
      </c>
      <c r="H5181">
        <v>4031</v>
      </c>
      <c r="I5181">
        <v>16438</v>
      </c>
      <c r="J5181">
        <v>7883</v>
      </c>
      <c r="K5181">
        <v>8513</v>
      </c>
      <c r="L5181">
        <v>11743</v>
      </c>
      <c r="M5181">
        <v>8153</v>
      </c>
      <c r="N5181">
        <v>29033</v>
      </c>
      <c r="O5181">
        <v>4458.21</v>
      </c>
      <c r="P5181" s="27">
        <v>40664</v>
      </c>
      <c r="Q5181" s="27">
        <v>138746</v>
      </c>
    </row>
    <row r="5182" spans="1:17" x14ac:dyDescent="0.3">
      <c r="A5182">
        <v>3</v>
      </c>
      <c r="B5182">
        <v>2</v>
      </c>
      <c r="C5182">
        <v>4</v>
      </c>
      <c r="D5182" s="27">
        <v>300000</v>
      </c>
      <c r="E5182">
        <v>0</v>
      </c>
      <c r="F5182">
        <v>2959866</v>
      </c>
      <c r="G5182">
        <v>6762249</v>
      </c>
      <c r="H5182">
        <v>0</v>
      </c>
      <c r="I5182">
        <v>2544480</v>
      </c>
      <c r="J5182">
        <v>0</v>
      </c>
      <c r="K5182">
        <v>169433</v>
      </c>
      <c r="L5182">
        <v>352362</v>
      </c>
      <c r="M5182">
        <v>3947751</v>
      </c>
      <c r="N5182">
        <v>3036372</v>
      </c>
      <c r="O5182">
        <v>86.870509999999996</v>
      </c>
      <c r="P5182" s="27">
        <v>5794992</v>
      </c>
      <c r="Q5182" s="27">
        <v>19772513</v>
      </c>
    </row>
    <row r="5183" spans="1:17" x14ac:dyDescent="0.3">
      <c r="A5183">
        <v>2</v>
      </c>
      <c r="B5183">
        <v>2</v>
      </c>
      <c r="C5183">
        <v>2</v>
      </c>
      <c r="D5183" s="27">
        <v>300000</v>
      </c>
      <c r="E5183">
        <v>0</v>
      </c>
      <c r="F5183">
        <v>1802211</v>
      </c>
      <c r="G5183">
        <v>6621981</v>
      </c>
      <c r="H5183">
        <v>0</v>
      </c>
      <c r="I5183">
        <v>4177691</v>
      </c>
      <c r="J5183">
        <v>0</v>
      </c>
      <c r="K5183">
        <v>711599</v>
      </c>
      <c r="L5183">
        <v>1051618</v>
      </c>
      <c r="M5183">
        <v>12069004</v>
      </c>
      <c r="N5183">
        <v>3951250</v>
      </c>
      <c r="O5183">
        <v>15.94562</v>
      </c>
      <c r="P5183" s="27">
        <v>8905438</v>
      </c>
      <c r="Q5183" s="27">
        <v>30385354</v>
      </c>
    </row>
    <row r="5184" spans="1:17" x14ac:dyDescent="0.3">
      <c r="A5184">
        <v>7</v>
      </c>
      <c r="B5184">
        <v>5</v>
      </c>
      <c r="C5184">
        <v>9</v>
      </c>
      <c r="D5184" s="27">
        <v>84000</v>
      </c>
      <c r="E5184">
        <v>44141</v>
      </c>
      <c r="F5184">
        <v>575848</v>
      </c>
      <c r="G5184">
        <v>69940</v>
      </c>
      <c r="H5184">
        <v>6211</v>
      </c>
      <c r="I5184">
        <v>325370</v>
      </c>
      <c r="J5184">
        <v>0</v>
      </c>
      <c r="K5184">
        <v>9316</v>
      </c>
      <c r="L5184">
        <v>14163</v>
      </c>
      <c r="M5184">
        <v>133215</v>
      </c>
      <c r="N5184">
        <v>346858</v>
      </c>
      <c r="O5184">
        <v>69.915840000000003</v>
      </c>
      <c r="P5184" s="27">
        <v>446970</v>
      </c>
      <c r="Q5184" s="27">
        <v>1525062</v>
      </c>
    </row>
    <row r="5185" spans="1:17" x14ac:dyDescent="0.3">
      <c r="A5185">
        <v>7</v>
      </c>
      <c r="B5185">
        <v>2</v>
      </c>
      <c r="C5185">
        <v>4</v>
      </c>
      <c r="D5185" s="27">
        <v>325000</v>
      </c>
      <c r="E5185">
        <v>278208</v>
      </c>
      <c r="F5185">
        <v>6338233</v>
      </c>
      <c r="G5185">
        <v>6043612</v>
      </c>
      <c r="H5185">
        <v>12144</v>
      </c>
      <c r="I5185">
        <v>1967033</v>
      </c>
      <c r="J5185">
        <v>114498</v>
      </c>
      <c r="K5185">
        <v>141799</v>
      </c>
      <c r="L5185">
        <v>414012</v>
      </c>
      <c r="M5185">
        <v>970871</v>
      </c>
      <c r="N5185">
        <v>2050123</v>
      </c>
      <c r="O5185">
        <v>23.251169999999998</v>
      </c>
      <c r="P5185" s="27">
        <v>5372372</v>
      </c>
      <c r="Q5185" s="27">
        <v>18330533</v>
      </c>
    </row>
    <row r="5186" spans="1:17" x14ac:dyDescent="0.3">
      <c r="A5186">
        <v>9</v>
      </c>
      <c r="B5186">
        <v>15</v>
      </c>
      <c r="C5186">
        <v>33</v>
      </c>
      <c r="D5186" s="27">
        <v>14000</v>
      </c>
      <c r="E5186">
        <v>4017</v>
      </c>
      <c r="F5186">
        <v>16715</v>
      </c>
      <c r="G5186">
        <v>74639</v>
      </c>
      <c r="H5186">
        <v>0</v>
      </c>
      <c r="I5186">
        <v>40755</v>
      </c>
      <c r="J5186">
        <v>207189</v>
      </c>
      <c r="K5186">
        <v>146474</v>
      </c>
      <c r="L5186">
        <v>2701</v>
      </c>
      <c r="M5186">
        <v>7137</v>
      </c>
      <c r="N5186">
        <v>34730</v>
      </c>
      <c r="O5186">
        <v>614.73659999999995</v>
      </c>
      <c r="P5186" s="27">
        <v>156611</v>
      </c>
      <c r="Q5186" s="27">
        <v>534357</v>
      </c>
    </row>
    <row r="5187" spans="1:17" x14ac:dyDescent="0.3">
      <c r="A5187">
        <v>9</v>
      </c>
      <c r="B5187">
        <v>23</v>
      </c>
      <c r="C5187">
        <v>50</v>
      </c>
      <c r="D5187" s="27">
        <v>10250</v>
      </c>
      <c r="E5187">
        <v>7120</v>
      </c>
      <c r="F5187">
        <v>82706</v>
      </c>
      <c r="G5187">
        <v>84031</v>
      </c>
      <c r="H5187">
        <v>0</v>
      </c>
      <c r="I5187">
        <v>71880</v>
      </c>
      <c r="J5187">
        <v>0</v>
      </c>
      <c r="K5187">
        <v>655552</v>
      </c>
      <c r="L5187">
        <v>18536</v>
      </c>
      <c r="M5187">
        <v>10665</v>
      </c>
      <c r="N5187">
        <v>71324</v>
      </c>
      <c r="O5187">
        <v>1031.346</v>
      </c>
      <c r="P5187" s="27">
        <v>293615</v>
      </c>
      <c r="Q5187" s="27">
        <v>1001814</v>
      </c>
    </row>
    <row r="5188" spans="1:17" x14ac:dyDescent="0.3">
      <c r="A5188">
        <v>9</v>
      </c>
      <c r="B5188">
        <v>5</v>
      </c>
      <c r="C5188">
        <v>10</v>
      </c>
      <c r="D5188" s="27">
        <v>54000</v>
      </c>
      <c r="E5188">
        <v>0</v>
      </c>
      <c r="F5188">
        <v>2320</v>
      </c>
      <c r="G5188">
        <v>5152</v>
      </c>
      <c r="H5188">
        <v>0</v>
      </c>
      <c r="I5188">
        <v>19261</v>
      </c>
      <c r="J5188">
        <v>0</v>
      </c>
      <c r="K5188">
        <v>419</v>
      </c>
      <c r="L5188">
        <v>79</v>
      </c>
      <c r="M5188">
        <v>1239</v>
      </c>
      <c r="N5188">
        <v>109979</v>
      </c>
      <c r="O5188">
        <v>360.20249999999999</v>
      </c>
      <c r="P5188" s="27">
        <v>40577</v>
      </c>
      <c r="Q5188" s="27">
        <v>138449</v>
      </c>
    </row>
    <row r="5189" spans="1:17" x14ac:dyDescent="0.3">
      <c r="A5189">
        <v>3</v>
      </c>
      <c r="B5189">
        <v>25</v>
      </c>
      <c r="C5189">
        <v>41</v>
      </c>
      <c r="D5189" s="27">
        <v>28000</v>
      </c>
      <c r="E5189">
        <v>0</v>
      </c>
      <c r="F5189">
        <v>17651</v>
      </c>
      <c r="G5189">
        <v>33775</v>
      </c>
      <c r="H5189">
        <v>0</v>
      </c>
      <c r="I5189">
        <v>126053</v>
      </c>
      <c r="J5189">
        <v>0</v>
      </c>
      <c r="K5189">
        <v>4890</v>
      </c>
      <c r="L5189">
        <v>1852</v>
      </c>
      <c r="M5189">
        <v>9624</v>
      </c>
      <c r="N5189">
        <v>67125</v>
      </c>
      <c r="O5189">
        <v>52.146230000000003</v>
      </c>
      <c r="P5189" s="27">
        <v>76486</v>
      </c>
      <c r="Q5189" s="27">
        <v>260970</v>
      </c>
    </row>
    <row r="5190" spans="1:17" x14ac:dyDescent="0.3">
      <c r="A5190">
        <v>8</v>
      </c>
      <c r="B5190">
        <v>15</v>
      </c>
      <c r="C5190">
        <v>53</v>
      </c>
      <c r="D5190" s="27">
        <v>4150</v>
      </c>
      <c r="E5190">
        <v>5395</v>
      </c>
      <c r="F5190">
        <v>55334</v>
      </c>
      <c r="G5190">
        <v>24980</v>
      </c>
      <c r="H5190">
        <v>2292</v>
      </c>
      <c r="I5190">
        <v>14872</v>
      </c>
      <c r="J5190">
        <v>132376</v>
      </c>
      <c r="K5190">
        <v>60995</v>
      </c>
      <c r="L5190">
        <v>4322</v>
      </c>
      <c r="M5190">
        <v>7595</v>
      </c>
      <c r="N5190">
        <v>22189</v>
      </c>
      <c r="O5190">
        <v>1834.9659999999999</v>
      </c>
      <c r="P5190" s="27">
        <v>96820</v>
      </c>
      <c r="Q5190" s="27">
        <v>330350</v>
      </c>
    </row>
    <row r="5191" spans="1:17" x14ac:dyDescent="0.3">
      <c r="A5191">
        <v>5</v>
      </c>
      <c r="B5191">
        <v>2</v>
      </c>
      <c r="C5191">
        <v>2</v>
      </c>
      <c r="D5191" s="27">
        <v>10750</v>
      </c>
      <c r="E5191">
        <v>2312</v>
      </c>
      <c r="F5191">
        <v>19886</v>
      </c>
      <c r="G5191">
        <v>28414</v>
      </c>
      <c r="H5191">
        <v>687</v>
      </c>
      <c r="I5191">
        <v>33076</v>
      </c>
      <c r="J5191">
        <v>0</v>
      </c>
      <c r="K5191">
        <v>7242</v>
      </c>
      <c r="L5191">
        <v>4574</v>
      </c>
      <c r="M5191">
        <v>55097</v>
      </c>
      <c r="N5191">
        <v>42787</v>
      </c>
      <c r="O5191">
        <v>632.51710000000003</v>
      </c>
      <c r="P5191" s="27">
        <v>56880</v>
      </c>
      <c r="Q5191" s="27">
        <v>194075</v>
      </c>
    </row>
    <row r="5192" spans="1:17" x14ac:dyDescent="0.3">
      <c r="A5192">
        <v>1</v>
      </c>
      <c r="B5192">
        <v>16</v>
      </c>
      <c r="C5192">
        <v>35</v>
      </c>
      <c r="D5192" s="27">
        <v>330000</v>
      </c>
      <c r="E5192">
        <v>4478535</v>
      </c>
      <c r="F5192">
        <v>0</v>
      </c>
      <c r="G5192">
        <v>12176483</v>
      </c>
      <c r="H5192">
        <v>0</v>
      </c>
      <c r="I5192">
        <v>7708027</v>
      </c>
      <c r="J5192">
        <v>0</v>
      </c>
      <c r="K5192">
        <v>1426693</v>
      </c>
      <c r="L5192">
        <v>33532</v>
      </c>
      <c r="M5192">
        <v>756243</v>
      </c>
      <c r="N5192">
        <v>10622362</v>
      </c>
      <c r="O5192">
        <v>9.2846069999999994</v>
      </c>
      <c r="P5192" s="27">
        <v>10903246</v>
      </c>
      <c r="Q5192" s="27">
        <v>37201875</v>
      </c>
    </row>
    <row r="5193" spans="1:17" x14ac:dyDescent="0.3">
      <c r="A5193">
        <v>5</v>
      </c>
      <c r="B5193">
        <v>7</v>
      </c>
      <c r="C5193">
        <v>16</v>
      </c>
      <c r="D5193" s="27">
        <v>11750</v>
      </c>
      <c r="E5193">
        <v>15086</v>
      </c>
      <c r="F5193">
        <v>65745</v>
      </c>
      <c r="G5193">
        <v>32493</v>
      </c>
      <c r="H5193">
        <v>0</v>
      </c>
      <c r="I5193">
        <v>137712</v>
      </c>
      <c r="J5193">
        <v>28199</v>
      </c>
      <c r="K5193">
        <v>40042</v>
      </c>
      <c r="L5193">
        <v>49167</v>
      </c>
      <c r="M5193">
        <v>10519</v>
      </c>
      <c r="N5193">
        <v>169192</v>
      </c>
      <c r="O5193">
        <v>583.35119999999995</v>
      </c>
      <c r="P5193" s="27">
        <v>160655</v>
      </c>
      <c r="Q5193" s="27">
        <v>548155</v>
      </c>
    </row>
    <row r="5194" spans="1:17" x14ac:dyDescent="0.3">
      <c r="A5194">
        <v>9</v>
      </c>
      <c r="B5194">
        <v>2</v>
      </c>
      <c r="C5194">
        <v>2</v>
      </c>
      <c r="D5194" s="27">
        <v>41500</v>
      </c>
      <c r="E5194">
        <v>0</v>
      </c>
      <c r="F5194">
        <v>12756</v>
      </c>
      <c r="G5194">
        <v>114526</v>
      </c>
      <c r="H5194">
        <v>0</v>
      </c>
      <c r="I5194">
        <v>63753</v>
      </c>
      <c r="J5194">
        <v>0</v>
      </c>
      <c r="K5194">
        <v>4055</v>
      </c>
      <c r="L5194">
        <v>20270</v>
      </c>
      <c r="M5194">
        <v>59669</v>
      </c>
      <c r="N5194">
        <v>54045</v>
      </c>
      <c r="O5194">
        <v>55.969329999999999</v>
      </c>
      <c r="P5194" s="27">
        <v>96446</v>
      </c>
      <c r="Q5194" s="27">
        <v>329074</v>
      </c>
    </row>
    <row r="5195" spans="1:17" x14ac:dyDescent="0.3">
      <c r="A5195">
        <v>7</v>
      </c>
      <c r="B5195">
        <v>14</v>
      </c>
      <c r="C5195">
        <v>28</v>
      </c>
      <c r="D5195" s="27">
        <v>100000</v>
      </c>
      <c r="E5195">
        <v>0</v>
      </c>
      <c r="F5195">
        <v>1218802</v>
      </c>
      <c r="G5195">
        <v>686218</v>
      </c>
      <c r="H5195">
        <v>30835</v>
      </c>
      <c r="I5195">
        <v>690337</v>
      </c>
      <c r="J5195">
        <v>107949</v>
      </c>
      <c r="K5195">
        <v>1046216</v>
      </c>
      <c r="L5195">
        <v>144299</v>
      </c>
      <c r="M5195">
        <v>695577</v>
      </c>
      <c r="N5195">
        <v>473549</v>
      </c>
      <c r="O5195">
        <v>356.19830000000002</v>
      </c>
      <c r="P5195" s="27">
        <v>1492902</v>
      </c>
      <c r="Q5195" s="27">
        <v>5093782</v>
      </c>
    </row>
    <row r="5196" spans="1:17" x14ac:dyDescent="0.3">
      <c r="A5196">
        <v>9</v>
      </c>
      <c r="B5196">
        <v>24</v>
      </c>
      <c r="C5196">
        <v>51</v>
      </c>
      <c r="D5196" s="27">
        <v>1500000</v>
      </c>
      <c r="E5196">
        <v>0</v>
      </c>
      <c r="F5196">
        <v>10048260</v>
      </c>
      <c r="G5196">
        <v>15634132</v>
      </c>
      <c r="H5196">
        <v>2475219</v>
      </c>
      <c r="I5196">
        <v>27379145</v>
      </c>
      <c r="J5196">
        <v>1562414</v>
      </c>
      <c r="K5196">
        <v>2692781</v>
      </c>
      <c r="L5196">
        <v>622143</v>
      </c>
      <c r="M5196">
        <v>490502</v>
      </c>
      <c r="N5196">
        <v>11805158</v>
      </c>
      <c r="O5196">
        <v>7.5774330000000001</v>
      </c>
      <c r="P5196" s="27">
        <v>21310010</v>
      </c>
      <c r="Q5196" s="27">
        <v>72709754</v>
      </c>
    </row>
    <row r="5197" spans="1:17" x14ac:dyDescent="0.3">
      <c r="A5197">
        <v>9</v>
      </c>
      <c r="B5197">
        <v>14</v>
      </c>
      <c r="C5197">
        <v>28</v>
      </c>
      <c r="D5197" s="27">
        <v>4800</v>
      </c>
      <c r="E5197">
        <v>0</v>
      </c>
      <c r="F5197">
        <v>0</v>
      </c>
      <c r="G5197">
        <v>7187</v>
      </c>
      <c r="H5197">
        <v>0</v>
      </c>
      <c r="I5197">
        <v>67221</v>
      </c>
      <c r="J5197">
        <v>0</v>
      </c>
      <c r="K5197">
        <v>2156</v>
      </c>
      <c r="L5197">
        <v>16307</v>
      </c>
      <c r="M5197">
        <v>26228</v>
      </c>
      <c r="N5197">
        <v>23765</v>
      </c>
      <c r="O5197">
        <v>1667.7550000000001</v>
      </c>
      <c r="P5197" s="27">
        <v>41871</v>
      </c>
      <c r="Q5197" s="27">
        <v>142864</v>
      </c>
    </row>
    <row r="5198" spans="1:17" x14ac:dyDescent="0.3">
      <c r="A5198">
        <v>7</v>
      </c>
      <c r="B5198">
        <v>2</v>
      </c>
      <c r="C5198">
        <v>2</v>
      </c>
      <c r="D5198" s="27">
        <v>3000</v>
      </c>
      <c r="E5198">
        <v>0</v>
      </c>
      <c r="F5198">
        <v>18627</v>
      </c>
      <c r="G5198">
        <v>22665</v>
      </c>
      <c r="H5198">
        <v>0</v>
      </c>
      <c r="I5198">
        <v>40510</v>
      </c>
      <c r="J5198">
        <v>0</v>
      </c>
      <c r="K5198">
        <v>0</v>
      </c>
      <c r="L5198">
        <v>1865</v>
      </c>
      <c r="M5198">
        <v>4365</v>
      </c>
      <c r="N5198">
        <v>15406</v>
      </c>
      <c r="O5198">
        <v>48.84104</v>
      </c>
      <c r="P5198" s="27">
        <v>30316</v>
      </c>
      <c r="Q5198" s="27">
        <v>103438</v>
      </c>
    </row>
    <row r="5199" spans="1:17" x14ac:dyDescent="0.3">
      <c r="A5199">
        <v>6</v>
      </c>
      <c r="B5199">
        <v>15</v>
      </c>
      <c r="C5199">
        <v>33</v>
      </c>
      <c r="D5199" s="27">
        <v>6000</v>
      </c>
      <c r="E5199">
        <v>39883</v>
      </c>
      <c r="F5199">
        <v>137389</v>
      </c>
      <c r="G5199">
        <v>92387</v>
      </c>
      <c r="H5199">
        <v>106739</v>
      </c>
      <c r="I5199">
        <v>163547</v>
      </c>
      <c r="J5199">
        <v>0</v>
      </c>
      <c r="K5199">
        <v>628259</v>
      </c>
      <c r="L5199">
        <v>53217</v>
      </c>
      <c r="M5199">
        <v>68008</v>
      </c>
      <c r="N5199">
        <v>99835</v>
      </c>
      <c r="O5199">
        <v>953.18780000000004</v>
      </c>
      <c r="P5199" s="27">
        <v>407170</v>
      </c>
      <c r="Q5199" s="27">
        <v>1389264</v>
      </c>
    </row>
    <row r="5200" spans="1:17" x14ac:dyDescent="0.3">
      <c r="A5200">
        <v>9</v>
      </c>
      <c r="B5200">
        <v>16</v>
      </c>
      <c r="C5200">
        <v>35</v>
      </c>
      <c r="D5200" s="27">
        <v>148000</v>
      </c>
      <c r="E5200">
        <v>26819</v>
      </c>
      <c r="F5200">
        <v>1892138</v>
      </c>
      <c r="G5200">
        <v>4703633</v>
      </c>
      <c r="H5200">
        <v>0</v>
      </c>
      <c r="I5200">
        <v>2741681</v>
      </c>
      <c r="J5200">
        <v>0</v>
      </c>
      <c r="K5200">
        <v>304789</v>
      </c>
      <c r="L5200">
        <v>694673</v>
      </c>
      <c r="M5200">
        <v>561846</v>
      </c>
      <c r="N5200">
        <v>2903499</v>
      </c>
      <c r="O5200">
        <v>9.2846069999999994</v>
      </c>
      <c r="P5200" s="27">
        <v>4053071</v>
      </c>
      <c r="Q5200" s="27">
        <v>13829078</v>
      </c>
    </row>
    <row r="5201" spans="1:17" x14ac:dyDescent="0.3">
      <c r="A5201">
        <v>1</v>
      </c>
      <c r="B5201">
        <v>13</v>
      </c>
      <c r="C5201">
        <v>23</v>
      </c>
      <c r="D5201" s="27">
        <v>1500</v>
      </c>
      <c r="E5201">
        <v>3368</v>
      </c>
      <c r="F5201">
        <v>0</v>
      </c>
      <c r="G5201">
        <v>389</v>
      </c>
      <c r="H5201">
        <v>0</v>
      </c>
      <c r="I5201">
        <v>2571</v>
      </c>
      <c r="J5201">
        <v>0</v>
      </c>
      <c r="K5201">
        <v>0</v>
      </c>
      <c r="L5201">
        <v>151</v>
      </c>
      <c r="M5201">
        <v>2045</v>
      </c>
      <c r="N5201">
        <v>7383</v>
      </c>
      <c r="O5201">
        <v>1387.077</v>
      </c>
      <c r="P5201" s="27">
        <v>4662</v>
      </c>
      <c r="Q5201" s="27">
        <v>15907</v>
      </c>
    </row>
    <row r="5202" spans="1:17" x14ac:dyDescent="0.3">
      <c r="A5202">
        <v>3</v>
      </c>
      <c r="B5202">
        <v>2</v>
      </c>
      <c r="C5202">
        <v>4</v>
      </c>
      <c r="D5202" s="27">
        <v>1700</v>
      </c>
      <c r="E5202">
        <v>6532</v>
      </c>
      <c r="F5202">
        <v>13618</v>
      </c>
      <c r="G5202">
        <v>11516</v>
      </c>
      <c r="H5202">
        <v>167</v>
      </c>
      <c r="I5202">
        <v>9126</v>
      </c>
      <c r="J5202">
        <v>0</v>
      </c>
      <c r="K5202">
        <v>2863</v>
      </c>
      <c r="L5202">
        <v>554</v>
      </c>
      <c r="M5202">
        <v>7090</v>
      </c>
      <c r="N5202">
        <v>17405</v>
      </c>
      <c r="O5202">
        <v>4458.21</v>
      </c>
      <c r="P5202" s="27">
        <v>20185</v>
      </c>
      <c r="Q5202" s="27">
        <v>68871</v>
      </c>
    </row>
    <row r="5203" spans="1:17" x14ac:dyDescent="0.3">
      <c r="A5203">
        <v>6</v>
      </c>
      <c r="B5203">
        <v>14</v>
      </c>
      <c r="C5203">
        <v>31</v>
      </c>
      <c r="D5203" s="27">
        <v>17250</v>
      </c>
      <c r="E5203">
        <v>0</v>
      </c>
      <c r="F5203">
        <v>121376</v>
      </c>
      <c r="G5203">
        <v>30839</v>
      </c>
      <c r="H5203">
        <v>0</v>
      </c>
      <c r="I5203">
        <v>121960</v>
      </c>
      <c r="J5203">
        <v>9311</v>
      </c>
      <c r="K5203">
        <v>22049</v>
      </c>
      <c r="L5203">
        <v>27060</v>
      </c>
      <c r="M5203">
        <v>5601</v>
      </c>
      <c r="N5203">
        <v>40846</v>
      </c>
      <c r="O5203">
        <v>1197.386</v>
      </c>
      <c r="P5203" s="27">
        <v>111091</v>
      </c>
      <c r="Q5203" s="27">
        <v>379042</v>
      </c>
    </row>
    <row r="5204" spans="1:17" x14ac:dyDescent="0.3">
      <c r="A5204">
        <v>9</v>
      </c>
      <c r="B5204">
        <v>26</v>
      </c>
      <c r="C5204">
        <v>46</v>
      </c>
      <c r="D5204" s="27">
        <v>7000</v>
      </c>
      <c r="E5204">
        <v>0</v>
      </c>
      <c r="F5204">
        <v>0</v>
      </c>
      <c r="G5204">
        <v>0</v>
      </c>
      <c r="H5204">
        <v>58</v>
      </c>
      <c r="I5204">
        <v>10189</v>
      </c>
      <c r="J5204">
        <v>0</v>
      </c>
      <c r="K5204">
        <v>0</v>
      </c>
      <c r="L5204">
        <v>1706</v>
      </c>
      <c r="M5204">
        <v>2747</v>
      </c>
      <c r="N5204">
        <v>14718</v>
      </c>
      <c r="O5204">
        <v>1667.7550000000001</v>
      </c>
      <c r="P5204" s="27">
        <v>8622</v>
      </c>
      <c r="Q5204" s="27">
        <v>29418</v>
      </c>
    </row>
    <row r="5205" spans="1:17" x14ac:dyDescent="0.3">
      <c r="A5205">
        <v>5</v>
      </c>
      <c r="B5205">
        <v>23</v>
      </c>
      <c r="C5205">
        <v>50</v>
      </c>
      <c r="D5205" s="27">
        <v>300000</v>
      </c>
      <c r="E5205">
        <v>405302</v>
      </c>
      <c r="F5205">
        <v>5534989</v>
      </c>
      <c r="G5205">
        <v>2944727</v>
      </c>
      <c r="H5205">
        <v>298916</v>
      </c>
      <c r="I5205">
        <v>4601349</v>
      </c>
      <c r="J5205">
        <v>0</v>
      </c>
      <c r="K5205">
        <v>9368852</v>
      </c>
      <c r="L5205">
        <v>329035</v>
      </c>
      <c r="M5205">
        <v>549579</v>
      </c>
      <c r="N5205">
        <v>2340148</v>
      </c>
      <c r="O5205">
        <v>48.84104</v>
      </c>
      <c r="P5205" s="27">
        <v>7729454</v>
      </c>
      <c r="Q5205" s="27">
        <v>26372897</v>
      </c>
    </row>
    <row r="5206" spans="1:17" x14ac:dyDescent="0.3">
      <c r="A5206">
        <v>3</v>
      </c>
      <c r="B5206">
        <v>25</v>
      </c>
      <c r="C5206">
        <v>42</v>
      </c>
      <c r="D5206" s="27">
        <v>4450</v>
      </c>
      <c r="E5206">
        <v>0</v>
      </c>
      <c r="F5206">
        <v>0</v>
      </c>
      <c r="G5206">
        <v>0</v>
      </c>
      <c r="H5206">
        <v>0</v>
      </c>
      <c r="I5206">
        <v>12881</v>
      </c>
      <c r="J5206">
        <v>0</v>
      </c>
      <c r="K5206">
        <v>3724</v>
      </c>
      <c r="L5206">
        <v>6636</v>
      </c>
      <c r="M5206">
        <v>1388</v>
      </c>
      <c r="N5206">
        <v>8351</v>
      </c>
      <c r="O5206">
        <v>233.30279999999999</v>
      </c>
      <c r="P5206" s="27">
        <v>9666</v>
      </c>
      <c r="Q5206" s="27">
        <v>32980</v>
      </c>
    </row>
    <row r="5207" spans="1:17" x14ac:dyDescent="0.3">
      <c r="A5207">
        <v>5</v>
      </c>
      <c r="B5207">
        <v>26</v>
      </c>
      <c r="C5207">
        <v>47</v>
      </c>
      <c r="D5207" s="27">
        <v>1900</v>
      </c>
      <c r="E5207">
        <v>0</v>
      </c>
      <c r="F5207">
        <v>123246</v>
      </c>
      <c r="G5207">
        <v>6020</v>
      </c>
      <c r="H5207">
        <v>0</v>
      </c>
      <c r="I5207">
        <v>35183</v>
      </c>
      <c r="J5207">
        <v>0</v>
      </c>
      <c r="K5207">
        <v>0</v>
      </c>
      <c r="L5207">
        <v>674</v>
      </c>
      <c r="M5207">
        <v>18287</v>
      </c>
      <c r="N5207">
        <v>44477</v>
      </c>
      <c r="O5207">
        <v>1892.4559999999999</v>
      </c>
      <c r="P5207" s="27">
        <v>66790</v>
      </c>
      <c r="Q5207" s="27">
        <v>227887</v>
      </c>
    </row>
    <row r="5208" spans="1:17" x14ac:dyDescent="0.3">
      <c r="A5208">
        <v>9</v>
      </c>
      <c r="B5208">
        <v>7</v>
      </c>
      <c r="C5208">
        <v>16</v>
      </c>
      <c r="D5208" s="27">
        <v>9400</v>
      </c>
      <c r="E5208">
        <v>0</v>
      </c>
      <c r="F5208">
        <v>0</v>
      </c>
      <c r="G5208">
        <v>2279</v>
      </c>
      <c r="H5208">
        <v>0</v>
      </c>
      <c r="I5208">
        <v>15282</v>
      </c>
      <c r="J5208">
        <v>0</v>
      </c>
      <c r="K5208">
        <v>6778</v>
      </c>
      <c r="L5208">
        <v>2851</v>
      </c>
      <c r="M5208">
        <v>1749</v>
      </c>
      <c r="N5208">
        <v>137222</v>
      </c>
      <c r="O5208">
        <v>1849.1849999999999</v>
      </c>
      <c r="P5208" s="27">
        <v>48699</v>
      </c>
      <c r="Q5208" s="27">
        <v>166161</v>
      </c>
    </row>
    <row r="5209" spans="1:17" x14ac:dyDescent="0.3">
      <c r="A5209">
        <v>3</v>
      </c>
      <c r="B5209">
        <v>17</v>
      </c>
      <c r="C5209">
        <v>36</v>
      </c>
      <c r="D5209" s="27">
        <v>90000</v>
      </c>
      <c r="E5209">
        <v>0</v>
      </c>
      <c r="F5209">
        <v>737723</v>
      </c>
      <c r="G5209">
        <v>1315338</v>
      </c>
      <c r="H5209">
        <v>0</v>
      </c>
      <c r="I5209">
        <v>1667472</v>
      </c>
      <c r="J5209">
        <v>326581</v>
      </c>
      <c r="K5209">
        <v>659989</v>
      </c>
      <c r="L5209">
        <v>773307</v>
      </c>
      <c r="M5209">
        <v>136248</v>
      </c>
      <c r="N5209">
        <v>1403795</v>
      </c>
      <c r="O5209">
        <v>139.16999999999999</v>
      </c>
      <c r="P5209" s="27">
        <v>2057577</v>
      </c>
      <c r="Q5209" s="27">
        <v>7020453</v>
      </c>
    </row>
    <row r="5210" spans="1:17" x14ac:dyDescent="0.3">
      <c r="A5210">
        <v>3</v>
      </c>
      <c r="B5210">
        <v>2</v>
      </c>
      <c r="C5210">
        <v>2</v>
      </c>
      <c r="D5210" s="27">
        <v>10750</v>
      </c>
      <c r="E5210">
        <v>0</v>
      </c>
      <c r="F5210">
        <v>14487</v>
      </c>
      <c r="G5210">
        <v>94824</v>
      </c>
      <c r="H5210">
        <v>0</v>
      </c>
      <c r="I5210">
        <v>60507</v>
      </c>
      <c r="J5210">
        <v>0</v>
      </c>
      <c r="K5210">
        <v>5715</v>
      </c>
      <c r="L5210">
        <v>21787</v>
      </c>
      <c r="M5210">
        <v>35281</v>
      </c>
      <c r="N5210">
        <v>44556</v>
      </c>
      <c r="O5210">
        <v>964.60410000000002</v>
      </c>
      <c r="P5210" s="27">
        <v>81230</v>
      </c>
      <c r="Q5210" s="27">
        <v>277157</v>
      </c>
    </row>
    <row r="5211" spans="1:17" x14ac:dyDescent="0.3">
      <c r="A5211">
        <v>7</v>
      </c>
      <c r="B5211">
        <v>26</v>
      </c>
      <c r="C5211">
        <v>47</v>
      </c>
      <c r="D5211" s="27">
        <v>5000</v>
      </c>
      <c r="E5211">
        <v>0</v>
      </c>
      <c r="F5211">
        <v>1177</v>
      </c>
      <c r="G5211">
        <v>972</v>
      </c>
      <c r="H5211">
        <v>0</v>
      </c>
      <c r="I5211">
        <v>1501</v>
      </c>
      <c r="J5211">
        <v>204</v>
      </c>
      <c r="K5211">
        <v>356</v>
      </c>
      <c r="L5211">
        <v>71</v>
      </c>
      <c r="M5211">
        <v>433</v>
      </c>
      <c r="N5211">
        <v>1223</v>
      </c>
      <c r="O5211">
        <v>1162.2629999999999</v>
      </c>
      <c r="P5211" s="27">
        <v>1740</v>
      </c>
      <c r="Q5211" s="27">
        <v>5937</v>
      </c>
    </row>
    <row r="5212" spans="1:17" x14ac:dyDescent="0.3">
      <c r="A5212">
        <v>8</v>
      </c>
      <c r="B5212">
        <v>5</v>
      </c>
      <c r="C5212">
        <v>10</v>
      </c>
      <c r="D5212" s="27">
        <v>20000</v>
      </c>
      <c r="E5212">
        <v>8746</v>
      </c>
      <c r="F5212">
        <v>33010</v>
      </c>
      <c r="G5212">
        <v>16383</v>
      </c>
      <c r="H5212">
        <v>1567</v>
      </c>
      <c r="I5212">
        <v>141498</v>
      </c>
      <c r="J5212">
        <v>0</v>
      </c>
      <c r="K5212">
        <v>6269</v>
      </c>
      <c r="L5212">
        <v>15465</v>
      </c>
      <c r="M5212">
        <v>27123</v>
      </c>
      <c r="N5212">
        <v>123546</v>
      </c>
      <c r="O5212">
        <v>1484.5150000000001</v>
      </c>
      <c r="P5212" s="27">
        <v>109498</v>
      </c>
      <c r="Q5212" s="27">
        <v>373607</v>
      </c>
    </row>
    <row r="5213" spans="1:17" x14ac:dyDescent="0.3">
      <c r="A5213">
        <v>9</v>
      </c>
      <c r="B5213">
        <v>5</v>
      </c>
      <c r="C5213">
        <v>10</v>
      </c>
      <c r="D5213" s="27">
        <v>8800</v>
      </c>
      <c r="E5213">
        <v>28</v>
      </c>
      <c r="F5213">
        <v>33356</v>
      </c>
      <c r="G5213">
        <v>7421</v>
      </c>
      <c r="H5213">
        <v>1063</v>
      </c>
      <c r="I5213">
        <v>24876</v>
      </c>
      <c r="J5213">
        <v>0</v>
      </c>
      <c r="K5213">
        <v>1854</v>
      </c>
      <c r="L5213">
        <v>3237</v>
      </c>
      <c r="M5213">
        <v>32967</v>
      </c>
      <c r="N5213">
        <v>27317</v>
      </c>
      <c r="O5213">
        <v>1867.057</v>
      </c>
      <c r="P5213" s="27">
        <v>38722</v>
      </c>
      <c r="Q5213" s="27">
        <v>132119</v>
      </c>
    </row>
    <row r="5214" spans="1:17" x14ac:dyDescent="0.3">
      <c r="A5214">
        <v>5</v>
      </c>
      <c r="B5214">
        <v>2</v>
      </c>
      <c r="C5214">
        <v>4</v>
      </c>
      <c r="D5214" s="27">
        <v>500001</v>
      </c>
      <c r="E5214">
        <v>984240</v>
      </c>
      <c r="F5214">
        <v>3368546</v>
      </c>
      <c r="G5214">
        <v>8741806</v>
      </c>
      <c r="H5214">
        <v>45070</v>
      </c>
      <c r="I5214">
        <v>6380554</v>
      </c>
      <c r="J5214">
        <v>377501</v>
      </c>
      <c r="K5214">
        <v>29083</v>
      </c>
      <c r="L5214">
        <v>528892</v>
      </c>
      <c r="M5214">
        <v>2451447</v>
      </c>
      <c r="N5214">
        <v>5339929</v>
      </c>
      <c r="O5214">
        <v>14.599500000000001</v>
      </c>
      <c r="P5214" s="27">
        <v>8278742</v>
      </c>
      <c r="Q5214" s="27">
        <v>28247068</v>
      </c>
    </row>
    <row r="5215" spans="1:17" x14ac:dyDescent="0.3">
      <c r="A5215">
        <v>5</v>
      </c>
      <c r="B5215">
        <v>23</v>
      </c>
      <c r="C5215">
        <v>50</v>
      </c>
      <c r="D5215" s="27">
        <v>71000</v>
      </c>
      <c r="E5215">
        <v>42384</v>
      </c>
      <c r="F5215">
        <v>1611587</v>
      </c>
      <c r="G5215">
        <v>1153435</v>
      </c>
      <c r="H5215">
        <v>60438</v>
      </c>
      <c r="I5215">
        <v>1039594</v>
      </c>
      <c r="J5215">
        <v>171320</v>
      </c>
      <c r="K5215">
        <v>7913902</v>
      </c>
      <c r="L5215">
        <v>104268</v>
      </c>
      <c r="M5215">
        <v>162832</v>
      </c>
      <c r="N5215">
        <v>774950</v>
      </c>
      <c r="O5215">
        <v>218.64920000000001</v>
      </c>
      <c r="P5215" s="27">
        <v>3820255</v>
      </c>
      <c r="Q5215" s="27">
        <v>13034710</v>
      </c>
    </row>
    <row r="5216" spans="1:17" x14ac:dyDescent="0.3">
      <c r="A5216">
        <v>9</v>
      </c>
      <c r="B5216">
        <v>25</v>
      </c>
      <c r="C5216">
        <v>42</v>
      </c>
      <c r="D5216" s="27">
        <v>12250</v>
      </c>
      <c r="E5216">
        <v>56513</v>
      </c>
      <c r="F5216">
        <v>17363</v>
      </c>
      <c r="G5216">
        <v>107050</v>
      </c>
      <c r="H5216">
        <v>1515</v>
      </c>
      <c r="I5216">
        <v>215628</v>
      </c>
      <c r="J5216">
        <v>0</v>
      </c>
      <c r="K5216">
        <v>23627</v>
      </c>
      <c r="L5216">
        <v>6380</v>
      </c>
      <c r="M5216">
        <v>13482</v>
      </c>
      <c r="N5216">
        <v>79570</v>
      </c>
      <c r="O5216">
        <v>1031.346</v>
      </c>
      <c r="P5216" s="27">
        <v>152734</v>
      </c>
      <c r="Q5216" s="27">
        <v>521128</v>
      </c>
    </row>
    <row r="5217" spans="1:17" x14ac:dyDescent="0.3">
      <c r="A5217">
        <v>2</v>
      </c>
      <c r="B5217">
        <v>18</v>
      </c>
      <c r="C5217">
        <v>38</v>
      </c>
      <c r="D5217" s="27">
        <v>42000</v>
      </c>
      <c r="E5217">
        <v>192127</v>
      </c>
      <c r="F5217">
        <v>119998</v>
      </c>
      <c r="G5217">
        <v>253390</v>
      </c>
      <c r="H5217">
        <v>0</v>
      </c>
      <c r="I5217">
        <v>268692</v>
      </c>
      <c r="J5217">
        <v>265747</v>
      </c>
      <c r="K5217">
        <v>469596</v>
      </c>
      <c r="L5217">
        <v>427781</v>
      </c>
      <c r="M5217">
        <v>31627</v>
      </c>
      <c r="N5217">
        <v>511249</v>
      </c>
      <c r="O5217">
        <v>239.3854</v>
      </c>
      <c r="P5217" s="27">
        <v>744492</v>
      </c>
      <c r="Q5217" s="27">
        <v>2540207</v>
      </c>
    </row>
    <row r="5218" spans="1:17" x14ac:dyDescent="0.3">
      <c r="A5218">
        <v>7</v>
      </c>
      <c r="B5218">
        <v>14</v>
      </c>
      <c r="C5218">
        <v>28</v>
      </c>
      <c r="D5218" s="27">
        <v>200001</v>
      </c>
      <c r="E5218">
        <v>119897</v>
      </c>
      <c r="F5218">
        <v>1311792</v>
      </c>
      <c r="G5218">
        <v>495617</v>
      </c>
      <c r="H5218">
        <v>0</v>
      </c>
      <c r="I5218">
        <v>493247</v>
      </c>
      <c r="J5218">
        <v>78720</v>
      </c>
      <c r="K5218">
        <v>248249</v>
      </c>
      <c r="L5218">
        <v>366413</v>
      </c>
      <c r="M5218">
        <v>713869</v>
      </c>
      <c r="N5218">
        <v>345331</v>
      </c>
      <c r="O5218">
        <v>171.86699999999999</v>
      </c>
      <c r="P5218" s="27">
        <v>1223076</v>
      </c>
      <c r="Q5218" s="27">
        <v>4173135</v>
      </c>
    </row>
    <row r="5219" spans="1:17" x14ac:dyDescent="0.3">
      <c r="A5219">
        <v>7</v>
      </c>
      <c r="B5219">
        <v>18</v>
      </c>
      <c r="C5219">
        <v>39</v>
      </c>
      <c r="D5219" s="27">
        <v>1400</v>
      </c>
      <c r="E5219">
        <v>695</v>
      </c>
      <c r="F5219">
        <v>17223</v>
      </c>
      <c r="G5219">
        <v>15001</v>
      </c>
      <c r="H5219">
        <v>2783</v>
      </c>
      <c r="I5219">
        <v>4576</v>
      </c>
      <c r="J5219">
        <v>0</v>
      </c>
      <c r="K5219">
        <v>0</v>
      </c>
      <c r="L5219">
        <v>5170</v>
      </c>
      <c r="M5219">
        <v>0</v>
      </c>
      <c r="N5219">
        <v>18159</v>
      </c>
      <c r="O5219">
        <v>1849.1849999999999</v>
      </c>
      <c r="P5219" s="27">
        <v>18642</v>
      </c>
      <c r="Q5219" s="27">
        <v>63607</v>
      </c>
    </row>
    <row r="5220" spans="1:17" x14ac:dyDescent="0.3">
      <c r="A5220">
        <v>5</v>
      </c>
      <c r="B5220">
        <v>2</v>
      </c>
      <c r="C5220">
        <v>2</v>
      </c>
      <c r="D5220" s="27">
        <v>2500</v>
      </c>
      <c r="E5220">
        <v>7719</v>
      </c>
      <c r="F5220">
        <v>68662</v>
      </c>
      <c r="G5220">
        <v>47322</v>
      </c>
      <c r="H5220">
        <v>884</v>
      </c>
      <c r="I5220">
        <v>40370</v>
      </c>
      <c r="J5220">
        <v>0</v>
      </c>
      <c r="K5220">
        <v>9185</v>
      </c>
      <c r="L5220">
        <v>35041</v>
      </c>
      <c r="M5220">
        <v>82009</v>
      </c>
      <c r="N5220">
        <v>51305</v>
      </c>
      <c r="O5220">
        <v>23.717549999999999</v>
      </c>
      <c r="P5220" s="27">
        <v>100380</v>
      </c>
      <c r="Q5220" s="27">
        <v>342497</v>
      </c>
    </row>
    <row r="5221" spans="1:17" x14ac:dyDescent="0.3">
      <c r="A5221">
        <v>5</v>
      </c>
      <c r="B5221">
        <v>2</v>
      </c>
      <c r="C5221">
        <v>4</v>
      </c>
      <c r="D5221" s="27">
        <v>1400000</v>
      </c>
      <c r="E5221">
        <v>2831974</v>
      </c>
      <c r="F5221">
        <v>6915933</v>
      </c>
      <c r="G5221">
        <v>19691348</v>
      </c>
      <c r="H5221">
        <v>0</v>
      </c>
      <c r="I5221">
        <v>10433142</v>
      </c>
      <c r="J5221">
        <v>0</v>
      </c>
      <c r="K5221">
        <v>789388</v>
      </c>
      <c r="L5221">
        <v>540838</v>
      </c>
      <c r="M5221">
        <v>4007279</v>
      </c>
      <c r="N5221">
        <v>10251305</v>
      </c>
      <c r="O5221">
        <v>23.717549999999999</v>
      </c>
      <c r="P5221" s="27">
        <v>16254750</v>
      </c>
      <c r="Q5221" s="27">
        <v>55461207</v>
      </c>
    </row>
    <row r="5222" spans="1:17" x14ac:dyDescent="0.3">
      <c r="A5222">
        <v>5</v>
      </c>
      <c r="B5222">
        <v>14</v>
      </c>
      <c r="C5222">
        <v>28</v>
      </c>
      <c r="D5222" s="27">
        <v>74000</v>
      </c>
      <c r="E5222">
        <v>95684</v>
      </c>
      <c r="F5222">
        <v>404778</v>
      </c>
      <c r="G5222">
        <v>256256</v>
      </c>
      <c r="H5222">
        <v>10656</v>
      </c>
      <c r="I5222">
        <v>340326</v>
      </c>
      <c r="J5222">
        <v>34851</v>
      </c>
      <c r="K5222">
        <v>202545</v>
      </c>
      <c r="L5222">
        <v>165642</v>
      </c>
      <c r="M5222">
        <v>146788</v>
      </c>
      <c r="N5222">
        <v>203727</v>
      </c>
      <c r="O5222">
        <v>239.3854</v>
      </c>
      <c r="P5222" s="27">
        <v>545502</v>
      </c>
      <c r="Q5222" s="27">
        <v>1861253</v>
      </c>
    </row>
    <row r="5223" spans="1:17" x14ac:dyDescent="0.3">
      <c r="A5223">
        <v>7</v>
      </c>
      <c r="B5223">
        <v>5</v>
      </c>
      <c r="C5223">
        <v>10</v>
      </c>
      <c r="D5223" s="27">
        <v>7000</v>
      </c>
      <c r="E5223">
        <v>8661</v>
      </c>
      <c r="F5223">
        <v>38562</v>
      </c>
      <c r="G5223">
        <v>7481</v>
      </c>
      <c r="H5223">
        <v>0</v>
      </c>
      <c r="I5223">
        <v>47516</v>
      </c>
      <c r="J5223">
        <v>0</v>
      </c>
      <c r="K5223">
        <v>4141</v>
      </c>
      <c r="L5223">
        <v>19262</v>
      </c>
      <c r="M5223">
        <v>21899</v>
      </c>
      <c r="N5223">
        <v>30257</v>
      </c>
      <c r="O5223">
        <v>1451.617</v>
      </c>
      <c r="P5223" s="27">
        <v>52104</v>
      </c>
      <c r="Q5223" s="27">
        <v>177779</v>
      </c>
    </row>
    <row r="5224" spans="1:17" x14ac:dyDescent="0.3">
      <c r="A5224">
        <v>2</v>
      </c>
      <c r="B5224">
        <v>11</v>
      </c>
      <c r="C5224">
        <v>20</v>
      </c>
      <c r="D5224" s="27">
        <v>90000</v>
      </c>
      <c r="E5224">
        <v>0</v>
      </c>
      <c r="F5224">
        <v>0</v>
      </c>
      <c r="G5224">
        <v>0</v>
      </c>
      <c r="H5224">
        <v>0</v>
      </c>
      <c r="I5224">
        <v>40867</v>
      </c>
      <c r="J5224">
        <v>0</v>
      </c>
      <c r="K5224">
        <v>1602487</v>
      </c>
      <c r="L5224">
        <v>832</v>
      </c>
      <c r="M5224">
        <v>1411</v>
      </c>
      <c r="N5224">
        <v>150101</v>
      </c>
      <c r="O5224">
        <v>86.870509999999996</v>
      </c>
      <c r="P5224" s="27">
        <v>526289</v>
      </c>
      <c r="Q5224" s="27">
        <v>1795698</v>
      </c>
    </row>
    <row r="5225" spans="1:17" x14ac:dyDescent="0.3">
      <c r="A5225">
        <v>5</v>
      </c>
      <c r="B5225">
        <v>13</v>
      </c>
      <c r="C5225">
        <v>24</v>
      </c>
      <c r="D5225" s="27">
        <v>4950</v>
      </c>
      <c r="E5225">
        <v>14591</v>
      </c>
      <c r="F5225">
        <v>27528</v>
      </c>
      <c r="G5225">
        <v>25632</v>
      </c>
      <c r="H5225">
        <v>1242</v>
      </c>
      <c r="I5225">
        <v>62089</v>
      </c>
      <c r="J5225">
        <v>8380</v>
      </c>
      <c r="K5225">
        <v>3868</v>
      </c>
      <c r="L5225">
        <v>11718</v>
      </c>
      <c r="M5225">
        <v>29978</v>
      </c>
      <c r="N5225">
        <v>66527</v>
      </c>
      <c r="O5225">
        <v>1807.463</v>
      </c>
      <c r="P5225" s="27">
        <v>73726</v>
      </c>
      <c r="Q5225" s="27">
        <v>251553</v>
      </c>
    </row>
    <row r="5226" spans="1:17" x14ac:dyDescent="0.3">
      <c r="A5226">
        <v>3</v>
      </c>
      <c r="B5226">
        <v>12</v>
      </c>
      <c r="C5226">
        <v>21</v>
      </c>
      <c r="D5226" s="27">
        <v>16000</v>
      </c>
      <c r="E5226">
        <v>0</v>
      </c>
      <c r="F5226">
        <v>0</v>
      </c>
      <c r="G5226">
        <v>30367</v>
      </c>
      <c r="H5226">
        <v>0</v>
      </c>
      <c r="I5226">
        <v>81198</v>
      </c>
      <c r="J5226">
        <v>0</v>
      </c>
      <c r="K5226">
        <v>0</v>
      </c>
      <c r="L5226">
        <v>0</v>
      </c>
      <c r="M5226">
        <v>0</v>
      </c>
      <c r="N5226">
        <v>172846</v>
      </c>
      <c r="O5226">
        <v>178.3937</v>
      </c>
      <c r="P5226" s="27">
        <v>83356</v>
      </c>
      <c r="Q5226" s="27">
        <v>284411</v>
      </c>
    </row>
    <row r="5227" spans="1:17" x14ac:dyDescent="0.3">
      <c r="A5227">
        <v>5</v>
      </c>
      <c r="B5227">
        <v>25</v>
      </c>
      <c r="C5227">
        <v>42</v>
      </c>
      <c r="D5227" s="27">
        <v>9100</v>
      </c>
      <c r="E5227">
        <v>15541</v>
      </c>
      <c r="F5227">
        <v>38135</v>
      </c>
      <c r="G5227">
        <v>45044</v>
      </c>
      <c r="H5227">
        <v>1313</v>
      </c>
      <c r="I5227">
        <v>158158</v>
      </c>
      <c r="J5227">
        <v>0</v>
      </c>
      <c r="K5227">
        <v>9395</v>
      </c>
      <c r="L5227">
        <v>2033</v>
      </c>
      <c r="M5227">
        <v>3244</v>
      </c>
      <c r="N5227">
        <v>81050</v>
      </c>
      <c r="O5227">
        <v>941.81790000000001</v>
      </c>
      <c r="P5227" s="27">
        <v>103726</v>
      </c>
      <c r="Q5227" s="27">
        <v>353913</v>
      </c>
    </row>
    <row r="5228" spans="1:17" x14ac:dyDescent="0.3">
      <c r="A5228">
        <v>9</v>
      </c>
      <c r="B5228">
        <v>23</v>
      </c>
      <c r="C5228">
        <v>50</v>
      </c>
      <c r="D5228" s="27">
        <v>9500</v>
      </c>
      <c r="E5228">
        <v>817</v>
      </c>
      <c r="F5228">
        <v>50691</v>
      </c>
      <c r="G5228">
        <v>78683</v>
      </c>
      <c r="H5228">
        <v>14702</v>
      </c>
      <c r="I5228">
        <v>104966</v>
      </c>
      <c r="J5228">
        <v>8914</v>
      </c>
      <c r="K5228">
        <v>411983</v>
      </c>
      <c r="L5228">
        <v>18043</v>
      </c>
      <c r="M5228">
        <v>39538</v>
      </c>
      <c r="N5228">
        <v>66451</v>
      </c>
      <c r="O5228">
        <v>737.87540000000001</v>
      </c>
      <c r="P5228" s="27">
        <v>232939</v>
      </c>
      <c r="Q5228" s="27">
        <v>794788</v>
      </c>
    </row>
    <row r="5229" spans="1:17" x14ac:dyDescent="0.3">
      <c r="A5229">
        <v>9</v>
      </c>
      <c r="B5229">
        <v>14</v>
      </c>
      <c r="C5229">
        <v>28</v>
      </c>
      <c r="D5229" s="27">
        <v>3850</v>
      </c>
      <c r="E5229">
        <v>0</v>
      </c>
      <c r="F5229">
        <v>11877</v>
      </c>
      <c r="G5229">
        <v>12162</v>
      </c>
      <c r="H5229">
        <v>0</v>
      </c>
      <c r="I5229">
        <v>11163</v>
      </c>
      <c r="J5229">
        <v>0</v>
      </c>
      <c r="K5229">
        <v>0</v>
      </c>
      <c r="L5229">
        <v>20559</v>
      </c>
      <c r="M5229">
        <v>19361</v>
      </c>
      <c r="N5229">
        <v>10355</v>
      </c>
      <c r="O5229">
        <v>1849.1849999999999</v>
      </c>
      <c r="P5229" s="27">
        <v>25052</v>
      </c>
      <c r="Q5229" s="27">
        <v>85477</v>
      </c>
    </row>
    <row r="5230" spans="1:17" x14ac:dyDescent="0.3">
      <c r="A5230">
        <v>7</v>
      </c>
      <c r="B5230">
        <v>25</v>
      </c>
      <c r="C5230">
        <v>42</v>
      </c>
      <c r="D5230" s="27">
        <v>3050</v>
      </c>
      <c r="E5230">
        <v>7659</v>
      </c>
      <c r="F5230">
        <v>63273</v>
      </c>
      <c r="G5230">
        <v>22960</v>
      </c>
      <c r="H5230">
        <v>361</v>
      </c>
      <c r="I5230">
        <v>104488</v>
      </c>
      <c r="J5230">
        <v>0</v>
      </c>
      <c r="K5230">
        <v>0</v>
      </c>
      <c r="L5230">
        <v>2559</v>
      </c>
      <c r="M5230">
        <v>15968</v>
      </c>
      <c r="N5230">
        <v>47824</v>
      </c>
      <c r="O5230">
        <v>1879.4559999999999</v>
      </c>
      <c r="P5230" s="27">
        <v>77694</v>
      </c>
      <c r="Q5230" s="27">
        <v>265092</v>
      </c>
    </row>
    <row r="5231" spans="1:17" x14ac:dyDescent="0.3">
      <c r="A5231">
        <v>9</v>
      </c>
      <c r="B5231">
        <v>13</v>
      </c>
      <c r="C5231">
        <v>25</v>
      </c>
      <c r="D5231" s="27">
        <v>1500</v>
      </c>
      <c r="E5231">
        <v>26630</v>
      </c>
      <c r="F5231">
        <v>10906</v>
      </c>
      <c r="G5231">
        <v>25904</v>
      </c>
      <c r="H5231">
        <v>2369</v>
      </c>
      <c r="I5231">
        <v>35676</v>
      </c>
      <c r="J5231">
        <v>8865</v>
      </c>
      <c r="K5231">
        <v>13504</v>
      </c>
      <c r="L5231">
        <v>23753</v>
      </c>
      <c r="M5231">
        <v>0</v>
      </c>
      <c r="N5231">
        <v>120433</v>
      </c>
      <c r="O5231">
        <v>1667.7550000000001</v>
      </c>
      <c r="P5231" s="27">
        <v>78558</v>
      </c>
      <c r="Q5231" s="27">
        <v>268040</v>
      </c>
    </row>
    <row r="5232" spans="1:17" x14ac:dyDescent="0.3">
      <c r="A5232">
        <v>9</v>
      </c>
      <c r="B5232">
        <v>12</v>
      </c>
      <c r="C5232">
        <v>21</v>
      </c>
      <c r="D5232" s="27">
        <v>49000</v>
      </c>
      <c r="E5232">
        <v>8593</v>
      </c>
      <c r="F5232">
        <v>42169</v>
      </c>
      <c r="G5232">
        <v>60572</v>
      </c>
      <c r="H5232">
        <v>0</v>
      </c>
      <c r="I5232">
        <v>40156</v>
      </c>
      <c r="J5232">
        <v>0</v>
      </c>
      <c r="K5232">
        <v>1688</v>
      </c>
      <c r="L5232">
        <v>8870</v>
      </c>
      <c r="M5232">
        <v>13130</v>
      </c>
      <c r="N5232">
        <v>103187</v>
      </c>
      <c r="O5232">
        <v>583.62670000000003</v>
      </c>
      <c r="P5232" s="27">
        <v>81584</v>
      </c>
      <c r="Q5232" s="27">
        <v>278365</v>
      </c>
    </row>
    <row r="5233" spans="1:17" x14ac:dyDescent="0.3">
      <c r="A5233">
        <v>3</v>
      </c>
      <c r="B5233">
        <v>17</v>
      </c>
      <c r="C5233">
        <v>36</v>
      </c>
      <c r="D5233" s="27">
        <v>51000</v>
      </c>
      <c r="E5233">
        <v>540702</v>
      </c>
      <c r="F5233">
        <v>384678</v>
      </c>
      <c r="G5233">
        <v>679195</v>
      </c>
      <c r="H5233">
        <v>44126</v>
      </c>
      <c r="I5233">
        <v>437731</v>
      </c>
      <c r="J5233">
        <v>139843</v>
      </c>
      <c r="K5233">
        <v>483025</v>
      </c>
      <c r="L5233">
        <v>224957</v>
      </c>
      <c r="M5233">
        <v>15996</v>
      </c>
      <c r="N5233">
        <v>599670</v>
      </c>
      <c r="O5233">
        <v>125.977</v>
      </c>
      <c r="P5233" s="27">
        <v>1040423</v>
      </c>
      <c r="Q5233" s="27">
        <v>3549923</v>
      </c>
    </row>
    <row r="5234" spans="1:17" x14ac:dyDescent="0.3">
      <c r="A5234">
        <v>5</v>
      </c>
      <c r="B5234">
        <v>26</v>
      </c>
      <c r="C5234">
        <v>46</v>
      </c>
      <c r="D5234" s="27">
        <v>12000</v>
      </c>
      <c r="E5234">
        <v>2049</v>
      </c>
      <c r="F5234">
        <v>4672</v>
      </c>
      <c r="G5234">
        <v>2036</v>
      </c>
      <c r="H5234">
        <v>23</v>
      </c>
      <c r="I5234">
        <v>9448</v>
      </c>
      <c r="J5234">
        <v>0</v>
      </c>
      <c r="K5234">
        <v>185</v>
      </c>
      <c r="L5234">
        <v>855</v>
      </c>
      <c r="M5234">
        <v>1451</v>
      </c>
      <c r="N5234">
        <v>34125</v>
      </c>
      <c r="O5234">
        <v>1069.328</v>
      </c>
      <c r="P5234" s="27">
        <v>16074</v>
      </c>
      <c r="Q5234" s="27">
        <v>54844</v>
      </c>
    </row>
    <row r="5235" spans="1:17" x14ac:dyDescent="0.3">
      <c r="A5235">
        <v>4</v>
      </c>
      <c r="B5235">
        <v>2</v>
      </c>
      <c r="C5235">
        <v>6</v>
      </c>
      <c r="D5235" s="27">
        <v>39500</v>
      </c>
      <c r="E5235">
        <v>87955</v>
      </c>
      <c r="F5235">
        <v>22323</v>
      </c>
      <c r="G5235">
        <v>148204</v>
      </c>
      <c r="H5235">
        <v>330</v>
      </c>
      <c r="I5235">
        <v>27390</v>
      </c>
      <c r="J5235">
        <v>0</v>
      </c>
      <c r="K5235">
        <v>17494</v>
      </c>
      <c r="L5235">
        <v>16713</v>
      </c>
      <c r="M5235">
        <v>64708</v>
      </c>
      <c r="N5235">
        <v>75810</v>
      </c>
      <c r="O5235">
        <v>207.1317</v>
      </c>
      <c r="P5235" s="27">
        <v>135090</v>
      </c>
      <c r="Q5235" s="27">
        <v>460927</v>
      </c>
    </row>
    <row r="5236" spans="1:17" x14ac:dyDescent="0.3">
      <c r="A5236">
        <v>1</v>
      </c>
      <c r="B5236">
        <v>12</v>
      </c>
      <c r="C5236">
        <v>21</v>
      </c>
      <c r="D5236" s="27">
        <v>11750</v>
      </c>
      <c r="E5236">
        <v>86</v>
      </c>
      <c r="F5236">
        <v>675</v>
      </c>
      <c r="G5236">
        <v>5838</v>
      </c>
      <c r="H5236">
        <v>0</v>
      </c>
      <c r="I5236">
        <v>12910</v>
      </c>
      <c r="J5236">
        <v>2911</v>
      </c>
      <c r="K5236">
        <v>856</v>
      </c>
      <c r="L5236">
        <v>6901</v>
      </c>
      <c r="M5236">
        <v>2255</v>
      </c>
      <c r="N5236">
        <v>23180</v>
      </c>
      <c r="O5236">
        <v>647.98720000000003</v>
      </c>
      <c r="P5236" s="27">
        <v>16299</v>
      </c>
      <c r="Q5236" s="27">
        <v>55612</v>
      </c>
    </row>
    <row r="5237" spans="1:17" x14ac:dyDescent="0.3">
      <c r="A5237">
        <v>5</v>
      </c>
      <c r="B5237">
        <v>13</v>
      </c>
      <c r="C5237">
        <v>22</v>
      </c>
      <c r="D5237" s="27">
        <v>1000000</v>
      </c>
      <c r="E5237">
        <v>0</v>
      </c>
      <c r="F5237">
        <v>26501053</v>
      </c>
      <c r="G5237">
        <v>4156299</v>
      </c>
      <c r="H5237">
        <v>0</v>
      </c>
      <c r="I5237">
        <v>3419965</v>
      </c>
      <c r="J5237">
        <v>0</v>
      </c>
      <c r="K5237">
        <v>4133281</v>
      </c>
      <c r="L5237">
        <v>130265</v>
      </c>
      <c r="M5237">
        <v>992329</v>
      </c>
      <c r="N5237">
        <v>10055327</v>
      </c>
      <c r="O5237">
        <v>6.2033310000000004</v>
      </c>
      <c r="P5237" s="27">
        <v>14474947</v>
      </c>
      <c r="Q5237" s="27">
        <v>49388519</v>
      </c>
    </row>
    <row r="5238" spans="1:17" x14ac:dyDescent="0.3">
      <c r="A5238">
        <v>5</v>
      </c>
      <c r="B5238">
        <v>23</v>
      </c>
      <c r="C5238">
        <v>50</v>
      </c>
      <c r="D5238" s="27">
        <v>68000</v>
      </c>
      <c r="E5238">
        <v>69024</v>
      </c>
      <c r="F5238">
        <v>385437</v>
      </c>
      <c r="G5238">
        <v>813775</v>
      </c>
      <c r="H5238">
        <v>64109</v>
      </c>
      <c r="I5238">
        <v>582110</v>
      </c>
      <c r="J5238">
        <v>67139</v>
      </c>
      <c r="K5238">
        <v>1547736</v>
      </c>
      <c r="L5238">
        <v>173600</v>
      </c>
      <c r="M5238">
        <v>111968</v>
      </c>
      <c r="N5238">
        <v>422526</v>
      </c>
      <c r="O5238">
        <v>48.84104</v>
      </c>
      <c r="P5238" s="27">
        <v>1241918</v>
      </c>
      <c r="Q5238" s="27">
        <v>4237424</v>
      </c>
    </row>
    <row r="5239" spans="1:17" x14ac:dyDescent="0.3">
      <c r="A5239">
        <v>9</v>
      </c>
      <c r="B5239">
        <v>26</v>
      </c>
      <c r="C5239">
        <v>48</v>
      </c>
      <c r="D5239" s="27">
        <v>11500</v>
      </c>
      <c r="E5239">
        <v>0</v>
      </c>
      <c r="F5239">
        <v>0</v>
      </c>
      <c r="G5239">
        <v>0</v>
      </c>
      <c r="H5239">
        <v>0</v>
      </c>
      <c r="I5239">
        <v>87771</v>
      </c>
      <c r="J5239">
        <v>0</v>
      </c>
      <c r="K5239">
        <v>0</v>
      </c>
      <c r="L5239">
        <v>1941</v>
      </c>
      <c r="M5239">
        <v>8764</v>
      </c>
      <c r="N5239">
        <v>94790</v>
      </c>
      <c r="O5239">
        <v>887.44190000000003</v>
      </c>
      <c r="P5239" s="27">
        <v>56643</v>
      </c>
      <c r="Q5239" s="27">
        <v>193266</v>
      </c>
    </row>
    <row r="5240" spans="1:17" x14ac:dyDescent="0.3">
      <c r="A5240">
        <v>1</v>
      </c>
      <c r="B5240">
        <v>26</v>
      </c>
      <c r="C5240">
        <v>45</v>
      </c>
      <c r="D5240" s="27">
        <v>8000</v>
      </c>
      <c r="E5240">
        <v>0</v>
      </c>
      <c r="F5240">
        <v>81670</v>
      </c>
      <c r="G5240">
        <v>16007</v>
      </c>
      <c r="H5240">
        <v>1906</v>
      </c>
      <c r="I5240">
        <v>79596</v>
      </c>
      <c r="J5240">
        <v>0</v>
      </c>
      <c r="K5240">
        <v>4220</v>
      </c>
      <c r="L5240">
        <v>5546</v>
      </c>
      <c r="M5240">
        <v>42355</v>
      </c>
      <c r="N5240">
        <v>188697</v>
      </c>
      <c r="O5240">
        <v>1851.67</v>
      </c>
      <c r="P5240" s="27">
        <v>123094</v>
      </c>
      <c r="Q5240" s="27">
        <v>419997</v>
      </c>
    </row>
    <row r="5241" spans="1:17" x14ac:dyDescent="0.3">
      <c r="A5241">
        <v>9</v>
      </c>
      <c r="B5241">
        <v>2</v>
      </c>
      <c r="C5241">
        <v>4</v>
      </c>
      <c r="D5241" s="27">
        <v>425000</v>
      </c>
      <c r="E5241">
        <v>0</v>
      </c>
      <c r="F5241">
        <v>2379738</v>
      </c>
      <c r="G5241">
        <v>6309074</v>
      </c>
      <c r="H5241">
        <v>0</v>
      </c>
      <c r="I5241">
        <v>4167629</v>
      </c>
      <c r="J5241">
        <v>333034</v>
      </c>
      <c r="K5241">
        <v>678089</v>
      </c>
      <c r="L5241">
        <v>972264</v>
      </c>
      <c r="M5241">
        <v>7875983</v>
      </c>
      <c r="N5241">
        <v>4540436</v>
      </c>
      <c r="O5241">
        <v>48.84104</v>
      </c>
      <c r="P5241" s="27">
        <v>7988349</v>
      </c>
      <c r="Q5241" s="27">
        <v>27256247</v>
      </c>
    </row>
    <row r="5242" spans="1:17" x14ac:dyDescent="0.3">
      <c r="A5242">
        <v>4</v>
      </c>
      <c r="B5242">
        <v>1</v>
      </c>
      <c r="C5242">
        <v>1</v>
      </c>
      <c r="D5242" s="27">
        <v>7000</v>
      </c>
      <c r="E5242">
        <v>0</v>
      </c>
      <c r="F5242">
        <v>9742</v>
      </c>
      <c r="G5242">
        <v>218</v>
      </c>
      <c r="H5242">
        <v>0</v>
      </c>
      <c r="I5242">
        <v>141544</v>
      </c>
      <c r="J5242">
        <v>8585</v>
      </c>
      <c r="K5242">
        <v>5604</v>
      </c>
      <c r="L5242">
        <v>9857</v>
      </c>
      <c r="M5242">
        <v>0</v>
      </c>
      <c r="N5242">
        <v>49413</v>
      </c>
      <c r="O5242">
        <v>3231.29</v>
      </c>
      <c r="P5242" s="27">
        <v>65933</v>
      </c>
      <c r="Q5242" s="27">
        <v>224963</v>
      </c>
    </row>
    <row r="5243" spans="1:17" x14ac:dyDescent="0.3">
      <c r="A5243">
        <v>7</v>
      </c>
      <c r="B5243">
        <v>7</v>
      </c>
      <c r="C5243">
        <v>16</v>
      </c>
      <c r="D5243" s="27">
        <v>6000</v>
      </c>
      <c r="E5243">
        <v>237</v>
      </c>
      <c r="F5243">
        <v>17770</v>
      </c>
      <c r="G5243">
        <v>22197</v>
      </c>
      <c r="H5243">
        <v>0</v>
      </c>
      <c r="I5243">
        <v>37535</v>
      </c>
      <c r="J5243">
        <v>0</v>
      </c>
      <c r="K5243">
        <v>2449</v>
      </c>
      <c r="L5243">
        <v>2847</v>
      </c>
      <c r="M5243">
        <v>0</v>
      </c>
      <c r="N5243">
        <v>55932</v>
      </c>
      <c r="O5243">
        <v>1849.1849999999999</v>
      </c>
      <c r="P5243" s="27">
        <v>40729</v>
      </c>
      <c r="Q5243" s="27">
        <v>138967</v>
      </c>
    </row>
    <row r="5244" spans="1:17" x14ac:dyDescent="0.3">
      <c r="A5244">
        <v>7</v>
      </c>
      <c r="B5244">
        <v>13</v>
      </c>
      <c r="C5244">
        <v>25</v>
      </c>
      <c r="D5244" s="27">
        <v>4500</v>
      </c>
      <c r="E5244">
        <v>2325</v>
      </c>
      <c r="F5244">
        <v>134671</v>
      </c>
      <c r="G5244">
        <v>11243</v>
      </c>
      <c r="H5244">
        <v>1155</v>
      </c>
      <c r="I5244">
        <v>5743</v>
      </c>
      <c r="J5244">
        <v>0</v>
      </c>
      <c r="K5244">
        <v>231352</v>
      </c>
      <c r="L5244">
        <v>15285</v>
      </c>
      <c r="M5244">
        <v>3630</v>
      </c>
      <c r="N5244">
        <v>38965</v>
      </c>
      <c r="O5244">
        <v>1276.539</v>
      </c>
      <c r="P5244" s="27">
        <v>130237</v>
      </c>
      <c r="Q5244" s="27">
        <v>444369</v>
      </c>
    </row>
    <row r="5245" spans="1:17" x14ac:dyDescent="0.3">
      <c r="A5245">
        <v>7</v>
      </c>
      <c r="B5245">
        <v>2</v>
      </c>
      <c r="C5245">
        <v>2</v>
      </c>
      <c r="D5245" s="27">
        <v>370000</v>
      </c>
      <c r="E5245">
        <v>233974</v>
      </c>
      <c r="F5245">
        <v>17036449</v>
      </c>
      <c r="G5245">
        <v>3154301</v>
      </c>
      <c r="H5245">
        <v>55105</v>
      </c>
      <c r="I5245">
        <v>3272306</v>
      </c>
      <c r="J5245">
        <v>0</v>
      </c>
      <c r="K5245">
        <v>564096</v>
      </c>
      <c r="L5245">
        <v>145458</v>
      </c>
      <c r="M5245">
        <v>2794432</v>
      </c>
      <c r="N5245">
        <v>3525292</v>
      </c>
      <c r="O5245">
        <v>23.717549999999999</v>
      </c>
      <c r="P5245" s="27">
        <v>9021516</v>
      </c>
      <c r="Q5245" s="27">
        <v>30781413</v>
      </c>
    </row>
    <row r="5246" spans="1:17" x14ac:dyDescent="0.3">
      <c r="A5246">
        <v>2</v>
      </c>
      <c r="B5246">
        <v>16</v>
      </c>
      <c r="C5246">
        <v>35</v>
      </c>
      <c r="D5246" s="27">
        <v>800000</v>
      </c>
      <c r="E5246">
        <v>2032530</v>
      </c>
      <c r="F5246">
        <v>6643230</v>
      </c>
      <c r="G5246">
        <v>17440999</v>
      </c>
      <c r="H5246">
        <v>0</v>
      </c>
      <c r="I5246">
        <v>18001566</v>
      </c>
      <c r="J5246">
        <v>0</v>
      </c>
      <c r="K5246">
        <v>5367249</v>
      </c>
      <c r="L5246">
        <v>4425624</v>
      </c>
      <c r="M5246">
        <v>2304256</v>
      </c>
      <c r="N5246">
        <v>17271714</v>
      </c>
      <c r="O5246">
        <v>6.4074090000000004</v>
      </c>
      <c r="P5246" s="27">
        <v>21537857</v>
      </c>
      <c r="Q5246" s="27">
        <v>73487168</v>
      </c>
    </row>
    <row r="5247" spans="1:17" x14ac:dyDescent="0.3">
      <c r="A5247">
        <v>3</v>
      </c>
      <c r="B5247">
        <v>16</v>
      </c>
      <c r="C5247">
        <v>35</v>
      </c>
      <c r="D5247" s="27">
        <v>700000</v>
      </c>
      <c r="E5247">
        <v>0</v>
      </c>
      <c r="F5247">
        <v>5302342</v>
      </c>
      <c r="G5247">
        <v>6748173</v>
      </c>
      <c r="H5247">
        <v>140803</v>
      </c>
      <c r="I5247">
        <v>4160432</v>
      </c>
      <c r="J5247">
        <v>1366199</v>
      </c>
      <c r="K5247">
        <v>1801131</v>
      </c>
      <c r="L5247">
        <v>636437</v>
      </c>
      <c r="M5247">
        <v>3895285</v>
      </c>
      <c r="N5247">
        <v>6250542</v>
      </c>
      <c r="O5247">
        <v>10.01088</v>
      </c>
      <c r="P5247" s="27">
        <v>8880816</v>
      </c>
      <c r="Q5247" s="27">
        <v>30301344</v>
      </c>
    </row>
    <row r="5248" spans="1:17" x14ac:dyDescent="0.3">
      <c r="A5248">
        <v>1</v>
      </c>
      <c r="B5248">
        <v>14</v>
      </c>
      <c r="C5248">
        <v>29</v>
      </c>
      <c r="D5248" s="27">
        <v>23000</v>
      </c>
      <c r="E5248">
        <v>0</v>
      </c>
      <c r="F5248">
        <v>117175</v>
      </c>
      <c r="G5248">
        <v>57583</v>
      </c>
      <c r="H5248">
        <v>0</v>
      </c>
      <c r="I5248">
        <v>92145</v>
      </c>
      <c r="J5248">
        <v>14214</v>
      </c>
      <c r="K5248">
        <v>78679</v>
      </c>
      <c r="L5248">
        <v>91023</v>
      </c>
      <c r="M5248">
        <v>175967</v>
      </c>
      <c r="N5248">
        <v>71528</v>
      </c>
      <c r="O5248">
        <v>207.1317</v>
      </c>
      <c r="P5248" s="27">
        <v>204664</v>
      </c>
      <c r="Q5248" s="27">
        <v>698314</v>
      </c>
    </row>
    <row r="5249" spans="1:17" x14ac:dyDescent="0.3">
      <c r="A5249">
        <v>2</v>
      </c>
      <c r="B5249">
        <v>14</v>
      </c>
      <c r="C5249">
        <v>28</v>
      </c>
      <c r="D5249" s="27">
        <v>138000</v>
      </c>
      <c r="E5249">
        <v>0</v>
      </c>
      <c r="F5249">
        <v>126439</v>
      </c>
      <c r="G5249">
        <v>258164</v>
      </c>
      <c r="H5249">
        <v>0</v>
      </c>
      <c r="I5249">
        <v>649932</v>
      </c>
      <c r="J5249">
        <v>66620</v>
      </c>
      <c r="K5249">
        <v>259232</v>
      </c>
      <c r="L5249">
        <v>29559</v>
      </c>
      <c r="M5249">
        <v>716511</v>
      </c>
      <c r="N5249">
        <v>344584</v>
      </c>
      <c r="O5249">
        <v>160.42580000000001</v>
      </c>
      <c r="P5249" s="27">
        <v>718359</v>
      </c>
      <c r="Q5249" s="27">
        <v>2451041</v>
      </c>
    </row>
    <row r="5250" spans="1:17" x14ac:dyDescent="0.3">
      <c r="A5250">
        <v>5</v>
      </c>
      <c r="B5250">
        <v>14</v>
      </c>
      <c r="C5250">
        <v>29</v>
      </c>
      <c r="D5250" s="27">
        <v>200000</v>
      </c>
      <c r="E5250">
        <v>324764</v>
      </c>
      <c r="F5250">
        <v>2071319</v>
      </c>
      <c r="G5250">
        <v>856052</v>
      </c>
      <c r="H5250">
        <v>0</v>
      </c>
      <c r="I5250">
        <v>857176</v>
      </c>
      <c r="J5250">
        <v>0</v>
      </c>
      <c r="K5250">
        <v>231026</v>
      </c>
      <c r="L5250">
        <v>9484</v>
      </c>
      <c r="M5250">
        <v>1349414</v>
      </c>
      <c r="N5250">
        <v>689906</v>
      </c>
      <c r="O5250">
        <v>239.3854</v>
      </c>
      <c r="P5250" s="27">
        <v>1872550</v>
      </c>
      <c r="Q5250" s="27">
        <v>6389141</v>
      </c>
    </row>
    <row r="5251" spans="1:17" x14ac:dyDescent="0.3">
      <c r="A5251">
        <v>5</v>
      </c>
      <c r="B5251">
        <v>2</v>
      </c>
      <c r="C5251">
        <v>2</v>
      </c>
      <c r="D5251" s="27">
        <v>1550</v>
      </c>
      <c r="E5251">
        <v>7377</v>
      </c>
      <c r="F5251">
        <v>5892</v>
      </c>
      <c r="G5251">
        <v>6932</v>
      </c>
      <c r="H5251">
        <v>0</v>
      </c>
      <c r="I5251">
        <v>3549</v>
      </c>
      <c r="J5251">
        <v>0</v>
      </c>
      <c r="K5251">
        <v>1566</v>
      </c>
      <c r="L5251">
        <v>4425</v>
      </c>
      <c r="M5251">
        <v>20013</v>
      </c>
      <c r="N5251">
        <v>5428</v>
      </c>
      <c r="O5251">
        <v>1655.242</v>
      </c>
      <c r="P5251" s="27">
        <v>16173</v>
      </c>
      <c r="Q5251" s="27">
        <v>55182</v>
      </c>
    </row>
    <row r="5252" spans="1:17" x14ac:dyDescent="0.3">
      <c r="A5252">
        <v>4</v>
      </c>
      <c r="B5252">
        <v>15</v>
      </c>
      <c r="C5252">
        <v>53</v>
      </c>
      <c r="D5252" s="27">
        <v>3600</v>
      </c>
      <c r="E5252">
        <v>4185</v>
      </c>
      <c r="F5252">
        <v>5363</v>
      </c>
      <c r="G5252">
        <v>2114</v>
      </c>
      <c r="H5252">
        <v>2928</v>
      </c>
      <c r="I5252">
        <v>4267</v>
      </c>
      <c r="J5252">
        <v>42468</v>
      </c>
      <c r="K5252">
        <v>42735</v>
      </c>
      <c r="L5252">
        <v>1362</v>
      </c>
      <c r="M5252">
        <v>0</v>
      </c>
      <c r="N5252">
        <v>14851</v>
      </c>
      <c r="O5252">
        <v>1807.463</v>
      </c>
      <c r="P5252" s="27">
        <v>35250</v>
      </c>
      <c r="Q5252" s="27">
        <v>120273</v>
      </c>
    </row>
    <row r="5253" spans="1:17" x14ac:dyDescent="0.3">
      <c r="A5253">
        <v>9</v>
      </c>
      <c r="B5253">
        <v>6</v>
      </c>
      <c r="C5253">
        <v>12</v>
      </c>
      <c r="D5253" s="27">
        <v>1300</v>
      </c>
      <c r="E5253">
        <v>14458</v>
      </c>
      <c r="F5253">
        <v>0</v>
      </c>
      <c r="G5253">
        <v>3247</v>
      </c>
      <c r="H5253">
        <v>367</v>
      </c>
      <c r="I5253">
        <v>21387</v>
      </c>
      <c r="J5253">
        <v>0</v>
      </c>
      <c r="K5253">
        <v>111829</v>
      </c>
      <c r="L5253">
        <v>578</v>
      </c>
      <c r="M5253">
        <v>0</v>
      </c>
      <c r="N5253">
        <v>9675</v>
      </c>
      <c r="O5253">
        <v>1655.242</v>
      </c>
      <c r="P5253" s="27">
        <v>47345</v>
      </c>
      <c r="Q5253" s="27">
        <v>161541</v>
      </c>
    </row>
    <row r="5254" spans="1:17" x14ac:dyDescent="0.3">
      <c r="A5254">
        <v>8</v>
      </c>
      <c r="B5254">
        <v>18</v>
      </c>
      <c r="C5254">
        <v>38</v>
      </c>
      <c r="D5254" s="27">
        <v>16000</v>
      </c>
      <c r="E5254">
        <v>0</v>
      </c>
      <c r="F5254">
        <v>0</v>
      </c>
      <c r="G5254">
        <v>81479</v>
      </c>
      <c r="H5254">
        <v>0</v>
      </c>
      <c r="I5254">
        <v>24417</v>
      </c>
      <c r="J5254">
        <v>0</v>
      </c>
      <c r="K5254">
        <v>86349</v>
      </c>
      <c r="L5254">
        <v>176361</v>
      </c>
      <c r="M5254">
        <v>0</v>
      </c>
      <c r="N5254">
        <v>209042</v>
      </c>
      <c r="O5254">
        <v>308.20569999999998</v>
      </c>
      <c r="P5254" s="27">
        <v>169299</v>
      </c>
      <c r="Q5254" s="27">
        <v>577648</v>
      </c>
    </row>
    <row r="5255" spans="1:17" x14ac:dyDescent="0.3">
      <c r="A5255">
        <v>9</v>
      </c>
      <c r="B5255">
        <v>2</v>
      </c>
      <c r="C5255">
        <v>4</v>
      </c>
      <c r="D5255" s="27">
        <v>1500000</v>
      </c>
      <c r="E5255">
        <v>0</v>
      </c>
      <c r="F5255">
        <v>1277777</v>
      </c>
      <c r="G5255">
        <v>14736148</v>
      </c>
      <c r="H5255">
        <v>0</v>
      </c>
      <c r="I5255">
        <v>6584418</v>
      </c>
      <c r="J5255">
        <v>490984</v>
      </c>
      <c r="K5255">
        <v>1234684</v>
      </c>
      <c r="L5255">
        <v>1071708</v>
      </c>
      <c r="M5255">
        <v>3718189</v>
      </c>
      <c r="N5255">
        <v>6846078</v>
      </c>
      <c r="O5255">
        <v>4.6524979999999996</v>
      </c>
      <c r="P5255" s="27">
        <v>10539269</v>
      </c>
      <c r="Q5255" s="27">
        <v>35959986</v>
      </c>
    </row>
    <row r="5256" spans="1:17" x14ac:dyDescent="0.3">
      <c r="A5256">
        <v>3</v>
      </c>
      <c r="B5256">
        <v>16</v>
      </c>
      <c r="C5256">
        <v>35</v>
      </c>
      <c r="D5256" s="27">
        <v>600000</v>
      </c>
      <c r="E5256">
        <v>0</v>
      </c>
      <c r="F5256">
        <v>4612883</v>
      </c>
      <c r="G5256">
        <v>12546121</v>
      </c>
      <c r="H5256">
        <v>0</v>
      </c>
      <c r="I5256">
        <v>10127567</v>
      </c>
      <c r="J5256">
        <v>2830522</v>
      </c>
      <c r="K5256">
        <v>1777772</v>
      </c>
      <c r="L5256">
        <v>1428349</v>
      </c>
      <c r="M5256">
        <v>573797</v>
      </c>
      <c r="N5256">
        <v>12665673</v>
      </c>
      <c r="O5256">
        <v>20.695250000000001</v>
      </c>
      <c r="P5256" s="27">
        <v>13646742</v>
      </c>
      <c r="Q5256" s="27">
        <v>46562684</v>
      </c>
    </row>
    <row r="5257" spans="1:17" x14ac:dyDescent="0.3">
      <c r="A5257">
        <v>1</v>
      </c>
      <c r="B5257">
        <v>8</v>
      </c>
      <c r="C5257">
        <v>19</v>
      </c>
      <c r="D5257" s="27">
        <v>295000</v>
      </c>
      <c r="E5257">
        <v>0</v>
      </c>
      <c r="F5257">
        <v>664866</v>
      </c>
      <c r="G5257">
        <v>24200555</v>
      </c>
      <c r="H5257">
        <v>0</v>
      </c>
      <c r="I5257">
        <v>8736205</v>
      </c>
      <c r="J5257">
        <v>0</v>
      </c>
      <c r="K5257">
        <v>264889</v>
      </c>
      <c r="L5257">
        <v>640730</v>
      </c>
      <c r="M5257">
        <v>3564327</v>
      </c>
      <c r="N5257">
        <v>9025915</v>
      </c>
      <c r="O5257">
        <v>9.2846069999999994</v>
      </c>
      <c r="P5257" s="27">
        <v>13803484</v>
      </c>
      <c r="Q5257" s="27">
        <v>47097487</v>
      </c>
    </row>
    <row r="5258" spans="1:17" x14ac:dyDescent="0.3">
      <c r="A5258">
        <v>2</v>
      </c>
      <c r="B5258">
        <v>2</v>
      </c>
      <c r="C5258">
        <v>2</v>
      </c>
      <c r="D5258" s="27">
        <v>1500000</v>
      </c>
      <c r="E5258">
        <v>0</v>
      </c>
      <c r="F5258">
        <v>9257650</v>
      </c>
      <c r="G5258">
        <v>20223802</v>
      </c>
      <c r="H5258">
        <v>0</v>
      </c>
      <c r="I5258">
        <v>13052506</v>
      </c>
      <c r="J5258">
        <v>907238</v>
      </c>
      <c r="K5258">
        <v>704613</v>
      </c>
      <c r="L5258">
        <v>1054050</v>
      </c>
      <c r="M5258">
        <v>6291084</v>
      </c>
      <c r="N5258">
        <v>11295296</v>
      </c>
      <c r="O5258">
        <v>25.322579999999999</v>
      </c>
      <c r="P5258" s="27">
        <v>18401594</v>
      </c>
      <c r="Q5258" s="27">
        <v>62786239</v>
      </c>
    </row>
    <row r="5259" spans="1:17" x14ac:dyDescent="0.3">
      <c r="A5259">
        <v>9</v>
      </c>
      <c r="B5259">
        <v>12</v>
      </c>
      <c r="C5259">
        <v>21</v>
      </c>
      <c r="D5259" s="27">
        <v>59000</v>
      </c>
      <c r="E5259">
        <v>88</v>
      </c>
      <c r="F5259">
        <v>64267</v>
      </c>
      <c r="G5259">
        <v>172959</v>
      </c>
      <c r="H5259">
        <v>2788</v>
      </c>
      <c r="I5259">
        <v>76594</v>
      </c>
      <c r="J5259">
        <v>0</v>
      </c>
      <c r="K5259">
        <v>3146</v>
      </c>
      <c r="L5259">
        <v>16157</v>
      </c>
      <c r="M5259">
        <v>89868</v>
      </c>
      <c r="N5259">
        <v>216125</v>
      </c>
      <c r="O5259">
        <v>487.77969999999999</v>
      </c>
      <c r="P5259" s="27">
        <v>188157</v>
      </c>
      <c r="Q5259" s="27">
        <v>641992</v>
      </c>
    </row>
    <row r="5260" spans="1:17" x14ac:dyDescent="0.3">
      <c r="A5260">
        <v>1</v>
      </c>
      <c r="B5260">
        <v>5</v>
      </c>
      <c r="C5260">
        <v>11</v>
      </c>
      <c r="D5260" s="27">
        <v>2700</v>
      </c>
      <c r="O5260">
        <v>3231.29</v>
      </c>
    </row>
    <row r="5261" spans="1:17" x14ac:dyDescent="0.3">
      <c r="A5261">
        <v>3</v>
      </c>
      <c r="B5261">
        <v>16</v>
      </c>
      <c r="C5261">
        <v>35</v>
      </c>
      <c r="D5261" s="27">
        <v>1400000</v>
      </c>
      <c r="E5261">
        <v>0</v>
      </c>
      <c r="F5261">
        <v>25304094</v>
      </c>
      <c r="G5261">
        <v>35568241</v>
      </c>
      <c r="H5261">
        <v>0</v>
      </c>
      <c r="I5261">
        <v>30536478</v>
      </c>
      <c r="J5261">
        <v>0</v>
      </c>
      <c r="K5261">
        <v>10490044</v>
      </c>
      <c r="L5261">
        <v>6014798</v>
      </c>
      <c r="M5261">
        <v>12683534</v>
      </c>
      <c r="N5261">
        <v>38917759</v>
      </c>
      <c r="O5261">
        <v>4.2903779999999996</v>
      </c>
      <c r="P5261" s="27">
        <v>46751157</v>
      </c>
      <c r="Q5261" s="8">
        <v>160000000</v>
      </c>
    </row>
    <row r="5262" spans="1:17" x14ac:dyDescent="0.3">
      <c r="A5262">
        <v>4</v>
      </c>
      <c r="B5262">
        <v>13</v>
      </c>
      <c r="C5262">
        <v>25</v>
      </c>
      <c r="D5262" s="27">
        <v>1300</v>
      </c>
      <c r="E5262">
        <v>6338</v>
      </c>
      <c r="F5262">
        <v>13096</v>
      </c>
      <c r="G5262">
        <v>1357</v>
      </c>
      <c r="H5262">
        <v>503</v>
      </c>
      <c r="I5262">
        <v>4325</v>
      </c>
      <c r="J5262">
        <v>1703</v>
      </c>
      <c r="K5262">
        <v>3040</v>
      </c>
      <c r="L5262">
        <v>0</v>
      </c>
      <c r="M5262">
        <v>0</v>
      </c>
      <c r="N5262">
        <v>12773</v>
      </c>
      <c r="O5262">
        <v>918.0299</v>
      </c>
      <c r="P5262" s="27">
        <v>12642</v>
      </c>
      <c r="Q5262" s="27">
        <v>43135</v>
      </c>
    </row>
    <row r="5263" spans="1:17" x14ac:dyDescent="0.3">
      <c r="A5263">
        <v>9</v>
      </c>
      <c r="B5263">
        <v>2</v>
      </c>
      <c r="C5263">
        <v>2</v>
      </c>
      <c r="D5263" s="27">
        <v>14500</v>
      </c>
      <c r="E5263">
        <v>4293</v>
      </c>
      <c r="F5263">
        <v>180049</v>
      </c>
      <c r="G5263">
        <v>165036</v>
      </c>
      <c r="H5263">
        <v>3488</v>
      </c>
      <c r="I5263">
        <v>129684</v>
      </c>
      <c r="J5263">
        <v>0</v>
      </c>
      <c r="K5263">
        <v>0</v>
      </c>
      <c r="L5263">
        <v>171297</v>
      </c>
      <c r="M5263">
        <v>101507</v>
      </c>
      <c r="N5263">
        <v>206622</v>
      </c>
      <c r="O5263">
        <v>639.72230000000002</v>
      </c>
      <c r="P5263" s="27">
        <v>281939</v>
      </c>
      <c r="Q5263" s="27">
        <v>961976</v>
      </c>
    </row>
    <row r="5264" spans="1:17" x14ac:dyDescent="0.3">
      <c r="A5264">
        <v>9</v>
      </c>
      <c r="B5264">
        <v>15</v>
      </c>
      <c r="C5264">
        <v>33</v>
      </c>
      <c r="D5264" s="27">
        <v>20000</v>
      </c>
      <c r="E5264">
        <v>14631</v>
      </c>
      <c r="F5264">
        <v>61709</v>
      </c>
      <c r="G5264">
        <v>140368</v>
      </c>
      <c r="H5264">
        <v>0</v>
      </c>
      <c r="I5264">
        <v>52440</v>
      </c>
      <c r="J5264">
        <v>0</v>
      </c>
      <c r="K5264">
        <v>785913</v>
      </c>
      <c r="L5264">
        <v>13377</v>
      </c>
      <c r="M5264">
        <v>21668</v>
      </c>
      <c r="N5264">
        <v>124887</v>
      </c>
      <c r="O5264">
        <v>941.81790000000001</v>
      </c>
      <c r="P5264" s="27">
        <v>356094</v>
      </c>
      <c r="Q5264" s="27">
        <v>1214993</v>
      </c>
    </row>
    <row r="5265" spans="1:17" x14ac:dyDescent="0.3">
      <c r="A5265">
        <v>7</v>
      </c>
      <c r="B5265">
        <v>15</v>
      </c>
      <c r="C5265">
        <v>33</v>
      </c>
      <c r="D5265" s="27">
        <v>5400</v>
      </c>
      <c r="E5265">
        <v>18393</v>
      </c>
      <c r="F5265">
        <v>57633</v>
      </c>
      <c r="G5265">
        <v>34315</v>
      </c>
      <c r="H5265">
        <v>0</v>
      </c>
      <c r="I5265">
        <v>29877</v>
      </c>
      <c r="J5265">
        <v>0</v>
      </c>
      <c r="K5265">
        <v>188593</v>
      </c>
      <c r="L5265">
        <v>5572</v>
      </c>
      <c r="M5265">
        <v>0</v>
      </c>
      <c r="N5265">
        <v>29974</v>
      </c>
      <c r="O5265">
        <v>1197.386</v>
      </c>
      <c r="P5265" s="27">
        <v>106787</v>
      </c>
      <c r="Q5265" s="27">
        <v>364357</v>
      </c>
    </row>
    <row r="5266" spans="1:17" x14ac:dyDescent="0.3">
      <c r="A5266">
        <v>2</v>
      </c>
      <c r="B5266">
        <v>7</v>
      </c>
      <c r="C5266">
        <v>16</v>
      </c>
      <c r="D5266" s="27">
        <v>9600</v>
      </c>
      <c r="E5266">
        <v>0</v>
      </c>
      <c r="F5266">
        <v>11161</v>
      </c>
      <c r="G5266">
        <v>7277</v>
      </c>
      <c r="H5266">
        <v>0</v>
      </c>
      <c r="I5266">
        <v>38665</v>
      </c>
      <c r="J5266">
        <v>0</v>
      </c>
      <c r="K5266">
        <v>18463</v>
      </c>
      <c r="L5266">
        <v>7691</v>
      </c>
      <c r="M5266">
        <v>5310</v>
      </c>
      <c r="N5266">
        <v>73837</v>
      </c>
      <c r="O5266">
        <v>583.35119999999995</v>
      </c>
      <c r="P5266" s="27">
        <v>47598</v>
      </c>
      <c r="Q5266" s="27">
        <v>162404</v>
      </c>
    </row>
    <row r="5267" spans="1:17" x14ac:dyDescent="0.3">
      <c r="A5267">
        <v>3</v>
      </c>
      <c r="B5267">
        <v>14</v>
      </c>
      <c r="C5267">
        <v>28</v>
      </c>
      <c r="D5267" s="27">
        <v>50000</v>
      </c>
      <c r="E5267">
        <v>124986</v>
      </c>
      <c r="F5267">
        <v>115448</v>
      </c>
      <c r="G5267">
        <v>101014</v>
      </c>
      <c r="H5267">
        <v>0</v>
      </c>
      <c r="I5267">
        <v>262179</v>
      </c>
      <c r="J5267">
        <v>0</v>
      </c>
      <c r="K5267">
        <v>85870</v>
      </c>
      <c r="L5267">
        <v>38853</v>
      </c>
      <c r="M5267">
        <v>157105</v>
      </c>
      <c r="N5267">
        <v>123149</v>
      </c>
      <c r="O5267">
        <v>239.3854</v>
      </c>
      <c r="P5267" s="27">
        <v>295605</v>
      </c>
      <c r="Q5267" s="27">
        <v>1008604</v>
      </c>
    </row>
    <row r="5268" spans="1:17" x14ac:dyDescent="0.3">
      <c r="A5268">
        <v>5</v>
      </c>
      <c r="B5268">
        <v>2</v>
      </c>
      <c r="C5268">
        <v>6</v>
      </c>
      <c r="D5268" s="27">
        <v>34000</v>
      </c>
      <c r="E5268">
        <v>114213</v>
      </c>
      <c r="F5268">
        <v>380333</v>
      </c>
      <c r="G5268">
        <v>855990</v>
      </c>
      <c r="H5268">
        <v>12602</v>
      </c>
      <c r="I5268">
        <v>177096</v>
      </c>
      <c r="J5268">
        <v>0</v>
      </c>
      <c r="K5268">
        <v>220991</v>
      </c>
      <c r="L5268">
        <v>145272</v>
      </c>
      <c r="M5268">
        <v>745792</v>
      </c>
      <c r="N5268">
        <v>370453</v>
      </c>
      <c r="O5268">
        <v>1655.242</v>
      </c>
      <c r="P5268" s="27">
        <v>885915</v>
      </c>
      <c r="Q5268" s="27">
        <v>3022742</v>
      </c>
    </row>
    <row r="5269" spans="1:17" x14ac:dyDescent="0.3">
      <c r="A5269">
        <v>6</v>
      </c>
      <c r="B5269">
        <v>8</v>
      </c>
      <c r="C5269">
        <v>19</v>
      </c>
      <c r="D5269" s="27">
        <v>3000</v>
      </c>
      <c r="E5269">
        <v>8373</v>
      </c>
      <c r="F5269">
        <v>11153</v>
      </c>
      <c r="G5269">
        <v>42792</v>
      </c>
      <c r="H5269">
        <v>202</v>
      </c>
      <c r="I5269">
        <v>12376</v>
      </c>
      <c r="J5269">
        <v>2947</v>
      </c>
      <c r="K5269">
        <v>2314</v>
      </c>
      <c r="L5269">
        <v>2463</v>
      </c>
      <c r="M5269">
        <v>13801</v>
      </c>
      <c r="N5269">
        <v>18099</v>
      </c>
      <c r="O5269">
        <v>1729.173</v>
      </c>
      <c r="P5269" s="27">
        <v>33564</v>
      </c>
      <c r="Q5269" s="27">
        <v>114520</v>
      </c>
    </row>
    <row r="5270" spans="1:17" x14ac:dyDescent="0.3">
      <c r="A5270">
        <v>1</v>
      </c>
      <c r="B5270">
        <v>15</v>
      </c>
      <c r="C5270">
        <v>53</v>
      </c>
      <c r="D5270" s="27">
        <v>2500</v>
      </c>
      <c r="E5270">
        <v>0</v>
      </c>
      <c r="F5270">
        <v>20224</v>
      </c>
      <c r="G5270">
        <v>34057</v>
      </c>
      <c r="H5270">
        <v>0</v>
      </c>
      <c r="I5270">
        <v>31083</v>
      </c>
      <c r="J5270">
        <v>0</v>
      </c>
      <c r="K5270">
        <v>168115</v>
      </c>
      <c r="L5270">
        <v>16026</v>
      </c>
      <c r="M5270">
        <v>3628</v>
      </c>
      <c r="N5270">
        <v>26441</v>
      </c>
      <c r="O5270">
        <v>1145.08</v>
      </c>
      <c r="P5270" s="27">
        <v>87800</v>
      </c>
      <c r="Q5270" s="27">
        <v>299574</v>
      </c>
    </row>
    <row r="5271" spans="1:17" x14ac:dyDescent="0.3">
      <c r="A5271">
        <v>2</v>
      </c>
      <c r="B5271">
        <v>2</v>
      </c>
      <c r="C5271">
        <v>2</v>
      </c>
      <c r="D5271" s="27">
        <v>164000</v>
      </c>
      <c r="E5271">
        <v>0</v>
      </c>
      <c r="F5271">
        <v>682723</v>
      </c>
      <c r="G5271">
        <v>1839326</v>
      </c>
      <c r="H5271">
        <v>24252</v>
      </c>
      <c r="I5271">
        <v>1476511</v>
      </c>
      <c r="J5271">
        <v>0</v>
      </c>
      <c r="K5271">
        <v>261522</v>
      </c>
      <c r="L5271">
        <v>120631</v>
      </c>
      <c r="M5271">
        <v>2228957</v>
      </c>
      <c r="N5271">
        <v>1029573</v>
      </c>
      <c r="O5271">
        <v>26.088930000000001</v>
      </c>
      <c r="P5271" s="27">
        <v>2246042</v>
      </c>
      <c r="Q5271" s="27">
        <v>7663495</v>
      </c>
    </row>
    <row r="5272" spans="1:17" x14ac:dyDescent="0.3">
      <c r="A5272">
        <v>9</v>
      </c>
      <c r="B5272">
        <v>14</v>
      </c>
      <c r="C5272">
        <v>27</v>
      </c>
      <c r="D5272" s="27">
        <v>55000</v>
      </c>
      <c r="E5272">
        <v>0</v>
      </c>
      <c r="F5272">
        <v>612156</v>
      </c>
      <c r="G5272">
        <v>783879</v>
      </c>
      <c r="H5272">
        <v>0</v>
      </c>
      <c r="I5272">
        <v>605723</v>
      </c>
      <c r="J5272">
        <v>169194</v>
      </c>
      <c r="K5272">
        <v>2974267</v>
      </c>
      <c r="L5272">
        <v>165428</v>
      </c>
      <c r="M5272">
        <v>83042</v>
      </c>
      <c r="N5272">
        <v>725914</v>
      </c>
      <c r="O5272">
        <v>415.56470000000002</v>
      </c>
      <c r="P5272" s="27">
        <v>1793553</v>
      </c>
      <c r="Q5272" s="27">
        <v>6119603</v>
      </c>
    </row>
    <row r="5273" spans="1:17" x14ac:dyDescent="0.3">
      <c r="A5273">
        <v>3</v>
      </c>
      <c r="B5273">
        <v>14</v>
      </c>
      <c r="C5273">
        <v>28</v>
      </c>
      <c r="D5273" s="27">
        <v>126000</v>
      </c>
      <c r="E5273">
        <v>0</v>
      </c>
      <c r="F5273">
        <v>956859</v>
      </c>
      <c r="G5273">
        <v>677995</v>
      </c>
      <c r="H5273">
        <v>28532</v>
      </c>
      <c r="I5273">
        <v>1135615</v>
      </c>
      <c r="J5273">
        <v>67721</v>
      </c>
      <c r="K5273">
        <v>612044</v>
      </c>
      <c r="L5273">
        <v>66167</v>
      </c>
      <c r="M5273">
        <v>729875</v>
      </c>
      <c r="N5273">
        <v>661899</v>
      </c>
      <c r="O5273">
        <v>179.5959</v>
      </c>
      <c r="P5273" s="27">
        <v>1446866</v>
      </c>
      <c r="Q5273" s="27">
        <v>4936707</v>
      </c>
    </row>
    <row r="5274" spans="1:17" x14ac:dyDescent="0.3">
      <c r="A5274">
        <v>7</v>
      </c>
      <c r="B5274">
        <v>2</v>
      </c>
      <c r="C5274">
        <v>7</v>
      </c>
      <c r="D5274" s="27">
        <v>2250</v>
      </c>
      <c r="E5274">
        <v>993</v>
      </c>
      <c r="F5274">
        <v>19838</v>
      </c>
      <c r="G5274">
        <v>6901</v>
      </c>
      <c r="H5274">
        <v>184</v>
      </c>
      <c r="I5274">
        <v>8980</v>
      </c>
      <c r="J5274">
        <v>0</v>
      </c>
      <c r="K5274">
        <v>1294</v>
      </c>
      <c r="L5274">
        <v>1877</v>
      </c>
      <c r="M5274">
        <v>8324</v>
      </c>
      <c r="N5274">
        <v>6337</v>
      </c>
      <c r="O5274">
        <v>1879.4559999999999</v>
      </c>
      <c r="P5274" s="27">
        <v>16040</v>
      </c>
      <c r="Q5274" s="27">
        <v>54728</v>
      </c>
    </row>
    <row r="5275" spans="1:17" x14ac:dyDescent="0.3">
      <c r="A5275">
        <v>8</v>
      </c>
      <c r="B5275">
        <v>15</v>
      </c>
      <c r="C5275">
        <v>33</v>
      </c>
      <c r="D5275" s="27">
        <v>10000</v>
      </c>
      <c r="E5275">
        <v>507</v>
      </c>
      <c r="F5275">
        <v>72822</v>
      </c>
      <c r="G5275">
        <v>51010</v>
      </c>
      <c r="H5275">
        <v>4070</v>
      </c>
      <c r="I5275">
        <v>37682</v>
      </c>
      <c r="J5275">
        <v>116445</v>
      </c>
      <c r="K5275">
        <v>179782</v>
      </c>
      <c r="L5275">
        <v>4020</v>
      </c>
      <c r="M5275">
        <v>3015</v>
      </c>
      <c r="N5275">
        <v>30618</v>
      </c>
      <c r="O5275">
        <v>887.44190000000003</v>
      </c>
      <c r="P5275" s="27">
        <v>146533</v>
      </c>
      <c r="Q5275" s="27">
        <v>499971</v>
      </c>
    </row>
    <row r="5276" spans="1:17" x14ac:dyDescent="0.3">
      <c r="A5276">
        <v>9</v>
      </c>
      <c r="B5276">
        <v>2</v>
      </c>
      <c r="C5276">
        <v>4</v>
      </c>
      <c r="D5276" s="27">
        <v>16000</v>
      </c>
      <c r="E5276">
        <v>119346</v>
      </c>
      <c r="F5276">
        <v>26486</v>
      </c>
      <c r="G5276">
        <v>135555</v>
      </c>
      <c r="H5276">
        <v>3897</v>
      </c>
      <c r="I5276">
        <v>182213</v>
      </c>
      <c r="J5276">
        <v>0</v>
      </c>
      <c r="K5276">
        <v>0</v>
      </c>
      <c r="L5276">
        <v>47721</v>
      </c>
      <c r="M5276">
        <v>273763</v>
      </c>
      <c r="N5276">
        <v>130396</v>
      </c>
      <c r="O5276">
        <v>1031.346</v>
      </c>
      <c r="P5276" s="27">
        <v>269454</v>
      </c>
      <c r="Q5276" s="27">
        <v>919377</v>
      </c>
    </row>
    <row r="5277" spans="1:17" x14ac:dyDescent="0.3">
      <c r="A5277">
        <v>2</v>
      </c>
      <c r="B5277">
        <v>14</v>
      </c>
      <c r="C5277">
        <v>28</v>
      </c>
      <c r="D5277" s="27">
        <v>80000</v>
      </c>
      <c r="E5277">
        <v>0</v>
      </c>
      <c r="F5277">
        <v>218856</v>
      </c>
      <c r="G5277">
        <v>272430</v>
      </c>
      <c r="H5277">
        <v>0</v>
      </c>
      <c r="I5277">
        <v>239518</v>
      </c>
      <c r="J5277">
        <v>0</v>
      </c>
      <c r="K5277">
        <v>170320</v>
      </c>
      <c r="L5277">
        <v>44615</v>
      </c>
      <c r="M5277">
        <v>181255</v>
      </c>
      <c r="N5277">
        <v>326457</v>
      </c>
      <c r="O5277">
        <v>139.16999999999999</v>
      </c>
      <c r="P5277" s="27">
        <v>425982</v>
      </c>
      <c r="Q5277" s="27">
        <v>1453451</v>
      </c>
    </row>
    <row r="5278" spans="1:17" x14ac:dyDescent="0.3">
      <c r="A5278">
        <v>6</v>
      </c>
      <c r="B5278">
        <v>16</v>
      </c>
      <c r="C5278">
        <v>35</v>
      </c>
      <c r="D5278" s="27">
        <v>106000</v>
      </c>
      <c r="E5278">
        <v>202460</v>
      </c>
      <c r="F5278">
        <v>1318306</v>
      </c>
      <c r="G5278">
        <v>841162</v>
      </c>
      <c r="H5278">
        <v>162857</v>
      </c>
      <c r="I5278">
        <v>528262</v>
      </c>
      <c r="J5278">
        <v>0</v>
      </c>
      <c r="K5278">
        <v>157170</v>
      </c>
      <c r="L5278">
        <v>92582</v>
      </c>
      <c r="M5278">
        <v>85092</v>
      </c>
      <c r="N5278">
        <v>792853</v>
      </c>
      <c r="O5278">
        <v>8.6940939999999998</v>
      </c>
      <c r="P5278" s="27">
        <v>1225306</v>
      </c>
      <c r="Q5278" s="27">
        <v>4180744</v>
      </c>
    </row>
    <row r="5279" spans="1:17" x14ac:dyDescent="0.3">
      <c r="A5279">
        <v>6</v>
      </c>
      <c r="B5279">
        <v>14</v>
      </c>
      <c r="C5279">
        <v>31</v>
      </c>
      <c r="D5279" s="27">
        <v>80000</v>
      </c>
      <c r="E5279">
        <v>16042</v>
      </c>
      <c r="F5279">
        <v>540691</v>
      </c>
      <c r="G5279">
        <v>162131</v>
      </c>
      <c r="H5279">
        <v>0</v>
      </c>
      <c r="I5279">
        <v>312468</v>
      </c>
      <c r="J5279">
        <v>0</v>
      </c>
      <c r="K5279">
        <v>26030</v>
      </c>
      <c r="L5279">
        <v>58543</v>
      </c>
      <c r="M5279">
        <v>344174</v>
      </c>
      <c r="N5279">
        <v>315546</v>
      </c>
      <c r="O5279">
        <v>90.622</v>
      </c>
      <c r="P5279" s="27">
        <v>520406</v>
      </c>
      <c r="Q5279" s="27">
        <v>1775625</v>
      </c>
    </row>
    <row r="5280" spans="1:17" x14ac:dyDescent="0.3">
      <c r="A5280">
        <v>4</v>
      </c>
      <c r="B5280">
        <v>2</v>
      </c>
      <c r="C5280">
        <v>4</v>
      </c>
      <c r="D5280" s="27">
        <v>1400</v>
      </c>
      <c r="E5280">
        <v>3781</v>
      </c>
      <c r="F5280">
        <v>1727</v>
      </c>
      <c r="G5280">
        <v>4687</v>
      </c>
      <c r="H5280">
        <v>257</v>
      </c>
      <c r="I5280">
        <v>3725</v>
      </c>
      <c r="J5280">
        <v>0</v>
      </c>
      <c r="K5280">
        <v>0</v>
      </c>
      <c r="L5280">
        <v>1070</v>
      </c>
      <c r="M5280">
        <v>10955</v>
      </c>
      <c r="N5280">
        <v>3957</v>
      </c>
      <c r="O5280">
        <v>1559.829</v>
      </c>
      <c r="P5280" s="27">
        <v>8839</v>
      </c>
      <c r="Q5280" s="27">
        <v>30159</v>
      </c>
    </row>
    <row r="5281" spans="1:17" x14ac:dyDescent="0.3">
      <c r="A5281">
        <v>3</v>
      </c>
      <c r="B5281">
        <v>18</v>
      </c>
      <c r="C5281">
        <v>38</v>
      </c>
      <c r="D5281" s="27">
        <v>75000</v>
      </c>
      <c r="E5281">
        <v>429749</v>
      </c>
      <c r="F5281">
        <v>250559</v>
      </c>
      <c r="G5281">
        <v>545376</v>
      </c>
      <c r="H5281">
        <v>0</v>
      </c>
      <c r="I5281">
        <v>710669</v>
      </c>
      <c r="J5281">
        <v>463268</v>
      </c>
      <c r="K5281">
        <v>251762</v>
      </c>
      <c r="L5281">
        <v>1449062</v>
      </c>
      <c r="M5281">
        <v>51375</v>
      </c>
      <c r="N5281">
        <v>891242</v>
      </c>
      <c r="O5281">
        <v>139.16999999999999</v>
      </c>
      <c r="P5281" s="27">
        <v>1478037</v>
      </c>
      <c r="Q5281" s="27">
        <v>5043062</v>
      </c>
    </row>
    <row r="5282" spans="1:17" x14ac:dyDescent="0.3">
      <c r="A5282">
        <v>4</v>
      </c>
      <c r="B5282">
        <v>26</v>
      </c>
      <c r="C5282">
        <v>48</v>
      </c>
      <c r="D5282" s="27">
        <v>2250</v>
      </c>
      <c r="E5282">
        <v>23426</v>
      </c>
      <c r="F5282">
        <v>16446</v>
      </c>
      <c r="G5282">
        <v>6667</v>
      </c>
      <c r="H5282">
        <v>125</v>
      </c>
      <c r="I5282">
        <v>15900</v>
      </c>
      <c r="J5282">
        <v>0</v>
      </c>
      <c r="K5282">
        <v>2270</v>
      </c>
      <c r="L5282">
        <v>7128</v>
      </c>
      <c r="M5282">
        <v>18055</v>
      </c>
      <c r="N5282">
        <v>55187</v>
      </c>
      <c r="O5282">
        <v>1807.463</v>
      </c>
      <c r="P5282" s="27">
        <v>42557</v>
      </c>
      <c r="Q5282" s="27">
        <v>145204</v>
      </c>
    </row>
    <row r="5283" spans="1:17" x14ac:dyDescent="0.3">
      <c r="A5283">
        <v>1</v>
      </c>
      <c r="B5283">
        <v>5</v>
      </c>
      <c r="C5283">
        <v>10</v>
      </c>
      <c r="D5283" s="27">
        <v>27000</v>
      </c>
      <c r="E5283">
        <v>0</v>
      </c>
      <c r="F5283">
        <v>0</v>
      </c>
      <c r="G5283">
        <v>0</v>
      </c>
      <c r="H5283">
        <v>0</v>
      </c>
      <c r="I5283">
        <v>1020</v>
      </c>
      <c r="J5283">
        <v>0</v>
      </c>
      <c r="K5283">
        <v>0</v>
      </c>
      <c r="L5283">
        <v>0</v>
      </c>
      <c r="M5283">
        <v>0</v>
      </c>
      <c r="N5283">
        <v>2058</v>
      </c>
      <c r="O5283">
        <v>482.28519999999997</v>
      </c>
      <c r="P5283" s="27">
        <v>902</v>
      </c>
      <c r="Q5283" s="27">
        <v>3078</v>
      </c>
    </row>
    <row r="5284" spans="1:17" x14ac:dyDescent="0.3">
      <c r="A5284">
        <v>9</v>
      </c>
      <c r="B5284">
        <v>2</v>
      </c>
      <c r="C5284">
        <v>6</v>
      </c>
      <c r="D5284" s="27">
        <v>6300</v>
      </c>
      <c r="E5284">
        <v>15139</v>
      </c>
      <c r="F5284">
        <v>11371</v>
      </c>
      <c r="G5284">
        <v>31553</v>
      </c>
      <c r="H5284">
        <v>176</v>
      </c>
      <c r="I5284">
        <v>56409</v>
      </c>
      <c r="J5284">
        <v>0</v>
      </c>
      <c r="K5284">
        <v>0</v>
      </c>
      <c r="L5284">
        <v>30023</v>
      </c>
      <c r="M5284">
        <v>99963</v>
      </c>
      <c r="N5284">
        <v>34594</v>
      </c>
      <c r="O5284">
        <v>1655.242</v>
      </c>
      <c r="P5284" s="27">
        <v>81837</v>
      </c>
      <c r="Q5284" s="27">
        <v>279228</v>
      </c>
    </row>
    <row r="5285" spans="1:17" x14ac:dyDescent="0.3">
      <c r="A5285">
        <v>2</v>
      </c>
      <c r="B5285">
        <v>2</v>
      </c>
      <c r="C5285">
        <v>5</v>
      </c>
      <c r="D5285" s="27">
        <v>3300</v>
      </c>
      <c r="E5285">
        <v>5798</v>
      </c>
      <c r="F5285">
        <v>0</v>
      </c>
      <c r="G5285">
        <v>3453</v>
      </c>
      <c r="H5285">
        <v>254</v>
      </c>
      <c r="I5285">
        <v>7998</v>
      </c>
      <c r="J5285">
        <v>0</v>
      </c>
      <c r="K5285">
        <v>2172</v>
      </c>
      <c r="L5285">
        <v>6005</v>
      </c>
      <c r="M5285">
        <v>11416</v>
      </c>
      <c r="N5285">
        <v>39101</v>
      </c>
      <c r="O5285">
        <v>1155.4280000000001</v>
      </c>
      <c r="P5285" s="27">
        <v>22332</v>
      </c>
      <c r="Q5285" s="27">
        <v>76197</v>
      </c>
    </row>
    <row r="5286" spans="1:17" x14ac:dyDescent="0.3">
      <c r="A5286">
        <v>7</v>
      </c>
      <c r="B5286">
        <v>6</v>
      </c>
      <c r="C5286">
        <v>12</v>
      </c>
      <c r="D5286" s="27">
        <v>1700</v>
      </c>
      <c r="E5286">
        <v>0</v>
      </c>
      <c r="F5286">
        <v>20374</v>
      </c>
      <c r="G5286">
        <v>5729</v>
      </c>
      <c r="H5286">
        <v>0</v>
      </c>
      <c r="I5286">
        <v>23598</v>
      </c>
      <c r="J5286">
        <v>0</v>
      </c>
      <c r="K5286">
        <v>188364</v>
      </c>
      <c r="L5286">
        <v>4134</v>
      </c>
      <c r="M5286">
        <v>0</v>
      </c>
      <c r="N5286">
        <v>10419</v>
      </c>
      <c r="O5286">
        <v>1868.403</v>
      </c>
      <c r="P5286" s="27">
        <v>74038</v>
      </c>
      <c r="Q5286" s="27">
        <v>252618</v>
      </c>
    </row>
    <row r="5287" spans="1:17" x14ac:dyDescent="0.3">
      <c r="A5287">
        <v>7</v>
      </c>
      <c r="B5287">
        <v>5</v>
      </c>
      <c r="C5287">
        <v>10</v>
      </c>
      <c r="D5287" s="27">
        <v>16000</v>
      </c>
      <c r="E5287">
        <v>0</v>
      </c>
      <c r="F5287">
        <v>0</v>
      </c>
      <c r="G5287">
        <v>0</v>
      </c>
      <c r="H5287">
        <v>0</v>
      </c>
      <c r="I5287">
        <v>217792</v>
      </c>
      <c r="J5287">
        <v>0</v>
      </c>
      <c r="K5287">
        <v>0</v>
      </c>
      <c r="L5287">
        <v>0</v>
      </c>
      <c r="M5287">
        <v>0</v>
      </c>
      <c r="N5287">
        <v>93993</v>
      </c>
      <c r="O5287">
        <v>576.52499999999998</v>
      </c>
      <c r="P5287" s="27">
        <v>91379</v>
      </c>
      <c r="Q5287" s="27">
        <v>311785</v>
      </c>
    </row>
    <row r="5288" spans="1:17" x14ac:dyDescent="0.3">
      <c r="A5288">
        <v>1</v>
      </c>
      <c r="B5288">
        <v>14</v>
      </c>
      <c r="C5288">
        <v>27</v>
      </c>
      <c r="D5288" s="27">
        <v>10250</v>
      </c>
      <c r="E5288">
        <v>7188</v>
      </c>
      <c r="F5288">
        <v>9654</v>
      </c>
      <c r="G5288">
        <v>10402</v>
      </c>
      <c r="H5288">
        <v>0</v>
      </c>
      <c r="I5288">
        <v>22201</v>
      </c>
      <c r="J5288">
        <v>0</v>
      </c>
      <c r="K5288">
        <v>0</v>
      </c>
      <c r="L5288">
        <v>57363</v>
      </c>
      <c r="M5288">
        <v>119770</v>
      </c>
      <c r="N5288">
        <v>18939</v>
      </c>
      <c r="O5288">
        <v>1751.2529999999999</v>
      </c>
      <c r="P5288" s="27">
        <v>71957</v>
      </c>
      <c r="Q5288" s="27">
        <v>245517</v>
      </c>
    </row>
    <row r="5289" spans="1:17" x14ac:dyDescent="0.3">
      <c r="A5289">
        <v>2</v>
      </c>
      <c r="B5289">
        <v>17</v>
      </c>
      <c r="C5289">
        <v>36</v>
      </c>
      <c r="D5289" s="27">
        <v>390000</v>
      </c>
      <c r="E5289">
        <v>1275057</v>
      </c>
      <c r="F5289">
        <v>3859641</v>
      </c>
      <c r="G5289">
        <v>2680175</v>
      </c>
      <c r="H5289">
        <v>0</v>
      </c>
      <c r="I5289">
        <v>1601761</v>
      </c>
      <c r="J5289">
        <v>0</v>
      </c>
      <c r="K5289">
        <v>1291788</v>
      </c>
      <c r="L5289">
        <v>1489575</v>
      </c>
      <c r="M5289">
        <v>93173</v>
      </c>
      <c r="N5289">
        <v>3005536</v>
      </c>
      <c r="O5289">
        <v>82.017769999999999</v>
      </c>
      <c r="P5289" s="27">
        <v>4483208</v>
      </c>
      <c r="Q5289" s="27">
        <v>15296706</v>
      </c>
    </row>
    <row r="5290" spans="1:17" x14ac:dyDescent="0.3">
      <c r="A5290">
        <v>3</v>
      </c>
      <c r="B5290">
        <v>7</v>
      </c>
      <c r="C5290">
        <v>16</v>
      </c>
      <c r="D5290" s="27">
        <v>4000</v>
      </c>
      <c r="E5290">
        <v>7234</v>
      </c>
      <c r="F5290">
        <v>3715</v>
      </c>
      <c r="G5290">
        <v>1498</v>
      </c>
      <c r="H5290">
        <v>0</v>
      </c>
      <c r="I5290">
        <v>12941</v>
      </c>
      <c r="J5290">
        <v>7894</v>
      </c>
      <c r="K5290">
        <v>4510</v>
      </c>
      <c r="L5290">
        <v>12108</v>
      </c>
      <c r="M5290">
        <v>23887</v>
      </c>
      <c r="N5290">
        <v>48851</v>
      </c>
      <c r="O5290">
        <v>2396.7339999999999</v>
      </c>
      <c r="P5290" s="27">
        <v>35943</v>
      </c>
      <c r="Q5290" s="27">
        <v>122638</v>
      </c>
    </row>
    <row r="5291" spans="1:17" x14ac:dyDescent="0.3">
      <c r="A5291">
        <v>9</v>
      </c>
      <c r="B5291">
        <v>23</v>
      </c>
      <c r="C5291">
        <v>50</v>
      </c>
      <c r="D5291" s="27">
        <v>4600</v>
      </c>
      <c r="E5291">
        <v>279</v>
      </c>
      <c r="F5291">
        <v>28096</v>
      </c>
      <c r="G5291">
        <v>38565</v>
      </c>
      <c r="H5291">
        <v>0</v>
      </c>
      <c r="I5291">
        <v>39719</v>
      </c>
      <c r="J5291">
        <v>0</v>
      </c>
      <c r="K5291">
        <v>10344</v>
      </c>
      <c r="L5291">
        <v>10360</v>
      </c>
      <c r="M5291">
        <v>8057</v>
      </c>
      <c r="N5291">
        <v>29745</v>
      </c>
      <c r="O5291">
        <v>972.73879999999997</v>
      </c>
      <c r="P5291" s="27">
        <v>48407</v>
      </c>
      <c r="Q5291" s="27">
        <v>165165</v>
      </c>
    </row>
    <row r="5292" spans="1:17" x14ac:dyDescent="0.3">
      <c r="A5292">
        <v>4</v>
      </c>
      <c r="B5292">
        <v>14</v>
      </c>
      <c r="C5292">
        <v>28</v>
      </c>
      <c r="D5292" s="27">
        <v>37500</v>
      </c>
      <c r="E5292">
        <v>199925</v>
      </c>
      <c r="F5292">
        <v>372370</v>
      </c>
      <c r="G5292">
        <v>288906</v>
      </c>
      <c r="H5292">
        <v>0</v>
      </c>
      <c r="I5292">
        <v>376432</v>
      </c>
      <c r="J5292">
        <v>0</v>
      </c>
      <c r="K5292">
        <v>119460</v>
      </c>
      <c r="L5292">
        <v>56940</v>
      </c>
      <c r="M5292">
        <v>181185</v>
      </c>
      <c r="N5292">
        <v>247245</v>
      </c>
      <c r="O5292">
        <v>360.21809999999999</v>
      </c>
      <c r="P5292" s="27">
        <v>539995</v>
      </c>
      <c r="Q5292" s="27">
        <v>1842463</v>
      </c>
    </row>
    <row r="5293" spans="1:17" x14ac:dyDescent="0.3">
      <c r="A5293">
        <v>5</v>
      </c>
      <c r="B5293">
        <v>16</v>
      </c>
      <c r="C5293">
        <v>35</v>
      </c>
      <c r="D5293" s="27">
        <v>1400000</v>
      </c>
      <c r="E5293">
        <v>2511</v>
      </c>
      <c r="F5293">
        <v>3419509</v>
      </c>
      <c r="G5293">
        <v>4742741</v>
      </c>
      <c r="H5293">
        <v>0</v>
      </c>
      <c r="I5293">
        <v>7371042</v>
      </c>
      <c r="J5293">
        <v>1506063</v>
      </c>
      <c r="K5293">
        <v>1111625</v>
      </c>
      <c r="L5293">
        <v>1636663</v>
      </c>
      <c r="M5293">
        <v>3918093</v>
      </c>
      <c r="N5293">
        <v>7204824</v>
      </c>
      <c r="O5293">
        <v>2.860252</v>
      </c>
      <c r="P5293" s="27">
        <v>9060103</v>
      </c>
      <c r="Q5293" s="27">
        <v>30913071</v>
      </c>
    </row>
    <row r="5294" spans="1:17" x14ac:dyDescent="0.3">
      <c r="A5294">
        <v>5</v>
      </c>
      <c r="B5294">
        <v>18</v>
      </c>
      <c r="C5294">
        <v>38</v>
      </c>
      <c r="D5294" s="27">
        <v>700000</v>
      </c>
      <c r="E5294">
        <v>0</v>
      </c>
      <c r="F5294">
        <v>3095891</v>
      </c>
      <c r="G5294">
        <v>5293366</v>
      </c>
      <c r="H5294">
        <v>0</v>
      </c>
      <c r="I5294">
        <v>3994713</v>
      </c>
      <c r="J5294">
        <v>3277409</v>
      </c>
      <c r="K5294">
        <v>2793812</v>
      </c>
      <c r="L5294">
        <v>3053523</v>
      </c>
      <c r="M5294">
        <v>309855</v>
      </c>
      <c r="N5294">
        <v>6504006</v>
      </c>
      <c r="O5294">
        <v>23.717549999999999</v>
      </c>
      <c r="P5294" s="27">
        <v>8300872</v>
      </c>
      <c r="Q5294" s="27">
        <v>28322575</v>
      </c>
    </row>
    <row r="5295" spans="1:17" x14ac:dyDescent="0.3">
      <c r="A5295">
        <v>6</v>
      </c>
      <c r="B5295">
        <v>12</v>
      </c>
      <c r="C5295">
        <v>21</v>
      </c>
      <c r="D5295" s="27">
        <v>3750</v>
      </c>
      <c r="E5295">
        <v>0</v>
      </c>
      <c r="F5295">
        <v>7855</v>
      </c>
      <c r="G5295">
        <v>2485</v>
      </c>
      <c r="H5295">
        <v>299</v>
      </c>
      <c r="I5295">
        <v>7033</v>
      </c>
      <c r="J5295">
        <v>0</v>
      </c>
      <c r="K5295">
        <v>3428</v>
      </c>
      <c r="L5295">
        <v>13354</v>
      </c>
      <c r="M5295">
        <v>1976</v>
      </c>
      <c r="N5295">
        <v>13859</v>
      </c>
      <c r="O5295">
        <v>1807.463</v>
      </c>
      <c r="P5295" s="27">
        <v>14739</v>
      </c>
      <c r="Q5295" s="27">
        <v>50289</v>
      </c>
    </row>
    <row r="5296" spans="1:17" x14ac:dyDescent="0.3">
      <c r="A5296">
        <v>4</v>
      </c>
      <c r="B5296">
        <v>14</v>
      </c>
      <c r="C5296">
        <v>28</v>
      </c>
      <c r="D5296" s="27">
        <v>41500</v>
      </c>
      <c r="E5296">
        <v>0</v>
      </c>
      <c r="F5296">
        <v>19260</v>
      </c>
      <c r="G5296">
        <v>193751</v>
      </c>
      <c r="H5296">
        <v>0</v>
      </c>
      <c r="I5296">
        <v>280410</v>
      </c>
      <c r="J5296">
        <v>0</v>
      </c>
      <c r="K5296">
        <v>14184</v>
      </c>
      <c r="L5296">
        <v>65760</v>
      </c>
      <c r="M5296">
        <v>22907</v>
      </c>
      <c r="N5296">
        <v>129808</v>
      </c>
      <c r="O5296">
        <v>360.21809999999999</v>
      </c>
      <c r="P5296" s="27">
        <v>212802</v>
      </c>
      <c r="Q5296" s="27">
        <v>726080</v>
      </c>
    </row>
    <row r="5297" spans="1:17" x14ac:dyDescent="0.3">
      <c r="A5297">
        <v>5</v>
      </c>
      <c r="B5297">
        <v>16</v>
      </c>
      <c r="C5297">
        <v>35</v>
      </c>
      <c r="D5297" s="27">
        <v>1400000</v>
      </c>
      <c r="E5297">
        <v>0</v>
      </c>
      <c r="F5297">
        <v>44380063</v>
      </c>
      <c r="G5297">
        <v>20274813</v>
      </c>
      <c r="H5297">
        <v>0</v>
      </c>
      <c r="I5297">
        <v>14734021</v>
      </c>
      <c r="J5297">
        <v>4089395</v>
      </c>
      <c r="K5297">
        <v>10875285</v>
      </c>
      <c r="L5297">
        <v>5464499</v>
      </c>
      <c r="M5297">
        <v>12436427</v>
      </c>
      <c r="N5297">
        <v>20644139</v>
      </c>
      <c r="O5297">
        <v>9.2846069999999994</v>
      </c>
      <c r="P5297" s="27">
        <v>38950364</v>
      </c>
      <c r="Q5297" s="8">
        <v>133000000</v>
      </c>
    </row>
    <row r="5298" spans="1:17" x14ac:dyDescent="0.3">
      <c r="A5298">
        <v>6</v>
      </c>
      <c r="B5298">
        <v>15</v>
      </c>
      <c r="C5298">
        <v>33</v>
      </c>
      <c r="D5298" s="27">
        <v>2000</v>
      </c>
      <c r="E5298">
        <v>3251</v>
      </c>
      <c r="F5298">
        <v>10933</v>
      </c>
      <c r="G5298">
        <v>951</v>
      </c>
      <c r="H5298">
        <v>2015</v>
      </c>
      <c r="I5298">
        <v>9185</v>
      </c>
      <c r="J5298">
        <v>0</v>
      </c>
      <c r="K5298">
        <v>102271</v>
      </c>
      <c r="L5298">
        <v>511</v>
      </c>
      <c r="M5298">
        <v>2970</v>
      </c>
      <c r="N5298">
        <v>14312</v>
      </c>
      <c r="O5298">
        <v>1387.077</v>
      </c>
      <c r="P5298" s="27">
        <v>42907</v>
      </c>
      <c r="Q5298" s="27">
        <v>146399</v>
      </c>
    </row>
    <row r="5299" spans="1:17" x14ac:dyDescent="0.3">
      <c r="A5299">
        <v>9</v>
      </c>
      <c r="B5299">
        <v>18</v>
      </c>
      <c r="C5299">
        <v>37</v>
      </c>
      <c r="D5299" s="27">
        <v>12250</v>
      </c>
      <c r="E5299">
        <v>0</v>
      </c>
      <c r="F5299">
        <v>32536</v>
      </c>
      <c r="G5299">
        <v>145611</v>
      </c>
      <c r="H5299">
        <v>0</v>
      </c>
      <c r="I5299">
        <v>51833</v>
      </c>
      <c r="J5299">
        <v>62736</v>
      </c>
      <c r="K5299">
        <v>109170</v>
      </c>
      <c r="L5299">
        <v>128213</v>
      </c>
      <c r="M5299">
        <v>9571</v>
      </c>
      <c r="N5299">
        <v>150199</v>
      </c>
      <c r="O5299">
        <v>877.01430000000005</v>
      </c>
      <c r="P5299" s="27">
        <v>202189</v>
      </c>
      <c r="Q5299" s="27">
        <v>689869</v>
      </c>
    </row>
    <row r="5300" spans="1:17" x14ac:dyDescent="0.3">
      <c r="A5300">
        <v>7</v>
      </c>
      <c r="B5300">
        <v>26</v>
      </c>
      <c r="C5300">
        <v>47</v>
      </c>
      <c r="D5300" s="27">
        <v>22000</v>
      </c>
      <c r="O5300">
        <v>3782.18</v>
      </c>
    </row>
    <row r="5301" spans="1:17" x14ac:dyDescent="0.3">
      <c r="A5301">
        <v>9</v>
      </c>
      <c r="B5301">
        <v>25</v>
      </c>
      <c r="C5301">
        <v>42</v>
      </c>
      <c r="D5301" s="27">
        <v>88000</v>
      </c>
      <c r="E5301">
        <v>1968</v>
      </c>
      <c r="F5301">
        <v>731735</v>
      </c>
      <c r="G5301">
        <v>402556</v>
      </c>
      <c r="H5301">
        <v>81687</v>
      </c>
      <c r="I5301">
        <v>924241</v>
      </c>
      <c r="J5301">
        <v>0</v>
      </c>
      <c r="K5301">
        <v>0</v>
      </c>
      <c r="L5301">
        <v>439037</v>
      </c>
      <c r="M5301">
        <v>1594148</v>
      </c>
      <c r="N5301">
        <v>1052692</v>
      </c>
      <c r="O5301">
        <v>19.690259999999999</v>
      </c>
      <c r="P5301" s="27">
        <v>1532258</v>
      </c>
      <c r="Q5301" s="27">
        <v>5228064</v>
      </c>
    </row>
    <row r="5302" spans="1:17" x14ac:dyDescent="0.3">
      <c r="A5302">
        <v>7</v>
      </c>
      <c r="B5302">
        <v>2</v>
      </c>
      <c r="C5302">
        <v>4</v>
      </c>
      <c r="D5302" s="27">
        <v>43500</v>
      </c>
      <c r="E5302">
        <v>69577</v>
      </c>
      <c r="F5302">
        <v>682175</v>
      </c>
      <c r="G5302">
        <v>239318</v>
      </c>
      <c r="H5302">
        <v>9868</v>
      </c>
      <c r="I5302">
        <v>297133</v>
      </c>
      <c r="J5302">
        <v>0</v>
      </c>
      <c r="K5302">
        <v>38668</v>
      </c>
      <c r="L5302">
        <v>42288</v>
      </c>
      <c r="M5302">
        <v>554037</v>
      </c>
      <c r="N5302">
        <v>245143</v>
      </c>
      <c r="O5302">
        <v>259.3519</v>
      </c>
      <c r="P5302" s="27">
        <v>638396</v>
      </c>
      <c r="Q5302" s="27">
        <v>2178207</v>
      </c>
    </row>
    <row r="5303" spans="1:17" x14ac:dyDescent="0.3">
      <c r="A5303">
        <v>5</v>
      </c>
      <c r="B5303">
        <v>14</v>
      </c>
      <c r="C5303">
        <v>28</v>
      </c>
      <c r="D5303" s="27">
        <v>138000</v>
      </c>
      <c r="E5303">
        <v>111258</v>
      </c>
      <c r="F5303">
        <v>1618224</v>
      </c>
      <c r="G5303">
        <v>397222</v>
      </c>
      <c r="H5303">
        <v>58891</v>
      </c>
      <c r="I5303">
        <v>1301386</v>
      </c>
      <c r="J5303">
        <v>97723</v>
      </c>
      <c r="K5303">
        <v>551085</v>
      </c>
      <c r="L5303">
        <v>229380</v>
      </c>
      <c r="M5303">
        <v>865629</v>
      </c>
      <c r="N5303">
        <v>571578</v>
      </c>
      <c r="O5303">
        <v>242.08690000000001</v>
      </c>
      <c r="P5303" s="27">
        <v>1700579</v>
      </c>
      <c r="Q5303" s="27">
        <v>5802376</v>
      </c>
    </row>
    <row r="5304" spans="1:17" x14ac:dyDescent="0.3">
      <c r="A5304">
        <v>3</v>
      </c>
      <c r="B5304">
        <v>2</v>
      </c>
      <c r="C5304">
        <v>2</v>
      </c>
      <c r="D5304" s="27">
        <v>2150</v>
      </c>
      <c r="E5304">
        <v>0</v>
      </c>
      <c r="F5304">
        <v>21325</v>
      </c>
      <c r="G5304">
        <v>33700</v>
      </c>
      <c r="H5304">
        <v>988</v>
      </c>
      <c r="I5304">
        <v>28162</v>
      </c>
      <c r="J5304">
        <v>0</v>
      </c>
      <c r="K5304">
        <v>5515</v>
      </c>
      <c r="L5304">
        <v>57255</v>
      </c>
      <c r="M5304">
        <v>219176</v>
      </c>
      <c r="N5304">
        <v>24109</v>
      </c>
      <c r="O5304">
        <v>1729.173</v>
      </c>
      <c r="P5304" s="27">
        <v>114370</v>
      </c>
      <c r="Q5304" s="27">
        <v>390230</v>
      </c>
    </row>
    <row r="5305" spans="1:17" x14ac:dyDescent="0.3">
      <c r="A5305">
        <v>3</v>
      </c>
      <c r="B5305">
        <v>14</v>
      </c>
      <c r="C5305">
        <v>28</v>
      </c>
      <c r="D5305" s="27">
        <v>38500</v>
      </c>
      <c r="E5305">
        <v>0</v>
      </c>
      <c r="F5305">
        <v>169699</v>
      </c>
      <c r="G5305">
        <v>307623</v>
      </c>
      <c r="H5305">
        <v>0</v>
      </c>
      <c r="I5305">
        <v>224916</v>
      </c>
      <c r="J5305">
        <v>0</v>
      </c>
      <c r="K5305">
        <v>24728</v>
      </c>
      <c r="L5305">
        <v>73562</v>
      </c>
      <c r="M5305">
        <v>243241</v>
      </c>
      <c r="N5305">
        <v>269186</v>
      </c>
      <c r="O5305">
        <v>239.3854</v>
      </c>
      <c r="P5305" s="27">
        <v>384805</v>
      </c>
      <c r="Q5305" s="27">
        <v>1312955</v>
      </c>
    </row>
    <row r="5306" spans="1:17" x14ac:dyDescent="0.3">
      <c r="A5306">
        <v>5</v>
      </c>
      <c r="B5306">
        <v>25</v>
      </c>
      <c r="C5306">
        <v>42</v>
      </c>
      <c r="D5306" s="27">
        <v>7200</v>
      </c>
      <c r="E5306">
        <v>510</v>
      </c>
      <c r="F5306">
        <v>26332</v>
      </c>
      <c r="G5306">
        <v>19982</v>
      </c>
      <c r="H5306">
        <v>0</v>
      </c>
      <c r="I5306">
        <v>64774</v>
      </c>
      <c r="J5306">
        <v>0</v>
      </c>
      <c r="K5306">
        <v>0</v>
      </c>
      <c r="L5306">
        <v>3588</v>
      </c>
      <c r="M5306">
        <v>7635</v>
      </c>
      <c r="N5306">
        <v>35861</v>
      </c>
      <c r="O5306">
        <v>1461.857</v>
      </c>
      <c r="P5306" s="27">
        <v>46507</v>
      </c>
      <c r="Q5306" s="27">
        <v>158682</v>
      </c>
    </row>
    <row r="5307" spans="1:17" x14ac:dyDescent="0.3">
      <c r="A5307">
        <v>5</v>
      </c>
      <c r="B5307">
        <v>16</v>
      </c>
      <c r="C5307">
        <v>35</v>
      </c>
      <c r="D5307" s="27">
        <v>245000</v>
      </c>
      <c r="E5307">
        <v>75878</v>
      </c>
      <c r="F5307">
        <v>16076838</v>
      </c>
      <c r="G5307">
        <v>9797716</v>
      </c>
      <c r="H5307">
        <v>0</v>
      </c>
      <c r="I5307">
        <v>4003832</v>
      </c>
      <c r="J5307">
        <v>0</v>
      </c>
      <c r="K5307">
        <v>1092933</v>
      </c>
      <c r="L5307">
        <v>1472270</v>
      </c>
      <c r="M5307">
        <v>530625</v>
      </c>
      <c r="N5307">
        <v>4913949</v>
      </c>
      <c r="O5307">
        <v>9.2846069999999994</v>
      </c>
      <c r="P5307" s="27">
        <v>11126624</v>
      </c>
      <c r="Q5307" s="27">
        <v>37964041</v>
      </c>
    </row>
    <row r="5308" spans="1:17" x14ac:dyDescent="0.3">
      <c r="A5308">
        <v>8</v>
      </c>
      <c r="B5308">
        <v>5</v>
      </c>
      <c r="C5308">
        <v>11</v>
      </c>
      <c r="D5308" s="27">
        <v>2400</v>
      </c>
      <c r="O5308">
        <v>3782.18</v>
      </c>
    </row>
    <row r="5309" spans="1:17" x14ac:dyDescent="0.3">
      <c r="A5309">
        <v>3</v>
      </c>
      <c r="B5309">
        <v>15</v>
      </c>
      <c r="C5309">
        <v>53</v>
      </c>
      <c r="D5309" s="27">
        <v>5000</v>
      </c>
      <c r="E5309">
        <v>0</v>
      </c>
      <c r="F5309">
        <v>12267</v>
      </c>
      <c r="G5309">
        <v>13520</v>
      </c>
      <c r="H5309">
        <v>0</v>
      </c>
      <c r="I5309">
        <v>10360</v>
      </c>
      <c r="J5309">
        <v>0</v>
      </c>
      <c r="K5309">
        <v>61468</v>
      </c>
      <c r="L5309">
        <v>4720</v>
      </c>
      <c r="M5309">
        <v>733</v>
      </c>
      <c r="N5309">
        <v>11169</v>
      </c>
      <c r="O5309">
        <v>961.78279999999995</v>
      </c>
      <c r="P5309" s="27">
        <v>33481</v>
      </c>
      <c r="Q5309" s="27">
        <v>114237</v>
      </c>
    </row>
    <row r="5310" spans="1:17" x14ac:dyDescent="0.3">
      <c r="A5310">
        <v>5</v>
      </c>
      <c r="B5310">
        <v>2</v>
      </c>
      <c r="C5310">
        <v>2</v>
      </c>
      <c r="D5310" s="27">
        <v>5000</v>
      </c>
      <c r="E5310">
        <v>23514</v>
      </c>
      <c r="F5310">
        <v>13133</v>
      </c>
      <c r="G5310">
        <v>17773</v>
      </c>
      <c r="H5310">
        <v>869</v>
      </c>
      <c r="I5310">
        <v>18648</v>
      </c>
      <c r="J5310">
        <v>0</v>
      </c>
      <c r="K5310">
        <v>60422</v>
      </c>
      <c r="L5310">
        <v>8315</v>
      </c>
      <c r="M5310">
        <v>36985</v>
      </c>
      <c r="N5310">
        <v>15453</v>
      </c>
      <c r="O5310">
        <v>1807.463</v>
      </c>
      <c r="P5310" s="27">
        <v>57184</v>
      </c>
      <c r="Q5310" s="27">
        <v>195112</v>
      </c>
    </row>
    <row r="5311" spans="1:17" x14ac:dyDescent="0.3">
      <c r="A5311">
        <v>1</v>
      </c>
      <c r="B5311">
        <v>25</v>
      </c>
      <c r="C5311">
        <v>42</v>
      </c>
      <c r="D5311" s="27">
        <v>17000</v>
      </c>
      <c r="E5311">
        <v>504978</v>
      </c>
      <c r="F5311">
        <v>78862</v>
      </c>
      <c r="G5311">
        <v>241094</v>
      </c>
      <c r="H5311">
        <v>28285</v>
      </c>
      <c r="I5311">
        <v>316952</v>
      </c>
      <c r="J5311">
        <v>35377</v>
      </c>
      <c r="K5311">
        <v>16498</v>
      </c>
      <c r="L5311">
        <v>94247</v>
      </c>
      <c r="M5311">
        <v>185244</v>
      </c>
      <c r="N5311">
        <v>224423</v>
      </c>
      <c r="O5311">
        <v>1390.874</v>
      </c>
      <c r="P5311" s="27">
        <v>505850</v>
      </c>
      <c r="Q5311" s="27">
        <v>1725960</v>
      </c>
    </row>
    <row r="5312" spans="1:17" x14ac:dyDescent="0.3">
      <c r="A5312">
        <v>1</v>
      </c>
      <c r="B5312">
        <v>25</v>
      </c>
      <c r="C5312">
        <v>42</v>
      </c>
      <c r="D5312" s="27">
        <v>12000</v>
      </c>
      <c r="E5312">
        <v>2799</v>
      </c>
      <c r="F5312">
        <v>1391</v>
      </c>
      <c r="G5312">
        <v>3980</v>
      </c>
      <c r="H5312">
        <v>65</v>
      </c>
      <c r="I5312">
        <v>5268</v>
      </c>
      <c r="J5312">
        <v>0</v>
      </c>
      <c r="K5312">
        <v>4945</v>
      </c>
      <c r="L5312">
        <v>561</v>
      </c>
      <c r="M5312">
        <v>163</v>
      </c>
      <c r="N5312">
        <v>27538</v>
      </c>
      <c r="O5312">
        <v>564.50829999999996</v>
      </c>
      <c r="P5312" s="27">
        <v>13690</v>
      </c>
      <c r="Q5312" s="27">
        <v>46710</v>
      </c>
    </row>
    <row r="5313" spans="1:17" x14ac:dyDescent="0.3">
      <c r="A5313">
        <v>4</v>
      </c>
      <c r="B5313">
        <v>16</v>
      </c>
      <c r="C5313">
        <v>35</v>
      </c>
      <c r="D5313" s="27">
        <v>800000</v>
      </c>
      <c r="E5313">
        <v>0</v>
      </c>
      <c r="F5313">
        <v>0</v>
      </c>
      <c r="G5313">
        <v>19609524</v>
      </c>
      <c r="H5313">
        <v>0</v>
      </c>
      <c r="I5313">
        <v>31283487</v>
      </c>
      <c r="J5313">
        <v>5860975</v>
      </c>
      <c r="K5313">
        <v>6654036</v>
      </c>
      <c r="L5313">
        <v>8633591</v>
      </c>
      <c r="M5313">
        <v>7468911</v>
      </c>
      <c r="N5313">
        <v>25523754</v>
      </c>
      <c r="O5313">
        <v>10.53054</v>
      </c>
      <c r="P5313" s="27">
        <v>30783786</v>
      </c>
      <c r="Q5313" s="8">
        <v>105000000</v>
      </c>
    </row>
    <row r="5314" spans="1:17" x14ac:dyDescent="0.3">
      <c r="A5314">
        <v>3</v>
      </c>
      <c r="B5314">
        <v>2</v>
      </c>
      <c r="C5314">
        <v>2</v>
      </c>
      <c r="D5314" s="27">
        <v>6300</v>
      </c>
      <c r="E5314">
        <v>0</v>
      </c>
      <c r="F5314">
        <v>16914</v>
      </c>
      <c r="G5314">
        <v>29939</v>
      </c>
      <c r="H5314">
        <v>0</v>
      </c>
      <c r="I5314">
        <v>17853</v>
      </c>
      <c r="J5314">
        <v>0</v>
      </c>
      <c r="K5314">
        <v>0</v>
      </c>
      <c r="L5314">
        <v>4086</v>
      </c>
      <c r="M5314">
        <v>8483</v>
      </c>
      <c r="N5314">
        <v>26235</v>
      </c>
      <c r="O5314">
        <v>1197.386</v>
      </c>
      <c r="P5314" s="27">
        <v>30337</v>
      </c>
      <c r="Q5314" s="27">
        <v>103510</v>
      </c>
    </row>
    <row r="5315" spans="1:17" x14ac:dyDescent="0.3">
      <c r="A5315">
        <v>5</v>
      </c>
      <c r="B5315">
        <v>2</v>
      </c>
      <c r="C5315">
        <v>4</v>
      </c>
      <c r="D5315" s="27">
        <v>600000</v>
      </c>
      <c r="E5315">
        <v>0</v>
      </c>
      <c r="F5315">
        <v>3936898</v>
      </c>
      <c r="G5315">
        <v>4084542</v>
      </c>
      <c r="H5315">
        <v>0</v>
      </c>
      <c r="I5315">
        <v>2955492</v>
      </c>
      <c r="J5315">
        <v>0</v>
      </c>
      <c r="K5315">
        <v>27830</v>
      </c>
      <c r="L5315">
        <v>663042</v>
      </c>
      <c r="M5315">
        <v>1751837</v>
      </c>
      <c r="N5315">
        <v>3199668</v>
      </c>
      <c r="O5315">
        <v>10.855829999999999</v>
      </c>
      <c r="P5315" s="27">
        <v>4870841</v>
      </c>
      <c r="Q5315" s="27">
        <v>16619309</v>
      </c>
    </row>
    <row r="5316" spans="1:17" x14ac:dyDescent="0.3">
      <c r="A5316">
        <v>7</v>
      </c>
      <c r="B5316">
        <v>15</v>
      </c>
      <c r="C5316">
        <v>33</v>
      </c>
      <c r="D5316" s="27">
        <v>6200</v>
      </c>
      <c r="E5316">
        <v>1173</v>
      </c>
      <c r="F5316">
        <v>18652</v>
      </c>
      <c r="G5316">
        <v>16983</v>
      </c>
      <c r="H5316">
        <v>0</v>
      </c>
      <c r="I5316">
        <v>8091</v>
      </c>
      <c r="J5316">
        <v>84463</v>
      </c>
      <c r="K5316">
        <v>130405</v>
      </c>
      <c r="L5316">
        <v>1657</v>
      </c>
      <c r="M5316">
        <v>1134</v>
      </c>
      <c r="N5316">
        <v>17359</v>
      </c>
      <c r="O5316">
        <v>1276.539</v>
      </c>
      <c r="P5316" s="27">
        <v>82039</v>
      </c>
      <c r="Q5316" s="27">
        <v>279917</v>
      </c>
    </row>
    <row r="5317" spans="1:17" x14ac:dyDescent="0.3">
      <c r="A5317">
        <v>4</v>
      </c>
      <c r="B5317">
        <v>2</v>
      </c>
      <c r="C5317">
        <v>2</v>
      </c>
      <c r="D5317" s="27">
        <v>10000</v>
      </c>
      <c r="E5317">
        <v>0</v>
      </c>
      <c r="F5317">
        <v>22738</v>
      </c>
      <c r="G5317">
        <v>97618</v>
      </c>
      <c r="H5317">
        <v>1633</v>
      </c>
      <c r="I5317">
        <v>51583</v>
      </c>
      <c r="J5317">
        <v>0</v>
      </c>
      <c r="K5317">
        <v>0</v>
      </c>
      <c r="L5317">
        <v>27217</v>
      </c>
      <c r="M5317">
        <v>98624</v>
      </c>
      <c r="N5317">
        <v>52378</v>
      </c>
      <c r="O5317">
        <v>583.35119999999995</v>
      </c>
      <c r="P5317" s="27">
        <v>103104</v>
      </c>
      <c r="Q5317" s="27">
        <v>351791</v>
      </c>
    </row>
    <row r="5318" spans="1:17" x14ac:dyDescent="0.3">
      <c r="A5318">
        <v>5</v>
      </c>
      <c r="B5318">
        <v>23</v>
      </c>
      <c r="C5318">
        <v>50</v>
      </c>
      <c r="D5318" s="27">
        <v>21000</v>
      </c>
      <c r="E5318">
        <v>9916</v>
      </c>
      <c r="F5318">
        <v>295309</v>
      </c>
      <c r="G5318">
        <v>129097</v>
      </c>
      <c r="H5318">
        <v>47444</v>
      </c>
      <c r="I5318">
        <v>146143</v>
      </c>
      <c r="J5318">
        <v>0</v>
      </c>
      <c r="K5318">
        <v>34203</v>
      </c>
      <c r="L5318">
        <v>62732</v>
      </c>
      <c r="M5318">
        <v>74307</v>
      </c>
      <c r="N5318">
        <v>207594</v>
      </c>
      <c r="O5318">
        <v>1879.4559999999999</v>
      </c>
      <c r="P5318" s="27">
        <v>295060</v>
      </c>
      <c r="Q5318" s="27">
        <v>1006745</v>
      </c>
    </row>
    <row r="5319" spans="1:17" x14ac:dyDescent="0.3">
      <c r="A5319">
        <v>9</v>
      </c>
      <c r="B5319">
        <v>2</v>
      </c>
      <c r="C5319">
        <v>2</v>
      </c>
      <c r="D5319" s="27">
        <v>20000</v>
      </c>
      <c r="E5319">
        <v>0</v>
      </c>
      <c r="F5319">
        <v>34215</v>
      </c>
      <c r="G5319">
        <v>429215</v>
      </c>
      <c r="H5319">
        <v>2810</v>
      </c>
      <c r="I5319">
        <v>182149</v>
      </c>
      <c r="J5319">
        <v>0</v>
      </c>
      <c r="K5319">
        <v>0</v>
      </c>
      <c r="L5319">
        <v>71206</v>
      </c>
      <c r="M5319">
        <v>178226</v>
      </c>
      <c r="N5319">
        <v>296157</v>
      </c>
      <c r="O5319">
        <v>1023.6079999999999</v>
      </c>
      <c r="P5319" s="27">
        <v>349935</v>
      </c>
      <c r="Q5319" s="27">
        <v>1193978</v>
      </c>
    </row>
    <row r="5320" spans="1:17" x14ac:dyDescent="0.3">
      <c r="A5320">
        <v>5</v>
      </c>
      <c r="B5320">
        <v>5</v>
      </c>
      <c r="C5320">
        <v>10</v>
      </c>
      <c r="D5320" s="27">
        <v>2400</v>
      </c>
      <c r="E5320">
        <v>1073</v>
      </c>
      <c r="F5320">
        <v>17046</v>
      </c>
      <c r="G5320">
        <v>3143</v>
      </c>
      <c r="H5320">
        <v>341</v>
      </c>
      <c r="I5320">
        <v>9246</v>
      </c>
      <c r="J5320">
        <v>0</v>
      </c>
      <c r="K5320">
        <v>4239</v>
      </c>
      <c r="L5320">
        <v>865</v>
      </c>
      <c r="M5320">
        <v>16515</v>
      </c>
      <c r="N5320">
        <v>16154</v>
      </c>
      <c r="O5320">
        <v>1807.463</v>
      </c>
      <c r="P5320" s="27">
        <v>20112</v>
      </c>
      <c r="Q5320" s="27">
        <v>68622</v>
      </c>
    </row>
    <row r="5321" spans="1:17" x14ac:dyDescent="0.3">
      <c r="A5321">
        <v>3</v>
      </c>
      <c r="B5321">
        <v>2</v>
      </c>
      <c r="C5321">
        <v>5</v>
      </c>
      <c r="D5321" s="27">
        <v>43000</v>
      </c>
      <c r="E5321">
        <v>0</v>
      </c>
      <c r="F5321">
        <v>104035</v>
      </c>
      <c r="G5321">
        <v>508910</v>
      </c>
      <c r="H5321">
        <v>0</v>
      </c>
      <c r="I5321">
        <v>360715</v>
      </c>
      <c r="J5321">
        <v>0</v>
      </c>
      <c r="K5321">
        <v>14434</v>
      </c>
      <c r="L5321">
        <v>22580</v>
      </c>
      <c r="M5321">
        <v>282386</v>
      </c>
      <c r="N5321">
        <v>372214</v>
      </c>
      <c r="O5321">
        <v>273.99709999999999</v>
      </c>
      <c r="P5321" s="27">
        <v>488064</v>
      </c>
      <c r="Q5321" s="27">
        <v>1665274</v>
      </c>
    </row>
    <row r="5322" spans="1:17" x14ac:dyDescent="0.3">
      <c r="A5322">
        <v>9</v>
      </c>
      <c r="B5322">
        <v>2</v>
      </c>
      <c r="C5322">
        <v>7</v>
      </c>
      <c r="D5322" s="27">
        <v>29000</v>
      </c>
      <c r="E5322">
        <v>2881</v>
      </c>
      <c r="F5322">
        <v>161478</v>
      </c>
      <c r="G5322">
        <v>183068</v>
      </c>
      <c r="H5322">
        <v>4953</v>
      </c>
      <c r="I5322">
        <v>150667</v>
      </c>
      <c r="J5322">
        <v>0</v>
      </c>
      <c r="K5322">
        <v>0</v>
      </c>
      <c r="L5322">
        <v>54511</v>
      </c>
      <c r="M5322">
        <v>236970</v>
      </c>
      <c r="N5322">
        <v>171897</v>
      </c>
      <c r="O5322">
        <v>440.04610000000002</v>
      </c>
      <c r="P5322" s="27">
        <v>283243</v>
      </c>
      <c r="Q5322" s="27">
        <v>966425</v>
      </c>
    </row>
    <row r="5323" spans="1:17" x14ac:dyDescent="0.3">
      <c r="A5323">
        <v>5</v>
      </c>
      <c r="B5323">
        <v>1</v>
      </c>
      <c r="C5323">
        <v>1</v>
      </c>
      <c r="D5323" s="27">
        <v>178000</v>
      </c>
      <c r="E5323">
        <v>0</v>
      </c>
      <c r="F5323">
        <v>10953</v>
      </c>
      <c r="G5323">
        <v>224</v>
      </c>
      <c r="H5323">
        <v>1</v>
      </c>
      <c r="I5323">
        <v>6063</v>
      </c>
      <c r="J5323">
        <v>0</v>
      </c>
      <c r="K5323">
        <v>0</v>
      </c>
      <c r="L5323">
        <v>7</v>
      </c>
      <c r="M5323">
        <v>88</v>
      </c>
      <c r="N5323">
        <v>17173</v>
      </c>
      <c r="O5323">
        <v>90.622</v>
      </c>
      <c r="P5323" s="27">
        <v>10114</v>
      </c>
      <c r="Q5323" s="27">
        <v>34509</v>
      </c>
    </row>
    <row r="5324" spans="1:17" x14ac:dyDescent="0.3">
      <c r="A5324">
        <v>3</v>
      </c>
      <c r="B5324">
        <v>23</v>
      </c>
      <c r="C5324">
        <v>50</v>
      </c>
      <c r="D5324" s="27">
        <v>154000</v>
      </c>
      <c r="E5324">
        <v>156275</v>
      </c>
      <c r="F5324">
        <v>707013</v>
      </c>
      <c r="G5324">
        <v>2368676</v>
      </c>
      <c r="H5324">
        <v>257691</v>
      </c>
      <c r="I5324">
        <v>2727400</v>
      </c>
      <c r="J5324">
        <v>230568</v>
      </c>
      <c r="K5324">
        <v>2542807</v>
      </c>
      <c r="L5324">
        <v>368000</v>
      </c>
      <c r="M5324">
        <v>302308</v>
      </c>
      <c r="N5324">
        <v>1625680</v>
      </c>
      <c r="O5324">
        <v>19.690259999999999</v>
      </c>
      <c r="P5324" s="27">
        <v>3307860</v>
      </c>
      <c r="Q5324" s="27">
        <v>11286418</v>
      </c>
    </row>
    <row r="5325" spans="1:17" x14ac:dyDescent="0.3">
      <c r="A5325">
        <v>2</v>
      </c>
      <c r="B5325">
        <v>26</v>
      </c>
      <c r="C5325">
        <v>48</v>
      </c>
      <c r="D5325" s="27">
        <v>1800</v>
      </c>
      <c r="E5325">
        <v>0</v>
      </c>
      <c r="F5325">
        <v>28193</v>
      </c>
      <c r="G5325">
        <v>18770</v>
      </c>
      <c r="H5325">
        <v>0</v>
      </c>
      <c r="I5325">
        <v>43274</v>
      </c>
      <c r="J5325">
        <v>0</v>
      </c>
      <c r="K5325">
        <v>14903</v>
      </c>
      <c r="L5325">
        <v>15218</v>
      </c>
      <c r="M5325">
        <v>5876</v>
      </c>
      <c r="N5325">
        <v>30169</v>
      </c>
      <c r="O5325">
        <v>1381.421</v>
      </c>
      <c r="P5325" s="27">
        <v>45839</v>
      </c>
      <c r="Q5325" s="27">
        <v>156403</v>
      </c>
    </row>
    <row r="5326" spans="1:17" x14ac:dyDescent="0.3">
      <c r="A5326">
        <v>8</v>
      </c>
      <c r="B5326">
        <v>17</v>
      </c>
      <c r="C5326">
        <v>36</v>
      </c>
      <c r="D5326" s="27">
        <v>25500</v>
      </c>
      <c r="E5326">
        <v>0</v>
      </c>
      <c r="F5326">
        <v>33989</v>
      </c>
      <c r="G5326">
        <v>427103</v>
      </c>
      <c r="H5326">
        <v>104670</v>
      </c>
      <c r="I5326">
        <v>200319</v>
      </c>
      <c r="J5326">
        <v>80530</v>
      </c>
      <c r="K5326">
        <v>387881</v>
      </c>
      <c r="L5326">
        <v>144658</v>
      </c>
      <c r="M5326">
        <v>23294</v>
      </c>
      <c r="N5326">
        <v>345326</v>
      </c>
      <c r="O5326">
        <v>360.21809999999999</v>
      </c>
      <c r="P5326" s="27">
        <v>512242</v>
      </c>
      <c r="Q5326" s="27">
        <v>1747770</v>
      </c>
    </row>
    <row r="5327" spans="1:17" x14ac:dyDescent="0.3">
      <c r="A5327">
        <v>8</v>
      </c>
      <c r="B5327">
        <v>2</v>
      </c>
      <c r="C5327">
        <v>6</v>
      </c>
      <c r="D5327" s="27">
        <v>8600</v>
      </c>
      <c r="E5327">
        <v>252</v>
      </c>
      <c r="F5327">
        <v>30586</v>
      </c>
      <c r="G5327">
        <v>24458</v>
      </c>
      <c r="H5327">
        <v>0</v>
      </c>
      <c r="I5327">
        <v>15080</v>
      </c>
      <c r="J5327">
        <v>0</v>
      </c>
      <c r="K5327">
        <v>969</v>
      </c>
      <c r="L5327">
        <v>5713</v>
      </c>
      <c r="M5327">
        <v>11994</v>
      </c>
      <c r="N5327">
        <v>32961</v>
      </c>
      <c r="O5327">
        <v>1134.75</v>
      </c>
      <c r="P5327" s="27">
        <v>35760</v>
      </c>
      <c r="Q5327" s="27">
        <v>122013</v>
      </c>
    </row>
    <row r="5328" spans="1:17" x14ac:dyDescent="0.3">
      <c r="A5328">
        <v>3</v>
      </c>
      <c r="B5328">
        <v>16</v>
      </c>
      <c r="C5328">
        <v>35</v>
      </c>
      <c r="D5328" s="27">
        <v>600000</v>
      </c>
      <c r="E5328">
        <v>216055</v>
      </c>
      <c r="F5328">
        <v>9772401</v>
      </c>
      <c r="G5328">
        <v>18756326</v>
      </c>
      <c r="H5328">
        <v>0</v>
      </c>
      <c r="I5328">
        <v>6827181</v>
      </c>
      <c r="J5328">
        <v>0</v>
      </c>
      <c r="K5328">
        <v>4179088</v>
      </c>
      <c r="L5328">
        <v>2019593</v>
      </c>
      <c r="M5328">
        <v>2352618</v>
      </c>
      <c r="N5328">
        <v>16339947</v>
      </c>
      <c r="O5328">
        <v>10.01088</v>
      </c>
      <c r="P5328" s="27">
        <v>17720753</v>
      </c>
      <c r="Q5328" s="27">
        <v>60463209</v>
      </c>
    </row>
    <row r="5329" spans="1:17" x14ac:dyDescent="0.3">
      <c r="A5329">
        <v>5</v>
      </c>
      <c r="B5329">
        <v>14</v>
      </c>
      <c r="C5329">
        <v>28</v>
      </c>
      <c r="D5329" s="27">
        <v>37500</v>
      </c>
      <c r="E5329">
        <v>38727</v>
      </c>
      <c r="F5329">
        <v>0</v>
      </c>
      <c r="G5329">
        <v>397474</v>
      </c>
      <c r="H5329">
        <v>0</v>
      </c>
      <c r="I5329">
        <v>366655</v>
      </c>
      <c r="J5329">
        <v>0</v>
      </c>
      <c r="K5329">
        <v>0</v>
      </c>
      <c r="L5329">
        <v>193593</v>
      </c>
      <c r="M5329">
        <v>265243</v>
      </c>
      <c r="N5329">
        <v>256273</v>
      </c>
      <c r="O5329">
        <v>259.3519</v>
      </c>
      <c r="P5329" s="27">
        <v>444890</v>
      </c>
      <c r="Q5329" s="27">
        <v>1517965</v>
      </c>
    </row>
    <row r="5330" spans="1:17" x14ac:dyDescent="0.3">
      <c r="A5330">
        <v>5</v>
      </c>
      <c r="B5330">
        <v>18</v>
      </c>
      <c r="C5330">
        <v>38</v>
      </c>
      <c r="D5330" s="27">
        <v>330000</v>
      </c>
      <c r="E5330">
        <v>6795</v>
      </c>
      <c r="F5330">
        <v>3800549</v>
      </c>
      <c r="G5330">
        <v>2353503</v>
      </c>
      <c r="H5330">
        <v>0</v>
      </c>
      <c r="I5330">
        <v>1047253</v>
      </c>
      <c r="J5330">
        <v>0</v>
      </c>
      <c r="K5330">
        <v>863265</v>
      </c>
      <c r="L5330">
        <v>1930594</v>
      </c>
      <c r="M5330">
        <v>219499</v>
      </c>
      <c r="N5330">
        <v>4973454</v>
      </c>
      <c r="O5330">
        <v>90.622</v>
      </c>
      <c r="P5330" s="27">
        <v>4453374</v>
      </c>
      <c r="Q5330" s="27">
        <v>15194912</v>
      </c>
    </row>
    <row r="5331" spans="1:17" x14ac:dyDescent="0.3">
      <c r="A5331">
        <v>7</v>
      </c>
      <c r="B5331">
        <v>5</v>
      </c>
      <c r="C5331">
        <v>11</v>
      </c>
      <c r="D5331" s="27">
        <v>4500</v>
      </c>
      <c r="E5331">
        <v>0</v>
      </c>
      <c r="F5331">
        <v>0</v>
      </c>
      <c r="G5331">
        <v>0</v>
      </c>
      <c r="H5331">
        <v>0</v>
      </c>
      <c r="I5331">
        <v>0</v>
      </c>
      <c r="J5331">
        <v>0</v>
      </c>
      <c r="K5331">
        <v>0</v>
      </c>
      <c r="L5331">
        <v>0</v>
      </c>
      <c r="M5331">
        <v>0</v>
      </c>
      <c r="N5331">
        <v>43667</v>
      </c>
      <c r="O5331">
        <v>1879.4559999999999</v>
      </c>
      <c r="P5331" s="27">
        <v>12798</v>
      </c>
      <c r="Q5331" s="27">
        <v>43667</v>
      </c>
    </row>
    <row r="5332" spans="1:17" x14ac:dyDescent="0.3">
      <c r="A5332">
        <v>6</v>
      </c>
      <c r="B5332">
        <v>26</v>
      </c>
      <c r="C5332">
        <v>46</v>
      </c>
      <c r="D5332" s="27">
        <v>3200</v>
      </c>
      <c r="E5332">
        <v>0</v>
      </c>
      <c r="F5332">
        <v>0</v>
      </c>
      <c r="G5332">
        <v>1612</v>
      </c>
      <c r="H5332">
        <v>148</v>
      </c>
      <c r="I5332">
        <v>18001</v>
      </c>
      <c r="J5332">
        <v>0</v>
      </c>
      <c r="K5332">
        <v>0</v>
      </c>
      <c r="L5332">
        <v>1388</v>
      </c>
      <c r="M5332">
        <v>9696</v>
      </c>
      <c r="N5332">
        <v>20171</v>
      </c>
      <c r="O5332">
        <v>1807.463</v>
      </c>
      <c r="P5332" s="27">
        <v>14952</v>
      </c>
      <c r="Q5332" s="27">
        <v>51016</v>
      </c>
    </row>
    <row r="5333" spans="1:17" x14ac:dyDescent="0.3">
      <c r="A5333">
        <v>5</v>
      </c>
      <c r="B5333">
        <v>16</v>
      </c>
      <c r="C5333">
        <v>35</v>
      </c>
      <c r="D5333" s="27">
        <v>275000</v>
      </c>
      <c r="E5333">
        <v>197791</v>
      </c>
      <c r="F5333">
        <v>9077057</v>
      </c>
      <c r="G5333">
        <v>5345879</v>
      </c>
      <c r="H5333">
        <v>112624</v>
      </c>
      <c r="I5333">
        <v>4435529</v>
      </c>
      <c r="J5333">
        <v>1335899</v>
      </c>
      <c r="K5333">
        <v>1255770</v>
      </c>
      <c r="L5333">
        <v>2429503</v>
      </c>
      <c r="M5333">
        <v>4220823</v>
      </c>
      <c r="N5333">
        <v>6496185</v>
      </c>
      <c r="O5333">
        <v>9.0977379999999997</v>
      </c>
      <c r="P5333" s="27">
        <v>10230674</v>
      </c>
      <c r="Q5333" s="27">
        <v>34907060</v>
      </c>
    </row>
    <row r="5334" spans="1:17" x14ac:dyDescent="0.3">
      <c r="A5334">
        <v>1</v>
      </c>
      <c r="B5334">
        <v>26</v>
      </c>
      <c r="C5334">
        <v>46</v>
      </c>
      <c r="D5334" s="27">
        <v>40000</v>
      </c>
      <c r="E5334">
        <v>141784</v>
      </c>
      <c r="F5334">
        <v>46727</v>
      </c>
      <c r="G5334">
        <v>149615</v>
      </c>
      <c r="H5334">
        <v>4935</v>
      </c>
      <c r="I5334">
        <v>347942</v>
      </c>
      <c r="J5334">
        <v>0</v>
      </c>
      <c r="K5334">
        <v>12596</v>
      </c>
      <c r="L5334">
        <v>17571</v>
      </c>
      <c r="M5334">
        <v>63070</v>
      </c>
      <c r="N5334">
        <v>334046</v>
      </c>
      <c r="O5334">
        <v>647.98720000000003</v>
      </c>
      <c r="P5334" s="27">
        <v>327751</v>
      </c>
      <c r="Q5334" s="27">
        <v>1118286</v>
      </c>
    </row>
    <row r="5335" spans="1:17" x14ac:dyDescent="0.3">
      <c r="A5335">
        <v>5</v>
      </c>
      <c r="B5335">
        <v>5</v>
      </c>
      <c r="C5335">
        <v>10</v>
      </c>
      <c r="D5335" s="27">
        <v>90000</v>
      </c>
      <c r="E5335">
        <v>0</v>
      </c>
      <c r="F5335">
        <v>264461</v>
      </c>
      <c r="G5335">
        <v>45745</v>
      </c>
      <c r="H5335">
        <v>4526</v>
      </c>
      <c r="I5335">
        <v>496714</v>
      </c>
      <c r="J5335">
        <v>0</v>
      </c>
      <c r="K5335">
        <v>0</v>
      </c>
      <c r="L5335">
        <v>35432</v>
      </c>
      <c r="M5335">
        <v>140275</v>
      </c>
      <c r="N5335">
        <v>413961</v>
      </c>
      <c r="O5335">
        <v>311.60239999999999</v>
      </c>
      <c r="P5335" s="27">
        <v>410643</v>
      </c>
      <c r="Q5335" s="27">
        <v>1401114</v>
      </c>
    </row>
    <row r="5336" spans="1:17" x14ac:dyDescent="0.3">
      <c r="A5336">
        <v>7</v>
      </c>
      <c r="B5336">
        <v>14</v>
      </c>
      <c r="C5336">
        <v>28</v>
      </c>
      <c r="D5336" s="27">
        <v>82000</v>
      </c>
      <c r="E5336">
        <v>15957</v>
      </c>
      <c r="F5336">
        <v>3136647</v>
      </c>
      <c r="G5336">
        <v>509169</v>
      </c>
      <c r="H5336">
        <v>85338</v>
      </c>
      <c r="I5336">
        <v>393496</v>
      </c>
      <c r="J5336">
        <v>60546</v>
      </c>
      <c r="K5336">
        <v>321337</v>
      </c>
      <c r="L5336">
        <v>90498</v>
      </c>
      <c r="M5336">
        <v>128186</v>
      </c>
      <c r="N5336">
        <v>398086</v>
      </c>
      <c r="O5336">
        <v>171.86699999999999</v>
      </c>
      <c r="P5336" s="27">
        <v>1506231</v>
      </c>
      <c r="Q5336" s="27">
        <v>5139260</v>
      </c>
    </row>
    <row r="5337" spans="1:17" x14ac:dyDescent="0.3">
      <c r="A5337">
        <v>5</v>
      </c>
      <c r="B5337">
        <v>2</v>
      </c>
      <c r="C5337">
        <v>2</v>
      </c>
      <c r="D5337" s="27">
        <v>1600</v>
      </c>
      <c r="E5337">
        <v>3181</v>
      </c>
      <c r="F5337">
        <v>11055</v>
      </c>
      <c r="G5337">
        <v>12405</v>
      </c>
      <c r="H5337">
        <v>300</v>
      </c>
      <c r="I5337">
        <v>12810</v>
      </c>
      <c r="J5337">
        <v>0</v>
      </c>
      <c r="K5337">
        <v>2868</v>
      </c>
      <c r="L5337">
        <v>12632</v>
      </c>
      <c r="M5337">
        <v>18747</v>
      </c>
      <c r="N5337">
        <v>9920</v>
      </c>
      <c r="O5337">
        <v>1522.982</v>
      </c>
      <c r="P5337" s="27">
        <v>24595</v>
      </c>
      <c r="Q5337" s="27">
        <v>83918</v>
      </c>
    </row>
    <row r="5338" spans="1:17" x14ac:dyDescent="0.3">
      <c r="A5338">
        <v>9</v>
      </c>
      <c r="B5338">
        <v>17</v>
      </c>
      <c r="C5338">
        <v>36</v>
      </c>
      <c r="D5338" s="27">
        <v>67000</v>
      </c>
      <c r="E5338">
        <v>173365</v>
      </c>
      <c r="F5338">
        <v>106186</v>
      </c>
      <c r="G5338">
        <v>202243</v>
      </c>
      <c r="H5338">
        <v>0</v>
      </c>
      <c r="I5338">
        <v>185417</v>
      </c>
      <c r="J5338">
        <v>61462</v>
      </c>
      <c r="K5338">
        <v>113362</v>
      </c>
      <c r="L5338">
        <v>76565</v>
      </c>
      <c r="M5338">
        <v>3439</v>
      </c>
      <c r="N5338">
        <v>263559</v>
      </c>
      <c r="O5338">
        <v>316.26330000000002</v>
      </c>
      <c r="P5338" s="27">
        <v>347479</v>
      </c>
      <c r="Q5338" s="27">
        <v>1185598</v>
      </c>
    </row>
    <row r="5339" spans="1:17" x14ac:dyDescent="0.3">
      <c r="A5339">
        <v>2</v>
      </c>
      <c r="B5339">
        <v>13</v>
      </c>
      <c r="C5339">
        <v>24</v>
      </c>
      <c r="D5339" s="27">
        <v>60000</v>
      </c>
      <c r="E5339">
        <v>0</v>
      </c>
      <c r="F5339">
        <v>144868</v>
      </c>
      <c r="G5339">
        <v>66386</v>
      </c>
      <c r="H5339">
        <v>0</v>
      </c>
      <c r="I5339">
        <v>78105</v>
      </c>
      <c r="J5339">
        <v>33253</v>
      </c>
      <c r="K5339">
        <v>3291</v>
      </c>
      <c r="L5339">
        <v>4892</v>
      </c>
      <c r="M5339">
        <v>9259</v>
      </c>
      <c r="N5339">
        <v>224168</v>
      </c>
      <c r="O5339">
        <v>647.98720000000003</v>
      </c>
      <c r="P5339" s="27">
        <v>165364</v>
      </c>
      <c r="Q5339" s="27">
        <v>564222</v>
      </c>
    </row>
    <row r="5340" spans="1:17" x14ac:dyDescent="0.3">
      <c r="A5340">
        <v>3</v>
      </c>
      <c r="B5340">
        <v>26</v>
      </c>
      <c r="C5340">
        <v>48</v>
      </c>
      <c r="D5340" s="27">
        <v>2400</v>
      </c>
      <c r="E5340">
        <v>82272</v>
      </c>
      <c r="F5340">
        <v>38052</v>
      </c>
      <c r="G5340">
        <v>46470</v>
      </c>
      <c r="H5340">
        <v>0</v>
      </c>
      <c r="I5340">
        <v>30095</v>
      </c>
      <c r="J5340">
        <v>0</v>
      </c>
      <c r="K5340">
        <v>0</v>
      </c>
      <c r="L5340">
        <v>68075</v>
      </c>
      <c r="M5340">
        <v>124280</v>
      </c>
      <c r="N5340">
        <v>79647</v>
      </c>
      <c r="O5340">
        <v>1162.2629999999999</v>
      </c>
      <c r="P5340" s="27">
        <v>137424</v>
      </c>
      <c r="Q5340" s="27">
        <v>468891</v>
      </c>
    </row>
    <row r="5341" spans="1:17" x14ac:dyDescent="0.3">
      <c r="A5341">
        <v>1</v>
      </c>
      <c r="B5341">
        <v>2</v>
      </c>
      <c r="C5341">
        <v>2</v>
      </c>
      <c r="D5341" s="27">
        <v>76000</v>
      </c>
      <c r="E5341">
        <v>0</v>
      </c>
      <c r="F5341">
        <v>274490</v>
      </c>
      <c r="G5341">
        <v>683526</v>
      </c>
      <c r="H5341">
        <v>0</v>
      </c>
      <c r="I5341">
        <v>451837</v>
      </c>
      <c r="J5341">
        <v>0</v>
      </c>
      <c r="K5341">
        <v>7790</v>
      </c>
      <c r="L5341">
        <v>38978</v>
      </c>
      <c r="M5341">
        <v>102700</v>
      </c>
      <c r="N5341">
        <v>438296</v>
      </c>
      <c r="O5341">
        <v>942.55650000000003</v>
      </c>
      <c r="P5341" s="27">
        <v>585468</v>
      </c>
      <c r="Q5341" s="27">
        <v>1997617</v>
      </c>
    </row>
    <row r="5342" spans="1:17" x14ac:dyDescent="0.3">
      <c r="A5342">
        <v>2</v>
      </c>
      <c r="B5342">
        <v>2</v>
      </c>
      <c r="C5342">
        <v>2</v>
      </c>
      <c r="D5342" s="27">
        <v>33500</v>
      </c>
      <c r="E5342">
        <v>130302</v>
      </c>
      <c r="F5342">
        <v>491022</v>
      </c>
      <c r="G5342">
        <v>2073494</v>
      </c>
      <c r="H5342">
        <v>2420</v>
      </c>
      <c r="I5342">
        <v>937127</v>
      </c>
      <c r="J5342">
        <v>0</v>
      </c>
      <c r="K5342">
        <v>903713</v>
      </c>
      <c r="L5342">
        <v>37959</v>
      </c>
      <c r="M5342">
        <v>169471</v>
      </c>
      <c r="N5342">
        <v>1115056</v>
      </c>
      <c r="O5342">
        <v>62.703020000000002</v>
      </c>
      <c r="P5342" s="27">
        <v>1717633</v>
      </c>
      <c r="Q5342" s="27">
        <v>5860564</v>
      </c>
    </row>
    <row r="5343" spans="1:17" x14ac:dyDescent="0.3">
      <c r="A5343">
        <v>7</v>
      </c>
      <c r="B5343">
        <v>5</v>
      </c>
      <c r="C5343">
        <v>10</v>
      </c>
      <c r="D5343" s="27">
        <v>5100</v>
      </c>
      <c r="E5343">
        <v>7639</v>
      </c>
      <c r="F5343">
        <v>13661</v>
      </c>
      <c r="G5343">
        <v>2490</v>
      </c>
      <c r="H5343">
        <v>0</v>
      </c>
      <c r="I5343">
        <v>33589</v>
      </c>
      <c r="J5343">
        <v>215</v>
      </c>
      <c r="K5343">
        <v>6763</v>
      </c>
      <c r="L5343">
        <v>5087</v>
      </c>
      <c r="M5343">
        <v>5781</v>
      </c>
      <c r="N5343">
        <v>12283</v>
      </c>
      <c r="O5343">
        <v>48.84104</v>
      </c>
      <c r="P5343" s="27">
        <v>25647</v>
      </c>
      <c r="Q5343" s="27">
        <v>87508</v>
      </c>
    </row>
    <row r="5344" spans="1:17" x14ac:dyDescent="0.3">
      <c r="A5344">
        <v>5</v>
      </c>
      <c r="B5344">
        <v>18</v>
      </c>
      <c r="C5344">
        <v>37</v>
      </c>
      <c r="D5344" s="27">
        <v>10750</v>
      </c>
      <c r="E5344">
        <v>0</v>
      </c>
      <c r="F5344">
        <v>32037</v>
      </c>
      <c r="G5344">
        <v>32717</v>
      </c>
      <c r="H5344">
        <v>0</v>
      </c>
      <c r="I5344">
        <v>22785</v>
      </c>
      <c r="J5344">
        <v>0</v>
      </c>
      <c r="K5344">
        <v>378501</v>
      </c>
      <c r="L5344">
        <v>18547</v>
      </c>
      <c r="M5344">
        <v>66042</v>
      </c>
      <c r="N5344">
        <v>82515</v>
      </c>
      <c r="O5344">
        <v>1117.742</v>
      </c>
      <c r="P5344" s="27">
        <v>185564</v>
      </c>
      <c r="Q5344" s="27">
        <v>633144</v>
      </c>
    </row>
    <row r="5345" spans="1:17" x14ac:dyDescent="0.3">
      <c r="A5345">
        <v>3</v>
      </c>
      <c r="B5345">
        <v>5</v>
      </c>
      <c r="C5345">
        <v>9</v>
      </c>
      <c r="D5345" s="27">
        <v>235000</v>
      </c>
      <c r="E5345">
        <v>0</v>
      </c>
      <c r="F5345">
        <v>143660</v>
      </c>
      <c r="G5345">
        <v>203072</v>
      </c>
      <c r="H5345">
        <v>42882</v>
      </c>
      <c r="I5345">
        <v>1185488</v>
      </c>
      <c r="J5345">
        <v>0</v>
      </c>
      <c r="K5345">
        <v>62833</v>
      </c>
      <c r="L5345">
        <v>53931</v>
      </c>
      <c r="M5345">
        <v>315025</v>
      </c>
      <c r="N5345">
        <v>1082927</v>
      </c>
      <c r="O5345">
        <v>75.118290000000002</v>
      </c>
      <c r="P5345" s="27">
        <v>905574</v>
      </c>
      <c r="Q5345" s="27">
        <v>3089818</v>
      </c>
    </row>
    <row r="5346" spans="1:17" x14ac:dyDescent="0.3">
      <c r="A5346">
        <v>1</v>
      </c>
      <c r="B5346">
        <v>16</v>
      </c>
      <c r="C5346">
        <v>35</v>
      </c>
      <c r="D5346" s="27">
        <v>1500000</v>
      </c>
      <c r="E5346">
        <v>0</v>
      </c>
      <c r="F5346">
        <v>0</v>
      </c>
      <c r="G5346">
        <v>25834558</v>
      </c>
      <c r="H5346">
        <v>0</v>
      </c>
      <c r="I5346">
        <v>35940643</v>
      </c>
      <c r="J5346">
        <v>8984287</v>
      </c>
      <c r="K5346">
        <v>13086446</v>
      </c>
      <c r="L5346">
        <v>6444154</v>
      </c>
      <c r="M5346">
        <v>11255035</v>
      </c>
      <c r="N5346">
        <v>39193486</v>
      </c>
      <c r="O5346">
        <v>2.860252</v>
      </c>
      <c r="P5346" s="27">
        <v>41248127</v>
      </c>
      <c r="Q5346" s="8">
        <v>141000000</v>
      </c>
    </row>
    <row r="5347" spans="1:17" x14ac:dyDescent="0.3">
      <c r="A5347">
        <v>5</v>
      </c>
      <c r="B5347">
        <v>13</v>
      </c>
      <c r="C5347">
        <v>22</v>
      </c>
      <c r="D5347" s="27">
        <v>74000</v>
      </c>
      <c r="E5347">
        <v>50950</v>
      </c>
      <c r="F5347">
        <v>971082</v>
      </c>
      <c r="G5347">
        <v>117800</v>
      </c>
      <c r="H5347">
        <v>6156</v>
      </c>
      <c r="I5347">
        <v>465631</v>
      </c>
      <c r="J5347">
        <v>0</v>
      </c>
      <c r="K5347">
        <v>16632</v>
      </c>
      <c r="L5347">
        <v>22891</v>
      </c>
      <c r="M5347">
        <v>103146</v>
      </c>
      <c r="N5347">
        <v>482046</v>
      </c>
      <c r="O5347">
        <v>941.81790000000001</v>
      </c>
      <c r="P5347" s="27">
        <v>655432</v>
      </c>
      <c r="Q5347" s="27">
        <v>2236334</v>
      </c>
    </row>
    <row r="5348" spans="1:17" x14ac:dyDescent="0.3">
      <c r="A5348">
        <v>4</v>
      </c>
      <c r="B5348">
        <v>14</v>
      </c>
      <c r="C5348">
        <v>29</v>
      </c>
      <c r="D5348" s="27">
        <v>260000</v>
      </c>
      <c r="E5348">
        <v>1965336</v>
      </c>
      <c r="F5348">
        <v>4386518</v>
      </c>
      <c r="G5348">
        <v>2445259</v>
      </c>
      <c r="H5348">
        <v>234763</v>
      </c>
      <c r="I5348">
        <v>1962270</v>
      </c>
      <c r="J5348">
        <v>263846</v>
      </c>
      <c r="K5348">
        <v>838243</v>
      </c>
      <c r="L5348">
        <v>1672103</v>
      </c>
      <c r="M5348">
        <v>5002290</v>
      </c>
      <c r="N5348">
        <v>1955047</v>
      </c>
      <c r="O5348">
        <v>84.055760000000006</v>
      </c>
      <c r="P5348" s="27">
        <v>6074348</v>
      </c>
      <c r="Q5348" s="27">
        <v>20725675</v>
      </c>
    </row>
    <row r="5349" spans="1:17" x14ac:dyDescent="0.3">
      <c r="A5349">
        <v>5</v>
      </c>
      <c r="B5349">
        <v>16</v>
      </c>
      <c r="C5349">
        <v>35</v>
      </c>
      <c r="D5349" s="27">
        <v>1400000</v>
      </c>
      <c r="E5349">
        <v>304937</v>
      </c>
      <c r="F5349">
        <v>19846501</v>
      </c>
      <c r="G5349">
        <v>12629939</v>
      </c>
      <c r="H5349">
        <v>0</v>
      </c>
      <c r="I5349">
        <v>12939033</v>
      </c>
      <c r="J5349">
        <v>3511746</v>
      </c>
      <c r="K5349">
        <v>2013257</v>
      </c>
      <c r="L5349">
        <v>2341100</v>
      </c>
      <c r="M5349">
        <v>7087511</v>
      </c>
      <c r="N5349">
        <v>16602348</v>
      </c>
      <c r="O5349">
        <v>15.285640000000001</v>
      </c>
      <c r="P5349" s="27">
        <v>22648409</v>
      </c>
      <c r="Q5349" s="27">
        <v>77276372</v>
      </c>
    </row>
    <row r="5350" spans="1:17" x14ac:dyDescent="0.3">
      <c r="A5350">
        <v>4</v>
      </c>
      <c r="B5350">
        <v>91</v>
      </c>
      <c r="C5350">
        <v>49</v>
      </c>
      <c r="D5350" s="27">
        <v>16750</v>
      </c>
      <c r="E5350">
        <v>0</v>
      </c>
      <c r="F5350">
        <v>10995</v>
      </c>
      <c r="G5350">
        <v>31548</v>
      </c>
      <c r="H5350">
        <v>2133</v>
      </c>
      <c r="I5350">
        <v>122368</v>
      </c>
      <c r="J5350">
        <v>0</v>
      </c>
      <c r="K5350">
        <v>13587</v>
      </c>
      <c r="L5350">
        <v>11444</v>
      </c>
      <c r="M5350">
        <v>34117</v>
      </c>
      <c r="N5350">
        <v>276955</v>
      </c>
      <c r="O5350">
        <v>904.0181</v>
      </c>
      <c r="P5350" s="27">
        <v>147464</v>
      </c>
      <c r="Q5350" s="27">
        <v>503147</v>
      </c>
    </row>
    <row r="5351" spans="1:17" x14ac:dyDescent="0.3">
      <c r="A5351">
        <v>5</v>
      </c>
      <c r="B5351">
        <v>2</v>
      </c>
      <c r="C5351">
        <v>2</v>
      </c>
      <c r="D5351" s="27">
        <v>5000</v>
      </c>
      <c r="E5351">
        <v>1525</v>
      </c>
      <c r="F5351">
        <v>221693</v>
      </c>
      <c r="G5351">
        <v>139911</v>
      </c>
      <c r="H5351">
        <v>713</v>
      </c>
      <c r="I5351">
        <v>94770</v>
      </c>
      <c r="J5351">
        <v>6494</v>
      </c>
      <c r="K5351">
        <v>14838</v>
      </c>
      <c r="L5351">
        <v>1555</v>
      </c>
      <c r="M5351">
        <v>69539</v>
      </c>
      <c r="N5351">
        <v>75071</v>
      </c>
      <c r="O5351">
        <v>23.717549999999999</v>
      </c>
      <c r="P5351" s="27">
        <v>183502</v>
      </c>
      <c r="Q5351" s="27">
        <v>626109</v>
      </c>
    </row>
    <row r="5352" spans="1:17" x14ac:dyDescent="0.3">
      <c r="A5352">
        <v>5</v>
      </c>
      <c r="B5352">
        <v>2</v>
      </c>
      <c r="C5352">
        <v>2</v>
      </c>
      <c r="D5352" s="27">
        <v>112000</v>
      </c>
      <c r="E5352">
        <v>20386</v>
      </c>
      <c r="F5352">
        <v>3096939</v>
      </c>
      <c r="G5352">
        <v>1491542</v>
      </c>
      <c r="H5352">
        <v>36618</v>
      </c>
      <c r="I5352">
        <v>827389</v>
      </c>
      <c r="J5352">
        <v>0</v>
      </c>
      <c r="K5352">
        <v>110890</v>
      </c>
      <c r="L5352">
        <v>108465</v>
      </c>
      <c r="M5352">
        <v>2550489</v>
      </c>
      <c r="N5352">
        <v>793544</v>
      </c>
      <c r="O5352">
        <v>50.319159999999997</v>
      </c>
      <c r="P5352" s="27">
        <v>2648377</v>
      </c>
      <c r="Q5352" s="27">
        <v>9036262</v>
      </c>
    </row>
    <row r="5353" spans="1:17" x14ac:dyDescent="0.3">
      <c r="A5353">
        <v>2</v>
      </c>
      <c r="B5353">
        <v>26</v>
      </c>
      <c r="C5353">
        <v>48</v>
      </c>
      <c r="D5353" s="27">
        <v>5000</v>
      </c>
      <c r="E5353">
        <v>6374</v>
      </c>
      <c r="F5353">
        <v>10259</v>
      </c>
      <c r="G5353">
        <v>4070</v>
      </c>
      <c r="H5353">
        <v>37</v>
      </c>
      <c r="I5353">
        <v>40537</v>
      </c>
      <c r="J5353">
        <v>0</v>
      </c>
      <c r="K5353">
        <v>0</v>
      </c>
      <c r="L5353">
        <v>238</v>
      </c>
      <c r="M5353">
        <v>0</v>
      </c>
      <c r="N5353">
        <v>17486</v>
      </c>
      <c r="O5353">
        <v>1868.403</v>
      </c>
      <c r="P5353" s="27">
        <v>23154</v>
      </c>
      <c r="Q5353" s="27">
        <v>79001</v>
      </c>
    </row>
    <row r="5354" spans="1:17" x14ac:dyDescent="0.3">
      <c r="A5354">
        <v>7</v>
      </c>
      <c r="B5354">
        <v>6</v>
      </c>
      <c r="C5354">
        <v>14</v>
      </c>
      <c r="D5354" s="27">
        <v>30000</v>
      </c>
      <c r="E5354">
        <v>0</v>
      </c>
      <c r="F5354">
        <v>206588</v>
      </c>
      <c r="G5354">
        <v>437254</v>
      </c>
      <c r="H5354">
        <v>0</v>
      </c>
      <c r="I5354">
        <v>418016</v>
      </c>
      <c r="J5354">
        <v>0</v>
      </c>
      <c r="K5354">
        <v>4723935</v>
      </c>
      <c r="L5354">
        <v>19494</v>
      </c>
      <c r="M5354">
        <v>18841</v>
      </c>
      <c r="N5354">
        <v>337500</v>
      </c>
      <c r="O5354">
        <v>1155.4280000000001</v>
      </c>
      <c r="P5354" s="27">
        <v>1805870</v>
      </c>
      <c r="Q5354" s="27">
        <v>6161628</v>
      </c>
    </row>
    <row r="5355" spans="1:17" x14ac:dyDescent="0.3">
      <c r="A5355">
        <v>2</v>
      </c>
      <c r="B5355">
        <v>2</v>
      </c>
      <c r="C5355">
        <v>5</v>
      </c>
      <c r="D5355" s="27">
        <v>4800</v>
      </c>
      <c r="E5355">
        <v>13214</v>
      </c>
      <c r="F5355">
        <v>7065</v>
      </c>
      <c r="G5355">
        <v>24718</v>
      </c>
      <c r="H5355">
        <v>0</v>
      </c>
      <c r="I5355">
        <v>13393</v>
      </c>
      <c r="J5355">
        <v>0</v>
      </c>
      <c r="K5355">
        <v>894</v>
      </c>
      <c r="L5355">
        <v>7636</v>
      </c>
      <c r="M5355">
        <v>11523</v>
      </c>
      <c r="N5355">
        <v>16482</v>
      </c>
      <c r="O5355">
        <v>1851.67</v>
      </c>
      <c r="P5355" s="27">
        <v>27821</v>
      </c>
      <c r="Q5355" s="27">
        <v>94925</v>
      </c>
    </row>
    <row r="5356" spans="1:17" x14ac:dyDescent="0.3">
      <c r="A5356">
        <v>3</v>
      </c>
      <c r="B5356">
        <v>14</v>
      </c>
      <c r="C5356">
        <v>31</v>
      </c>
      <c r="D5356" s="27">
        <v>16750</v>
      </c>
      <c r="E5356">
        <v>0</v>
      </c>
      <c r="F5356">
        <v>0</v>
      </c>
      <c r="G5356">
        <v>40</v>
      </c>
      <c r="H5356">
        <v>475</v>
      </c>
      <c r="I5356">
        <v>996</v>
      </c>
      <c r="J5356">
        <v>0</v>
      </c>
      <c r="K5356">
        <v>160</v>
      </c>
      <c r="L5356">
        <v>1408</v>
      </c>
      <c r="M5356">
        <v>0</v>
      </c>
      <c r="N5356">
        <v>1353</v>
      </c>
      <c r="O5356">
        <v>657.71090000000004</v>
      </c>
      <c r="P5356" s="27">
        <v>1299</v>
      </c>
      <c r="Q5356" s="27">
        <v>4432</v>
      </c>
    </row>
    <row r="5357" spans="1:17" x14ac:dyDescent="0.3">
      <c r="A5357">
        <v>2</v>
      </c>
      <c r="B5357">
        <v>8</v>
      </c>
      <c r="C5357">
        <v>19</v>
      </c>
      <c r="D5357" s="27">
        <v>7000</v>
      </c>
      <c r="E5357">
        <v>0</v>
      </c>
      <c r="F5357">
        <v>6252</v>
      </c>
      <c r="G5357">
        <v>32323</v>
      </c>
      <c r="H5357">
        <v>74</v>
      </c>
      <c r="I5357">
        <v>8163</v>
      </c>
      <c r="J5357">
        <v>0</v>
      </c>
      <c r="K5357">
        <v>2787</v>
      </c>
      <c r="L5357">
        <v>3090</v>
      </c>
      <c r="M5357">
        <v>5538</v>
      </c>
      <c r="N5357">
        <v>16124</v>
      </c>
      <c r="O5357">
        <v>1047.883</v>
      </c>
      <c r="P5357" s="27">
        <v>21791</v>
      </c>
      <c r="Q5357" s="27">
        <v>74351</v>
      </c>
    </row>
    <row r="5358" spans="1:17" x14ac:dyDescent="0.3">
      <c r="A5358">
        <v>9</v>
      </c>
      <c r="B5358">
        <v>5</v>
      </c>
      <c r="C5358">
        <v>10</v>
      </c>
      <c r="D5358" s="27">
        <v>150000</v>
      </c>
      <c r="E5358">
        <v>269</v>
      </c>
      <c r="F5358">
        <v>10981</v>
      </c>
      <c r="G5358">
        <v>69159</v>
      </c>
      <c r="H5358">
        <v>347</v>
      </c>
      <c r="I5358">
        <v>613147</v>
      </c>
      <c r="J5358">
        <v>0</v>
      </c>
      <c r="K5358">
        <v>902</v>
      </c>
      <c r="L5358">
        <v>2725</v>
      </c>
      <c r="M5358">
        <v>4576</v>
      </c>
      <c r="N5358">
        <v>546379</v>
      </c>
      <c r="O5358">
        <v>151.9051</v>
      </c>
      <c r="P5358" s="27">
        <v>365910</v>
      </c>
      <c r="Q5358" s="27">
        <v>1248485</v>
      </c>
    </row>
    <row r="5359" spans="1:17" x14ac:dyDescent="0.3">
      <c r="A5359">
        <v>5</v>
      </c>
      <c r="B5359">
        <v>26</v>
      </c>
      <c r="C5359">
        <v>45</v>
      </c>
      <c r="D5359" s="27">
        <v>91000</v>
      </c>
      <c r="E5359">
        <v>96301</v>
      </c>
      <c r="F5359">
        <v>533638</v>
      </c>
      <c r="G5359">
        <v>332712</v>
      </c>
      <c r="H5359">
        <v>0</v>
      </c>
      <c r="I5359">
        <v>651126</v>
      </c>
      <c r="J5359">
        <v>0</v>
      </c>
      <c r="K5359">
        <v>8839</v>
      </c>
      <c r="L5359">
        <v>23682</v>
      </c>
      <c r="M5359">
        <v>88561</v>
      </c>
      <c r="N5359">
        <v>424807</v>
      </c>
      <c r="O5359">
        <v>55.549390000000002</v>
      </c>
      <c r="P5359" s="27">
        <v>632962</v>
      </c>
      <c r="Q5359" s="27">
        <v>2159666</v>
      </c>
    </row>
    <row r="5360" spans="1:17" x14ac:dyDescent="0.3">
      <c r="A5360">
        <v>2</v>
      </c>
      <c r="B5360">
        <v>13</v>
      </c>
      <c r="C5360">
        <v>24</v>
      </c>
      <c r="D5360" s="27">
        <v>152000</v>
      </c>
      <c r="E5360">
        <v>115676</v>
      </c>
      <c r="F5360">
        <v>466772</v>
      </c>
      <c r="G5360">
        <v>93266</v>
      </c>
      <c r="H5360">
        <v>118</v>
      </c>
      <c r="I5360">
        <v>187652</v>
      </c>
      <c r="J5360">
        <v>18833</v>
      </c>
      <c r="K5360">
        <v>24838</v>
      </c>
      <c r="L5360">
        <v>18155</v>
      </c>
      <c r="M5360">
        <v>1100</v>
      </c>
      <c r="N5360">
        <v>190720</v>
      </c>
      <c r="O5360">
        <v>52.146230000000003</v>
      </c>
      <c r="P5360" s="27">
        <v>327412</v>
      </c>
      <c r="Q5360" s="27">
        <v>1117130</v>
      </c>
    </row>
    <row r="5361" spans="1:17" x14ac:dyDescent="0.3">
      <c r="A5361">
        <v>7</v>
      </c>
      <c r="B5361">
        <v>23</v>
      </c>
      <c r="C5361">
        <v>50</v>
      </c>
      <c r="D5361" s="27">
        <v>136000</v>
      </c>
      <c r="E5361">
        <v>158528</v>
      </c>
      <c r="F5361">
        <v>1330379</v>
      </c>
      <c r="G5361">
        <v>1383212</v>
      </c>
      <c r="H5361">
        <v>290967</v>
      </c>
      <c r="I5361">
        <v>743771</v>
      </c>
      <c r="J5361">
        <v>155902</v>
      </c>
      <c r="K5361">
        <v>1464128</v>
      </c>
      <c r="L5361">
        <v>228502</v>
      </c>
      <c r="M5361">
        <v>113825</v>
      </c>
      <c r="N5361">
        <v>1099226</v>
      </c>
      <c r="O5361">
        <v>62.584969999999998</v>
      </c>
      <c r="P5361" s="27">
        <v>2042333</v>
      </c>
      <c r="Q5361" s="27">
        <v>6968440</v>
      </c>
    </row>
    <row r="5362" spans="1:17" x14ac:dyDescent="0.3">
      <c r="A5362">
        <v>9</v>
      </c>
      <c r="B5362">
        <v>18</v>
      </c>
      <c r="C5362">
        <v>38</v>
      </c>
      <c r="D5362" s="27">
        <v>275000</v>
      </c>
      <c r="E5362">
        <v>30078</v>
      </c>
      <c r="F5362">
        <v>4094077</v>
      </c>
      <c r="G5362">
        <v>1085132</v>
      </c>
      <c r="H5362">
        <v>391951</v>
      </c>
      <c r="I5362">
        <v>337309</v>
      </c>
      <c r="J5362">
        <v>0</v>
      </c>
      <c r="K5362">
        <v>1257981</v>
      </c>
      <c r="L5362">
        <v>1544560</v>
      </c>
      <c r="M5362">
        <v>129753</v>
      </c>
      <c r="N5362">
        <v>2773244</v>
      </c>
      <c r="O5362">
        <v>84.055760000000006</v>
      </c>
      <c r="P5362" s="27">
        <v>3412686</v>
      </c>
      <c r="Q5362" s="27">
        <v>11644085</v>
      </c>
    </row>
    <row r="5363" spans="1:17" x14ac:dyDescent="0.3">
      <c r="A5363">
        <v>3</v>
      </c>
      <c r="B5363">
        <v>8</v>
      </c>
      <c r="C5363">
        <v>18</v>
      </c>
      <c r="D5363" s="27">
        <v>2000</v>
      </c>
      <c r="E5363">
        <v>0</v>
      </c>
      <c r="F5363">
        <v>49901</v>
      </c>
      <c r="G5363">
        <v>68785</v>
      </c>
      <c r="H5363">
        <v>0</v>
      </c>
      <c r="I5363">
        <v>72735</v>
      </c>
      <c r="J5363">
        <v>0</v>
      </c>
      <c r="K5363">
        <v>4664</v>
      </c>
      <c r="L5363">
        <v>52457</v>
      </c>
      <c r="M5363">
        <v>152202</v>
      </c>
      <c r="N5363">
        <v>67591</v>
      </c>
      <c r="O5363">
        <v>961.78279999999995</v>
      </c>
      <c r="P5363" s="27">
        <v>137261</v>
      </c>
      <c r="Q5363" s="27">
        <v>468335</v>
      </c>
    </row>
    <row r="5364" spans="1:17" x14ac:dyDescent="0.3">
      <c r="A5364">
        <v>9</v>
      </c>
      <c r="B5364">
        <v>5</v>
      </c>
      <c r="C5364">
        <v>9</v>
      </c>
      <c r="D5364" s="27">
        <v>29000</v>
      </c>
      <c r="E5364">
        <v>0</v>
      </c>
      <c r="F5364">
        <v>9592</v>
      </c>
      <c r="G5364">
        <v>6366</v>
      </c>
      <c r="H5364">
        <v>834</v>
      </c>
      <c r="I5364">
        <v>94910</v>
      </c>
      <c r="J5364">
        <v>0</v>
      </c>
      <c r="K5364">
        <v>20930</v>
      </c>
      <c r="L5364">
        <v>5850</v>
      </c>
      <c r="M5364">
        <v>17149</v>
      </c>
      <c r="N5364">
        <v>70424</v>
      </c>
      <c r="O5364">
        <v>1130.4749999999999</v>
      </c>
      <c r="P5364" s="27">
        <v>66253</v>
      </c>
      <c r="Q5364" s="27">
        <v>226055</v>
      </c>
    </row>
    <row r="5365" spans="1:17" x14ac:dyDescent="0.3">
      <c r="A5365">
        <v>9</v>
      </c>
      <c r="B5365">
        <v>4</v>
      </c>
      <c r="C5365">
        <v>8</v>
      </c>
      <c r="D5365" s="27">
        <v>15250</v>
      </c>
      <c r="E5365">
        <v>0</v>
      </c>
      <c r="F5365">
        <v>0</v>
      </c>
      <c r="G5365">
        <v>243894</v>
      </c>
      <c r="H5365">
        <v>8500</v>
      </c>
      <c r="I5365">
        <v>381081</v>
      </c>
      <c r="J5365">
        <v>0</v>
      </c>
      <c r="K5365">
        <v>8220</v>
      </c>
      <c r="L5365">
        <v>43525</v>
      </c>
      <c r="M5365">
        <v>373801</v>
      </c>
      <c r="N5365">
        <v>374227</v>
      </c>
      <c r="O5365">
        <v>79.949510000000004</v>
      </c>
      <c r="P5365" s="27">
        <v>420061</v>
      </c>
      <c r="Q5365" s="27">
        <v>1433248</v>
      </c>
    </row>
    <row r="5366" spans="1:17" x14ac:dyDescent="0.3">
      <c r="A5366">
        <v>3</v>
      </c>
      <c r="B5366">
        <v>12</v>
      </c>
      <c r="C5366">
        <v>21</v>
      </c>
      <c r="D5366" s="27">
        <v>39000</v>
      </c>
      <c r="E5366">
        <v>0</v>
      </c>
      <c r="F5366">
        <v>208468</v>
      </c>
      <c r="G5366">
        <v>367617</v>
      </c>
      <c r="H5366">
        <v>12426</v>
      </c>
      <c r="I5366">
        <v>124314</v>
      </c>
      <c r="J5366">
        <v>0</v>
      </c>
      <c r="K5366">
        <v>6168</v>
      </c>
      <c r="L5366">
        <v>37882</v>
      </c>
      <c r="M5366">
        <v>24088</v>
      </c>
      <c r="N5366">
        <v>544575</v>
      </c>
      <c r="O5366">
        <v>177.34460000000001</v>
      </c>
      <c r="P5366" s="27">
        <v>388493</v>
      </c>
      <c r="Q5366" s="27">
        <v>1325538</v>
      </c>
    </row>
    <row r="5367" spans="1:17" x14ac:dyDescent="0.3">
      <c r="A5367">
        <v>4</v>
      </c>
      <c r="B5367">
        <v>2</v>
      </c>
      <c r="C5367">
        <v>7</v>
      </c>
      <c r="D5367" s="27">
        <v>1200</v>
      </c>
      <c r="E5367">
        <v>0</v>
      </c>
      <c r="F5367">
        <v>5345</v>
      </c>
      <c r="G5367">
        <v>11486</v>
      </c>
      <c r="H5367">
        <v>0</v>
      </c>
      <c r="I5367">
        <v>4295</v>
      </c>
      <c r="J5367">
        <v>0</v>
      </c>
      <c r="K5367">
        <v>4298</v>
      </c>
      <c r="L5367">
        <v>5547</v>
      </c>
      <c r="M5367">
        <v>766</v>
      </c>
      <c r="N5367">
        <v>7556</v>
      </c>
      <c r="O5367">
        <v>1134.75</v>
      </c>
      <c r="P5367" s="27">
        <v>11516</v>
      </c>
      <c r="Q5367" s="27">
        <v>39293</v>
      </c>
    </row>
    <row r="5368" spans="1:17" x14ac:dyDescent="0.3">
      <c r="A5368">
        <v>9</v>
      </c>
      <c r="B5368">
        <v>5</v>
      </c>
      <c r="C5368">
        <v>9</v>
      </c>
      <c r="D5368" s="27">
        <v>500000</v>
      </c>
      <c r="E5368">
        <v>17014</v>
      </c>
      <c r="F5368">
        <v>31308</v>
      </c>
      <c r="G5368">
        <v>64415</v>
      </c>
      <c r="H5368">
        <v>0</v>
      </c>
      <c r="I5368">
        <v>208061</v>
      </c>
      <c r="J5368">
        <v>0</v>
      </c>
      <c r="K5368">
        <v>237</v>
      </c>
      <c r="L5368">
        <v>57</v>
      </c>
      <c r="M5368">
        <v>2519</v>
      </c>
      <c r="N5368">
        <v>233166</v>
      </c>
      <c r="O5368">
        <v>74.84496</v>
      </c>
      <c r="P5368" s="27">
        <v>163182</v>
      </c>
      <c r="Q5368" s="27">
        <v>556777</v>
      </c>
    </row>
    <row r="5369" spans="1:17" x14ac:dyDescent="0.3">
      <c r="A5369">
        <v>5</v>
      </c>
      <c r="B5369">
        <v>5</v>
      </c>
      <c r="C5369">
        <v>10</v>
      </c>
      <c r="D5369" s="27">
        <v>5200</v>
      </c>
      <c r="E5369">
        <v>5441</v>
      </c>
      <c r="F5369">
        <v>19206</v>
      </c>
      <c r="G5369">
        <v>3258</v>
      </c>
      <c r="H5369">
        <v>610</v>
      </c>
      <c r="I5369">
        <v>22290</v>
      </c>
      <c r="J5369">
        <v>0</v>
      </c>
      <c r="K5369">
        <v>13110</v>
      </c>
      <c r="L5369">
        <v>3899</v>
      </c>
      <c r="M5369">
        <v>22637</v>
      </c>
      <c r="N5369">
        <v>29689</v>
      </c>
      <c r="O5369">
        <v>1117.742</v>
      </c>
      <c r="P5369" s="27">
        <v>35211</v>
      </c>
      <c r="Q5369" s="27">
        <v>120140</v>
      </c>
    </row>
    <row r="5370" spans="1:17" x14ac:dyDescent="0.3">
      <c r="A5370">
        <v>5</v>
      </c>
      <c r="B5370">
        <v>15</v>
      </c>
      <c r="C5370">
        <v>33</v>
      </c>
      <c r="D5370" s="27">
        <v>4500</v>
      </c>
      <c r="E5370">
        <v>773</v>
      </c>
      <c r="F5370">
        <v>79389</v>
      </c>
      <c r="G5370">
        <v>13827</v>
      </c>
      <c r="H5370">
        <v>3029</v>
      </c>
      <c r="I5370">
        <v>19608</v>
      </c>
      <c r="J5370">
        <v>64629</v>
      </c>
      <c r="K5370">
        <v>99784</v>
      </c>
      <c r="L5370">
        <v>8874</v>
      </c>
      <c r="M5370">
        <v>4764</v>
      </c>
      <c r="N5370">
        <v>58202</v>
      </c>
      <c r="O5370">
        <v>1197.386</v>
      </c>
      <c r="P5370" s="27">
        <v>103423</v>
      </c>
      <c r="Q5370" s="27">
        <v>352879</v>
      </c>
    </row>
    <row r="5371" spans="1:17" x14ac:dyDescent="0.3">
      <c r="A5371">
        <v>3</v>
      </c>
      <c r="B5371">
        <v>5</v>
      </c>
      <c r="C5371">
        <v>9</v>
      </c>
      <c r="D5371" s="27">
        <v>350000</v>
      </c>
      <c r="E5371">
        <v>596322</v>
      </c>
      <c r="F5371">
        <v>640570</v>
      </c>
      <c r="G5371">
        <v>100935</v>
      </c>
      <c r="H5371">
        <v>4010</v>
      </c>
      <c r="I5371">
        <v>1452538</v>
      </c>
      <c r="J5371">
        <v>0</v>
      </c>
      <c r="K5371">
        <v>9800</v>
      </c>
      <c r="L5371">
        <v>16410</v>
      </c>
      <c r="M5371">
        <v>121452</v>
      </c>
      <c r="N5371">
        <v>1038385</v>
      </c>
      <c r="O5371">
        <v>33.266399999999997</v>
      </c>
      <c r="P5371" s="27">
        <v>1166595</v>
      </c>
      <c r="Q5371" s="27">
        <v>3980422</v>
      </c>
    </row>
    <row r="5372" spans="1:17" x14ac:dyDescent="0.3">
      <c r="A5372">
        <v>5</v>
      </c>
      <c r="B5372">
        <v>2</v>
      </c>
      <c r="C5372">
        <v>2</v>
      </c>
      <c r="D5372" s="27">
        <v>36500</v>
      </c>
      <c r="E5372">
        <v>35072</v>
      </c>
      <c r="F5372">
        <v>236799</v>
      </c>
      <c r="G5372">
        <v>643312</v>
      </c>
      <c r="H5372">
        <v>7705</v>
      </c>
      <c r="I5372">
        <v>385120</v>
      </c>
      <c r="J5372">
        <v>0</v>
      </c>
      <c r="K5372">
        <v>43777</v>
      </c>
      <c r="L5372">
        <v>62964</v>
      </c>
      <c r="M5372">
        <v>262271</v>
      </c>
      <c r="N5372">
        <v>349159</v>
      </c>
      <c r="O5372">
        <v>579.24779999999998</v>
      </c>
      <c r="P5372" s="27">
        <v>593839</v>
      </c>
      <c r="Q5372" s="27">
        <v>2026179</v>
      </c>
    </row>
    <row r="5373" spans="1:17" x14ac:dyDescent="0.3">
      <c r="A5373">
        <v>6</v>
      </c>
      <c r="B5373">
        <v>2</v>
      </c>
      <c r="C5373">
        <v>4</v>
      </c>
      <c r="D5373" s="27">
        <v>6300</v>
      </c>
      <c r="E5373">
        <v>1372</v>
      </c>
      <c r="F5373">
        <v>7105</v>
      </c>
      <c r="G5373">
        <v>12974</v>
      </c>
      <c r="H5373">
        <v>229</v>
      </c>
      <c r="I5373">
        <v>14137</v>
      </c>
      <c r="J5373">
        <v>0</v>
      </c>
      <c r="K5373">
        <v>9300</v>
      </c>
      <c r="L5373">
        <v>16127</v>
      </c>
      <c r="M5373">
        <v>36784</v>
      </c>
      <c r="N5373">
        <v>17062</v>
      </c>
      <c r="O5373">
        <v>961.78279999999995</v>
      </c>
      <c r="P5373" s="27">
        <v>33731</v>
      </c>
      <c r="Q5373" s="27">
        <v>115090</v>
      </c>
    </row>
    <row r="5374" spans="1:17" x14ac:dyDescent="0.3">
      <c r="A5374">
        <v>5</v>
      </c>
      <c r="B5374">
        <v>4</v>
      </c>
      <c r="C5374">
        <v>8</v>
      </c>
      <c r="D5374" s="27">
        <v>600000</v>
      </c>
      <c r="E5374">
        <v>0</v>
      </c>
      <c r="F5374">
        <v>45583151</v>
      </c>
      <c r="G5374">
        <v>6164373</v>
      </c>
      <c r="H5374">
        <v>0</v>
      </c>
      <c r="I5374">
        <v>17076191</v>
      </c>
      <c r="J5374">
        <v>3057818</v>
      </c>
      <c r="K5374">
        <v>7241380</v>
      </c>
      <c r="L5374">
        <v>909977</v>
      </c>
      <c r="M5374">
        <v>7904552</v>
      </c>
      <c r="N5374">
        <v>21883111</v>
      </c>
      <c r="O5374">
        <v>9.0929190000000002</v>
      </c>
      <c r="P5374" s="27">
        <v>32186563</v>
      </c>
      <c r="Q5374" s="8">
        <v>110000000</v>
      </c>
    </row>
    <row r="5375" spans="1:17" x14ac:dyDescent="0.3">
      <c r="A5375">
        <v>4</v>
      </c>
      <c r="B5375">
        <v>8</v>
      </c>
      <c r="C5375">
        <v>19</v>
      </c>
      <c r="D5375" s="27">
        <v>4700</v>
      </c>
      <c r="E5375">
        <v>6858</v>
      </c>
      <c r="F5375">
        <v>8311</v>
      </c>
      <c r="G5375">
        <v>105054</v>
      </c>
      <c r="H5375">
        <v>909</v>
      </c>
      <c r="I5375">
        <v>41660</v>
      </c>
      <c r="J5375">
        <v>0</v>
      </c>
      <c r="K5375">
        <v>0</v>
      </c>
      <c r="L5375">
        <v>9772</v>
      </c>
      <c r="M5375">
        <v>25552</v>
      </c>
      <c r="N5375">
        <v>44672</v>
      </c>
      <c r="O5375">
        <v>599.20989999999995</v>
      </c>
      <c r="P5375" s="27">
        <v>71157</v>
      </c>
      <c r="Q5375" s="27">
        <v>242788</v>
      </c>
    </row>
    <row r="5376" spans="1:17" x14ac:dyDescent="0.3">
      <c r="A5376">
        <v>2</v>
      </c>
      <c r="B5376">
        <v>14</v>
      </c>
      <c r="C5376">
        <v>29</v>
      </c>
      <c r="D5376" s="27">
        <v>128000</v>
      </c>
      <c r="E5376">
        <v>0</v>
      </c>
      <c r="F5376">
        <v>48299</v>
      </c>
      <c r="G5376">
        <v>183248</v>
      </c>
      <c r="H5376">
        <v>0</v>
      </c>
      <c r="I5376">
        <v>177181</v>
      </c>
      <c r="J5376">
        <v>0</v>
      </c>
      <c r="K5376">
        <v>171578</v>
      </c>
      <c r="L5376">
        <v>80269</v>
      </c>
      <c r="M5376">
        <v>297192</v>
      </c>
      <c r="N5376">
        <v>231851</v>
      </c>
      <c r="O5376">
        <v>86.870509999999996</v>
      </c>
      <c r="P5376" s="27">
        <v>348657</v>
      </c>
      <c r="Q5376" s="27">
        <v>1189618</v>
      </c>
    </row>
    <row r="5377" spans="1:17" x14ac:dyDescent="0.3">
      <c r="A5377">
        <v>4</v>
      </c>
      <c r="B5377">
        <v>2</v>
      </c>
      <c r="C5377">
        <v>2</v>
      </c>
      <c r="D5377" s="27">
        <v>1750</v>
      </c>
      <c r="E5377">
        <v>12499</v>
      </c>
      <c r="F5377">
        <v>7377</v>
      </c>
      <c r="G5377">
        <v>15447</v>
      </c>
      <c r="H5377">
        <v>318</v>
      </c>
      <c r="I5377">
        <v>9855</v>
      </c>
      <c r="J5377">
        <v>0</v>
      </c>
      <c r="K5377">
        <v>0</v>
      </c>
      <c r="L5377">
        <v>19168</v>
      </c>
      <c r="M5377">
        <v>41409</v>
      </c>
      <c r="N5377">
        <v>13388</v>
      </c>
      <c r="O5377">
        <v>1484.5150000000001</v>
      </c>
      <c r="P5377" s="27">
        <v>35012</v>
      </c>
      <c r="Q5377" s="27">
        <v>119461</v>
      </c>
    </row>
    <row r="5378" spans="1:17" x14ac:dyDescent="0.3">
      <c r="A5378">
        <v>6</v>
      </c>
      <c r="B5378">
        <v>1</v>
      </c>
      <c r="C5378">
        <v>1</v>
      </c>
      <c r="D5378" s="27">
        <v>2150</v>
      </c>
      <c r="E5378">
        <v>0</v>
      </c>
      <c r="F5378">
        <v>0</v>
      </c>
      <c r="G5378">
        <v>0</v>
      </c>
      <c r="H5378">
        <v>0</v>
      </c>
      <c r="I5378">
        <v>1005</v>
      </c>
      <c r="J5378">
        <v>0</v>
      </c>
      <c r="K5378">
        <v>5097</v>
      </c>
      <c r="L5378">
        <v>0</v>
      </c>
      <c r="M5378">
        <v>0</v>
      </c>
      <c r="N5378">
        <v>5185</v>
      </c>
      <c r="O5378">
        <v>961.78279999999995</v>
      </c>
      <c r="P5378" s="27">
        <v>3308</v>
      </c>
      <c r="Q5378" s="27">
        <v>11287</v>
      </c>
    </row>
    <row r="5379" spans="1:17" x14ac:dyDescent="0.3">
      <c r="A5379">
        <v>4</v>
      </c>
      <c r="B5379">
        <v>26</v>
      </c>
      <c r="C5379">
        <v>44</v>
      </c>
      <c r="D5379" s="27">
        <v>2300</v>
      </c>
      <c r="E5379">
        <v>4388</v>
      </c>
      <c r="F5379">
        <v>7948</v>
      </c>
      <c r="G5379">
        <v>8097</v>
      </c>
      <c r="H5379">
        <v>173</v>
      </c>
      <c r="I5379">
        <v>10977</v>
      </c>
      <c r="J5379">
        <v>0</v>
      </c>
      <c r="K5379">
        <v>781</v>
      </c>
      <c r="L5379">
        <v>3822</v>
      </c>
      <c r="M5379">
        <v>11678</v>
      </c>
      <c r="N5379">
        <v>14425</v>
      </c>
      <c r="O5379">
        <v>1484.5150000000001</v>
      </c>
      <c r="P5379" s="27">
        <v>18256</v>
      </c>
      <c r="Q5379" s="27">
        <v>62289</v>
      </c>
    </row>
    <row r="5380" spans="1:17" x14ac:dyDescent="0.3">
      <c r="A5380">
        <v>7</v>
      </c>
      <c r="B5380">
        <v>25</v>
      </c>
      <c r="C5380">
        <v>42</v>
      </c>
      <c r="D5380" s="27">
        <v>5200</v>
      </c>
      <c r="E5380">
        <v>3919</v>
      </c>
      <c r="F5380">
        <v>34072</v>
      </c>
      <c r="G5380">
        <v>11822</v>
      </c>
      <c r="H5380">
        <v>569</v>
      </c>
      <c r="I5380">
        <v>40075</v>
      </c>
      <c r="J5380">
        <v>0</v>
      </c>
      <c r="K5380">
        <v>2055</v>
      </c>
      <c r="L5380">
        <v>2018</v>
      </c>
      <c r="M5380">
        <v>16290</v>
      </c>
      <c r="N5380">
        <v>24067</v>
      </c>
      <c r="O5380">
        <v>1879.4559999999999</v>
      </c>
      <c r="P5380" s="27">
        <v>39533</v>
      </c>
      <c r="Q5380" s="27">
        <v>134887</v>
      </c>
    </row>
    <row r="5381" spans="1:17" x14ac:dyDescent="0.3">
      <c r="A5381">
        <v>7</v>
      </c>
      <c r="B5381">
        <v>13</v>
      </c>
      <c r="C5381">
        <v>22</v>
      </c>
      <c r="D5381" s="27">
        <v>1400000</v>
      </c>
      <c r="E5381">
        <v>210235</v>
      </c>
      <c r="F5381">
        <v>0</v>
      </c>
      <c r="G5381">
        <v>3151033</v>
      </c>
      <c r="H5381">
        <v>522971</v>
      </c>
      <c r="I5381">
        <v>6326757</v>
      </c>
      <c r="J5381">
        <v>1791093</v>
      </c>
      <c r="K5381">
        <v>944939</v>
      </c>
      <c r="L5381">
        <v>1283220</v>
      </c>
      <c r="M5381">
        <v>367471</v>
      </c>
      <c r="N5381">
        <v>17236551</v>
      </c>
      <c r="O5381">
        <v>25.57283</v>
      </c>
      <c r="P5381" s="27">
        <v>9330091</v>
      </c>
      <c r="Q5381" s="27">
        <v>31834270</v>
      </c>
    </row>
    <row r="5382" spans="1:17" x14ac:dyDescent="0.3">
      <c r="A5382">
        <v>7</v>
      </c>
      <c r="B5382">
        <v>2</v>
      </c>
      <c r="C5382">
        <v>3</v>
      </c>
      <c r="D5382" s="27">
        <v>1400000</v>
      </c>
      <c r="E5382">
        <v>750213</v>
      </c>
      <c r="F5382">
        <v>27221643</v>
      </c>
      <c r="G5382">
        <v>34215698</v>
      </c>
      <c r="H5382">
        <v>51811</v>
      </c>
      <c r="I5382">
        <v>13279112</v>
      </c>
      <c r="J5382">
        <v>1145869</v>
      </c>
      <c r="K5382">
        <v>1080533</v>
      </c>
      <c r="L5382">
        <v>310383</v>
      </c>
      <c r="M5382">
        <v>3115764</v>
      </c>
      <c r="N5382">
        <v>15677830</v>
      </c>
      <c r="O5382">
        <v>23.717549999999999</v>
      </c>
      <c r="P5382" s="27">
        <v>28384776</v>
      </c>
      <c r="Q5382" s="27">
        <v>96848856</v>
      </c>
    </row>
    <row r="5383" spans="1:17" x14ac:dyDescent="0.3">
      <c r="A5383">
        <v>5</v>
      </c>
      <c r="B5383">
        <v>13</v>
      </c>
      <c r="C5383">
        <v>22</v>
      </c>
      <c r="D5383" s="27">
        <v>33500</v>
      </c>
      <c r="E5383">
        <v>5099</v>
      </c>
      <c r="F5383">
        <v>2149206</v>
      </c>
      <c r="G5383">
        <v>190397</v>
      </c>
      <c r="H5383">
        <v>6569</v>
      </c>
      <c r="I5383">
        <v>314837</v>
      </c>
      <c r="J5383">
        <v>0</v>
      </c>
      <c r="K5383">
        <v>6949</v>
      </c>
      <c r="L5383">
        <v>35627</v>
      </c>
      <c r="M5383">
        <v>22338</v>
      </c>
      <c r="N5383">
        <v>616269</v>
      </c>
      <c r="O5383">
        <v>178.3937</v>
      </c>
      <c r="P5383" s="27">
        <v>981035</v>
      </c>
      <c r="Q5383" s="27">
        <v>3347291</v>
      </c>
    </row>
    <row r="5384" spans="1:17" x14ac:dyDescent="0.3">
      <c r="A5384">
        <v>3</v>
      </c>
      <c r="B5384">
        <v>26</v>
      </c>
      <c r="C5384">
        <v>47</v>
      </c>
      <c r="D5384" s="27">
        <v>55000</v>
      </c>
      <c r="E5384">
        <v>46717</v>
      </c>
      <c r="F5384">
        <v>14794</v>
      </c>
      <c r="G5384">
        <v>43410</v>
      </c>
      <c r="H5384">
        <v>0</v>
      </c>
      <c r="I5384">
        <v>96786</v>
      </c>
      <c r="J5384">
        <v>19753</v>
      </c>
      <c r="K5384">
        <v>8357</v>
      </c>
      <c r="L5384">
        <v>5096</v>
      </c>
      <c r="M5384">
        <v>5423</v>
      </c>
      <c r="N5384">
        <v>148161</v>
      </c>
      <c r="O5384">
        <v>665.40890000000002</v>
      </c>
      <c r="P5384" s="27">
        <v>113862</v>
      </c>
      <c r="Q5384" s="27">
        <v>388497</v>
      </c>
    </row>
    <row r="5385" spans="1:17" x14ac:dyDescent="0.3">
      <c r="A5385">
        <v>5</v>
      </c>
      <c r="B5385">
        <v>14</v>
      </c>
      <c r="C5385">
        <v>28</v>
      </c>
      <c r="D5385" s="27">
        <v>69000</v>
      </c>
      <c r="E5385">
        <v>57192</v>
      </c>
      <c r="F5385">
        <v>737513</v>
      </c>
      <c r="G5385">
        <v>397668</v>
      </c>
      <c r="H5385">
        <v>0</v>
      </c>
      <c r="I5385">
        <v>480676</v>
      </c>
      <c r="J5385">
        <v>0</v>
      </c>
      <c r="K5385">
        <v>398255</v>
      </c>
      <c r="L5385">
        <v>82978</v>
      </c>
      <c r="M5385">
        <v>287189</v>
      </c>
      <c r="N5385">
        <v>278804</v>
      </c>
      <c r="O5385">
        <v>360.21809999999999</v>
      </c>
      <c r="P5385" s="27">
        <v>797267</v>
      </c>
      <c r="Q5385" s="27">
        <v>2720275</v>
      </c>
    </row>
    <row r="5386" spans="1:17" x14ac:dyDescent="0.3">
      <c r="A5386">
        <v>8</v>
      </c>
      <c r="B5386">
        <v>8</v>
      </c>
      <c r="C5386">
        <v>19</v>
      </c>
      <c r="D5386" s="27">
        <v>5500</v>
      </c>
      <c r="E5386">
        <v>7266</v>
      </c>
      <c r="F5386">
        <v>32715</v>
      </c>
      <c r="G5386">
        <v>125969</v>
      </c>
      <c r="H5386">
        <v>0</v>
      </c>
      <c r="I5386">
        <v>83276</v>
      </c>
      <c r="J5386">
        <v>0</v>
      </c>
      <c r="K5386">
        <v>15217</v>
      </c>
      <c r="L5386">
        <v>20671</v>
      </c>
      <c r="M5386">
        <v>21240</v>
      </c>
      <c r="N5386">
        <v>65864</v>
      </c>
      <c r="O5386">
        <v>789.9366</v>
      </c>
      <c r="P5386" s="27">
        <v>109091</v>
      </c>
      <c r="Q5386" s="27">
        <v>372218</v>
      </c>
    </row>
    <row r="5387" spans="1:17" x14ac:dyDescent="0.3">
      <c r="A5387">
        <v>2</v>
      </c>
      <c r="B5387">
        <v>12</v>
      </c>
      <c r="C5387">
        <v>21</v>
      </c>
      <c r="D5387" s="27">
        <v>25000</v>
      </c>
      <c r="E5387">
        <v>861</v>
      </c>
      <c r="F5387">
        <v>30041</v>
      </c>
      <c r="G5387">
        <v>60511</v>
      </c>
      <c r="H5387">
        <v>0</v>
      </c>
      <c r="I5387">
        <v>36180</v>
      </c>
      <c r="J5387">
        <v>0</v>
      </c>
      <c r="K5387">
        <v>2711</v>
      </c>
      <c r="L5387">
        <v>2676</v>
      </c>
      <c r="M5387">
        <v>7595</v>
      </c>
      <c r="N5387">
        <v>121265</v>
      </c>
      <c r="O5387">
        <v>1145.08</v>
      </c>
      <c r="P5387" s="27">
        <v>76741</v>
      </c>
      <c r="Q5387" s="27">
        <v>261840</v>
      </c>
    </row>
    <row r="5388" spans="1:17" x14ac:dyDescent="0.3">
      <c r="A5388">
        <v>7</v>
      </c>
      <c r="B5388">
        <v>5</v>
      </c>
      <c r="C5388">
        <v>10</v>
      </c>
      <c r="D5388" s="27">
        <v>2600</v>
      </c>
      <c r="E5388">
        <v>0</v>
      </c>
      <c r="F5388">
        <v>0</v>
      </c>
      <c r="G5388">
        <v>0</v>
      </c>
      <c r="H5388">
        <v>402</v>
      </c>
      <c r="I5388">
        <v>51126</v>
      </c>
      <c r="J5388">
        <v>0</v>
      </c>
      <c r="K5388">
        <v>0</v>
      </c>
      <c r="L5388">
        <v>0</v>
      </c>
      <c r="M5388">
        <v>0</v>
      </c>
      <c r="N5388">
        <v>25634</v>
      </c>
      <c r="O5388">
        <v>1879.4559999999999</v>
      </c>
      <c r="P5388" s="27">
        <v>22615</v>
      </c>
      <c r="Q5388" s="27">
        <v>77162</v>
      </c>
    </row>
    <row r="5389" spans="1:17" x14ac:dyDescent="0.3">
      <c r="A5389">
        <v>5</v>
      </c>
      <c r="B5389">
        <v>23</v>
      </c>
      <c r="C5389">
        <v>50</v>
      </c>
      <c r="D5389" s="27">
        <v>176000</v>
      </c>
      <c r="E5389">
        <v>178825</v>
      </c>
      <c r="F5389">
        <v>1354563</v>
      </c>
      <c r="G5389">
        <v>1916323</v>
      </c>
      <c r="H5389">
        <v>306028</v>
      </c>
      <c r="I5389">
        <v>1866183</v>
      </c>
      <c r="J5389">
        <v>180789</v>
      </c>
      <c r="K5389">
        <v>6284359</v>
      </c>
      <c r="L5389">
        <v>259297</v>
      </c>
      <c r="M5389">
        <v>255311</v>
      </c>
      <c r="N5389">
        <v>1274701</v>
      </c>
      <c r="O5389">
        <v>48.84104</v>
      </c>
      <c r="P5389" s="27">
        <v>4066934</v>
      </c>
      <c r="Q5389" s="27">
        <v>13876379</v>
      </c>
    </row>
    <row r="5390" spans="1:17" x14ac:dyDescent="0.3">
      <c r="A5390">
        <v>3</v>
      </c>
      <c r="B5390">
        <v>26</v>
      </c>
      <c r="C5390">
        <v>47</v>
      </c>
      <c r="D5390" s="27">
        <v>22500</v>
      </c>
      <c r="E5390">
        <v>0</v>
      </c>
      <c r="F5390">
        <v>11859</v>
      </c>
      <c r="G5390">
        <v>25497</v>
      </c>
      <c r="H5390">
        <v>0</v>
      </c>
      <c r="I5390">
        <v>74766</v>
      </c>
      <c r="J5390">
        <v>0</v>
      </c>
      <c r="K5390">
        <v>1336</v>
      </c>
      <c r="L5390">
        <v>6111</v>
      </c>
      <c r="M5390">
        <v>15253</v>
      </c>
      <c r="N5390">
        <v>101367</v>
      </c>
      <c r="O5390">
        <v>233.30279999999999</v>
      </c>
      <c r="P5390" s="27">
        <v>69223</v>
      </c>
      <c r="Q5390" s="27">
        <v>236189</v>
      </c>
    </row>
    <row r="5391" spans="1:17" x14ac:dyDescent="0.3">
      <c r="A5391">
        <v>3</v>
      </c>
      <c r="B5391">
        <v>6</v>
      </c>
      <c r="C5391">
        <v>12</v>
      </c>
      <c r="D5391" s="27">
        <v>2900</v>
      </c>
      <c r="E5391">
        <v>2676</v>
      </c>
      <c r="F5391">
        <v>5895</v>
      </c>
      <c r="G5391">
        <v>22082</v>
      </c>
      <c r="H5391">
        <v>0</v>
      </c>
      <c r="I5391">
        <v>26293</v>
      </c>
      <c r="J5391">
        <v>0</v>
      </c>
      <c r="K5391">
        <v>205325</v>
      </c>
      <c r="L5391">
        <v>4528</v>
      </c>
      <c r="M5391">
        <v>183</v>
      </c>
      <c r="N5391">
        <v>19571</v>
      </c>
      <c r="O5391">
        <v>1197.386</v>
      </c>
      <c r="P5391" s="27">
        <v>83984</v>
      </c>
      <c r="Q5391" s="27">
        <v>286553</v>
      </c>
    </row>
    <row r="5392" spans="1:17" x14ac:dyDescent="0.3">
      <c r="A5392">
        <v>5</v>
      </c>
      <c r="B5392">
        <v>2</v>
      </c>
      <c r="C5392">
        <v>7</v>
      </c>
      <c r="D5392" s="27">
        <v>12250</v>
      </c>
      <c r="E5392">
        <v>0</v>
      </c>
      <c r="F5392">
        <v>49587</v>
      </c>
      <c r="G5392">
        <v>101061</v>
      </c>
      <c r="H5392">
        <v>3625</v>
      </c>
      <c r="I5392">
        <v>131675</v>
      </c>
      <c r="J5392">
        <v>0</v>
      </c>
      <c r="K5392">
        <v>4244</v>
      </c>
      <c r="L5392">
        <v>23366</v>
      </c>
      <c r="M5392">
        <v>151786</v>
      </c>
      <c r="N5392">
        <v>76188</v>
      </c>
      <c r="O5392">
        <v>1117.742</v>
      </c>
      <c r="P5392" s="27">
        <v>158714</v>
      </c>
      <c r="Q5392" s="27">
        <v>541532</v>
      </c>
    </row>
    <row r="5393" spans="1:17" x14ac:dyDescent="0.3">
      <c r="A5393">
        <v>8</v>
      </c>
      <c r="B5393">
        <v>12</v>
      </c>
      <c r="C5393">
        <v>21</v>
      </c>
      <c r="D5393" s="27">
        <v>18000</v>
      </c>
      <c r="E5393">
        <v>0</v>
      </c>
      <c r="F5393">
        <v>19269</v>
      </c>
      <c r="G5393">
        <v>13990</v>
      </c>
      <c r="H5393">
        <v>0</v>
      </c>
      <c r="I5393">
        <v>34002</v>
      </c>
      <c r="J5393">
        <v>8378</v>
      </c>
      <c r="K5393">
        <v>1063</v>
      </c>
      <c r="L5393">
        <v>8336</v>
      </c>
      <c r="M5393">
        <v>5677</v>
      </c>
      <c r="N5393">
        <v>55506</v>
      </c>
      <c r="O5393">
        <v>918.0299</v>
      </c>
      <c r="P5393" s="27">
        <v>42855</v>
      </c>
      <c r="Q5393" s="27">
        <v>146221</v>
      </c>
    </row>
    <row r="5394" spans="1:17" x14ac:dyDescent="0.3">
      <c r="A5394">
        <v>8</v>
      </c>
      <c r="B5394">
        <v>13</v>
      </c>
      <c r="C5394">
        <v>25</v>
      </c>
      <c r="D5394" s="27">
        <v>3300</v>
      </c>
      <c r="E5394">
        <v>3943</v>
      </c>
      <c r="F5394">
        <v>2534</v>
      </c>
      <c r="G5394">
        <v>2133</v>
      </c>
      <c r="H5394">
        <v>852</v>
      </c>
      <c r="I5394">
        <v>4236</v>
      </c>
      <c r="J5394">
        <v>0</v>
      </c>
      <c r="K5394">
        <v>805</v>
      </c>
      <c r="L5394">
        <v>0</v>
      </c>
      <c r="M5394">
        <v>0</v>
      </c>
      <c r="N5394">
        <v>8818</v>
      </c>
      <c r="O5394">
        <v>887.44190000000003</v>
      </c>
      <c r="P5394" s="27">
        <v>6835</v>
      </c>
      <c r="Q5394" s="27">
        <v>23321</v>
      </c>
    </row>
    <row r="5395" spans="1:17" x14ac:dyDescent="0.3">
      <c r="A5395">
        <v>9</v>
      </c>
      <c r="B5395">
        <v>17</v>
      </c>
      <c r="C5395">
        <v>36</v>
      </c>
      <c r="D5395" s="27">
        <v>110000</v>
      </c>
      <c r="E5395">
        <v>18889</v>
      </c>
      <c r="F5395">
        <v>502410</v>
      </c>
      <c r="G5395">
        <v>926411</v>
      </c>
      <c r="H5395">
        <v>0</v>
      </c>
      <c r="I5395">
        <v>611296</v>
      </c>
      <c r="J5395">
        <v>222329</v>
      </c>
      <c r="K5395">
        <v>410206</v>
      </c>
      <c r="L5395">
        <v>444019</v>
      </c>
      <c r="M5395">
        <v>24238</v>
      </c>
      <c r="N5395">
        <v>953378</v>
      </c>
      <c r="O5395">
        <v>84.055760000000006</v>
      </c>
      <c r="P5395" s="27">
        <v>1205503</v>
      </c>
      <c r="Q5395" s="27">
        <v>4113176</v>
      </c>
    </row>
    <row r="5396" spans="1:17" x14ac:dyDescent="0.3">
      <c r="A5396">
        <v>4</v>
      </c>
      <c r="B5396">
        <v>17</v>
      </c>
      <c r="C5396">
        <v>36</v>
      </c>
      <c r="D5396" s="27">
        <v>21250</v>
      </c>
      <c r="E5396">
        <v>0</v>
      </c>
      <c r="F5396">
        <v>45362</v>
      </c>
      <c r="G5396">
        <v>137377</v>
      </c>
      <c r="H5396">
        <v>0</v>
      </c>
      <c r="I5396">
        <v>143950</v>
      </c>
      <c r="J5396">
        <v>31064</v>
      </c>
      <c r="K5396">
        <v>36427</v>
      </c>
      <c r="L5396">
        <v>66610</v>
      </c>
      <c r="M5396">
        <v>10707</v>
      </c>
      <c r="N5396">
        <v>133662</v>
      </c>
      <c r="O5396">
        <v>308.20569999999998</v>
      </c>
      <c r="P5396" s="27">
        <v>177362</v>
      </c>
      <c r="Q5396" s="27">
        <v>605159</v>
      </c>
    </row>
    <row r="5397" spans="1:17" x14ac:dyDescent="0.3">
      <c r="A5397">
        <v>9</v>
      </c>
      <c r="B5397">
        <v>16</v>
      </c>
      <c r="C5397">
        <v>35</v>
      </c>
      <c r="D5397" s="27">
        <v>325000</v>
      </c>
      <c r="E5397">
        <v>0</v>
      </c>
      <c r="F5397">
        <v>813</v>
      </c>
      <c r="G5397">
        <v>4659263</v>
      </c>
      <c r="H5397">
        <v>0</v>
      </c>
      <c r="I5397">
        <v>4459146</v>
      </c>
      <c r="J5397">
        <v>1463599</v>
      </c>
      <c r="K5397">
        <v>967002</v>
      </c>
      <c r="L5397">
        <v>1382725</v>
      </c>
      <c r="M5397">
        <v>488130</v>
      </c>
      <c r="N5397">
        <v>6289579</v>
      </c>
      <c r="O5397">
        <v>9.2846069999999994</v>
      </c>
      <c r="P5397" s="27">
        <v>5776746</v>
      </c>
      <c r="Q5397" s="27">
        <v>19710257</v>
      </c>
    </row>
    <row r="5398" spans="1:17" x14ac:dyDescent="0.3">
      <c r="A5398">
        <v>4</v>
      </c>
      <c r="B5398">
        <v>14</v>
      </c>
      <c r="C5398">
        <v>28</v>
      </c>
      <c r="D5398" s="27">
        <v>55000</v>
      </c>
      <c r="E5398">
        <v>0</v>
      </c>
      <c r="F5398">
        <v>365225</v>
      </c>
      <c r="G5398">
        <v>235802</v>
      </c>
      <c r="H5398">
        <v>0</v>
      </c>
      <c r="I5398">
        <v>237273</v>
      </c>
      <c r="J5398">
        <v>0</v>
      </c>
      <c r="K5398">
        <v>77917</v>
      </c>
      <c r="L5398">
        <v>56169</v>
      </c>
      <c r="M5398">
        <v>742656</v>
      </c>
      <c r="N5398">
        <v>163595</v>
      </c>
      <c r="O5398">
        <v>207.1317</v>
      </c>
      <c r="P5398" s="27">
        <v>550597</v>
      </c>
      <c r="Q5398" s="27">
        <v>1878637</v>
      </c>
    </row>
    <row r="5399" spans="1:17" x14ac:dyDescent="0.3">
      <c r="A5399">
        <v>9</v>
      </c>
      <c r="B5399">
        <v>12</v>
      </c>
      <c r="C5399">
        <v>21</v>
      </c>
      <c r="D5399" s="27">
        <v>2800</v>
      </c>
      <c r="E5399">
        <v>16560</v>
      </c>
      <c r="F5399">
        <v>3795</v>
      </c>
      <c r="G5399">
        <v>1859</v>
      </c>
      <c r="H5399">
        <v>1777</v>
      </c>
      <c r="I5399">
        <v>7656</v>
      </c>
      <c r="J5399">
        <v>0</v>
      </c>
      <c r="K5399">
        <v>14242</v>
      </c>
      <c r="L5399">
        <v>8722</v>
      </c>
      <c r="M5399">
        <v>5974</v>
      </c>
      <c r="N5399">
        <v>34695</v>
      </c>
      <c r="O5399">
        <v>1023.6079999999999</v>
      </c>
      <c r="P5399" s="27">
        <v>27925</v>
      </c>
      <c r="Q5399" s="27">
        <v>95280</v>
      </c>
    </row>
    <row r="5400" spans="1:17" x14ac:dyDescent="0.3">
      <c r="A5400">
        <v>3</v>
      </c>
      <c r="B5400">
        <v>5</v>
      </c>
      <c r="C5400">
        <v>10</v>
      </c>
      <c r="D5400" s="27">
        <v>1100</v>
      </c>
      <c r="E5400">
        <v>0</v>
      </c>
      <c r="F5400">
        <v>0</v>
      </c>
      <c r="G5400">
        <v>285</v>
      </c>
      <c r="H5400">
        <v>0</v>
      </c>
      <c r="I5400">
        <v>7163</v>
      </c>
      <c r="J5400">
        <v>0</v>
      </c>
      <c r="K5400">
        <v>0</v>
      </c>
      <c r="L5400">
        <v>0</v>
      </c>
      <c r="M5400">
        <v>0</v>
      </c>
      <c r="N5400">
        <v>5190</v>
      </c>
      <c r="O5400">
        <v>1879.4559999999999</v>
      </c>
      <c r="P5400" s="27">
        <v>3704</v>
      </c>
      <c r="Q5400" s="27">
        <v>12638</v>
      </c>
    </row>
    <row r="5401" spans="1:17" x14ac:dyDescent="0.3">
      <c r="A5401">
        <v>4</v>
      </c>
      <c r="B5401">
        <v>26</v>
      </c>
      <c r="C5401">
        <v>47</v>
      </c>
      <c r="D5401" s="27">
        <v>20000</v>
      </c>
      <c r="E5401">
        <v>0</v>
      </c>
      <c r="F5401">
        <v>0</v>
      </c>
      <c r="G5401">
        <v>1248</v>
      </c>
      <c r="H5401">
        <v>0</v>
      </c>
      <c r="I5401">
        <v>13570</v>
      </c>
      <c r="J5401">
        <v>0</v>
      </c>
      <c r="K5401">
        <v>96</v>
      </c>
      <c r="L5401">
        <v>140</v>
      </c>
      <c r="M5401">
        <v>238</v>
      </c>
      <c r="N5401">
        <v>18101</v>
      </c>
      <c r="O5401">
        <v>1807.463</v>
      </c>
      <c r="P5401" s="27">
        <v>9787</v>
      </c>
      <c r="Q5401" s="27">
        <v>33393</v>
      </c>
    </row>
    <row r="5402" spans="1:17" x14ac:dyDescent="0.3">
      <c r="A5402">
        <v>4</v>
      </c>
      <c r="B5402">
        <v>5</v>
      </c>
      <c r="C5402">
        <v>10</v>
      </c>
      <c r="D5402" s="27">
        <v>3400</v>
      </c>
      <c r="E5402">
        <v>0</v>
      </c>
      <c r="F5402">
        <v>0</v>
      </c>
      <c r="G5402">
        <v>0</v>
      </c>
      <c r="H5402">
        <v>0</v>
      </c>
      <c r="I5402">
        <v>3590</v>
      </c>
      <c r="J5402">
        <v>0</v>
      </c>
      <c r="K5402">
        <v>0</v>
      </c>
      <c r="L5402">
        <v>0</v>
      </c>
      <c r="M5402">
        <v>0</v>
      </c>
      <c r="N5402">
        <v>6881</v>
      </c>
      <c r="O5402">
        <v>1484.5150000000001</v>
      </c>
      <c r="P5402" s="27">
        <v>3069</v>
      </c>
      <c r="Q5402" s="27">
        <v>10471</v>
      </c>
    </row>
    <row r="5403" spans="1:17" x14ac:dyDescent="0.3">
      <c r="A5403">
        <v>2</v>
      </c>
      <c r="B5403">
        <v>18</v>
      </c>
      <c r="C5403">
        <v>38</v>
      </c>
      <c r="D5403" s="27">
        <v>415000</v>
      </c>
      <c r="E5403">
        <v>559094</v>
      </c>
      <c r="F5403">
        <v>787004</v>
      </c>
      <c r="G5403">
        <v>4204717</v>
      </c>
      <c r="H5403">
        <v>644839</v>
      </c>
      <c r="I5403">
        <v>881252</v>
      </c>
      <c r="J5403">
        <v>0</v>
      </c>
      <c r="K5403">
        <v>5040210</v>
      </c>
      <c r="L5403">
        <v>4158102</v>
      </c>
      <c r="M5403">
        <v>340092</v>
      </c>
      <c r="N5403">
        <v>5337682</v>
      </c>
      <c r="O5403">
        <v>15.94562</v>
      </c>
      <c r="P5403" s="27">
        <v>6434054</v>
      </c>
      <c r="Q5403" s="27">
        <v>21952992</v>
      </c>
    </row>
    <row r="5404" spans="1:17" x14ac:dyDescent="0.3">
      <c r="A5404">
        <v>5</v>
      </c>
      <c r="B5404">
        <v>25</v>
      </c>
      <c r="C5404">
        <v>42</v>
      </c>
      <c r="D5404" s="27">
        <v>4000</v>
      </c>
      <c r="E5404">
        <v>3923</v>
      </c>
      <c r="F5404">
        <v>15709</v>
      </c>
      <c r="G5404">
        <v>11280</v>
      </c>
      <c r="H5404">
        <v>196</v>
      </c>
      <c r="I5404">
        <v>28249</v>
      </c>
      <c r="J5404">
        <v>0</v>
      </c>
      <c r="K5404">
        <v>346023</v>
      </c>
      <c r="L5404">
        <v>8382</v>
      </c>
      <c r="M5404">
        <v>8033</v>
      </c>
      <c r="N5404">
        <v>25682</v>
      </c>
      <c r="O5404">
        <v>1729.173</v>
      </c>
      <c r="P5404" s="27">
        <v>131148</v>
      </c>
      <c r="Q5404" s="27">
        <v>447477</v>
      </c>
    </row>
    <row r="5405" spans="1:17" x14ac:dyDescent="0.3">
      <c r="A5405">
        <v>3</v>
      </c>
      <c r="B5405">
        <v>25</v>
      </c>
      <c r="C5405">
        <v>42</v>
      </c>
      <c r="D5405" s="27">
        <v>5000</v>
      </c>
      <c r="E5405">
        <v>0</v>
      </c>
      <c r="F5405">
        <v>0</v>
      </c>
      <c r="G5405">
        <v>0</v>
      </c>
      <c r="H5405">
        <v>176</v>
      </c>
      <c r="I5405">
        <v>16768</v>
      </c>
      <c r="J5405">
        <v>0</v>
      </c>
      <c r="K5405">
        <v>698</v>
      </c>
      <c r="L5405">
        <v>2272</v>
      </c>
      <c r="M5405">
        <v>1729</v>
      </c>
      <c r="N5405">
        <v>14753</v>
      </c>
      <c r="O5405">
        <v>1791.31</v>
      </c>
      <c r="P5405" s="27">
        <v>10667</v>
      </c>
      <c r="Q5405" s="27">
        <v>36396</v>
      </c>
    </row>
    <row r="5406" spans="1:17" x14ac:dyDescent="0.3">
      <c r="A5406">
        <v>2</v>
      </c>
      <c r="B5406">
        <v>2</v>
      </c>
      <c r="C5406">
        <v>6</v>
      </c>
      <c r="D5406" s="27">
        <v>800000</v>
      </c>
      <c r="E5406">
        <v>0</v>
      </c>
      <c r="F5406">
        <v>319072</v>
      </c>
      <c r="G5406">
        <v>2768090</v>
      </c>
      <c r="H5406">
        <v>28999</v>
      </c>
      <c r="I5406">
        <v>1561096</v>
      </c>
      <c r="J5406">
        <v>0</v>
      </c>
      <c r="K5406">
        <v>30102</v>
      </c>
      <c r="L5406">
        <v>102658</v>
      </c>
      <c r="M5406">
        <v>983072</v>
      </c>
      <c r="N5406">
        <v>3370707</v>
      </c>
      <c r="O5406">
        <v>62.703020000000002</v>
      </c>
      <c r="P5406" s="27">
        <v>2685755</v>
      </c>
      <c r="Q5406" s="27">
        <v>9163796</v>
      </c>
    </row>
    <row r="5407" spans="1:17" x14ac:dyDescent="0.3">
      <c r="A5407">
        <v>6</v>
      </c>
      <c r="B5407">
        <v>13</v>
      </c>
      <c r="C5407">
        <v>25</v>
      </c>
      <c r="D5407" s="27">
        <v>5000</v>
      </c>
      <c r="E5407">
        <v>6965</v>
      </c>
      <c r="F5407">
        <v>104745</v>
      </c>
      <c r="G5407">
        <v>9650</v>
      </c>
      <c r="H5407">
        <v>950</v>
      </c>
      <c r="I5407">
        <v>45586</v>
      </c>
      <c r="J5407">
        <v>0</v>
      </c>
      <c r="K5407">
        <v>3162</v>
      </c>
      <c r="L5407">
        <v>11123</v>
      </c>
      <c r="M5407">
        <v>4262</v>
      </c>
      <c r="N5407">
        <v>60982</v>
      </c>
      <c r="O5407">
        <v>1791.31</v>
      </c>
      <c r="P5407" s="27">
        <v>72516</v>
      </c>
      <c r="Q5407" s="27">
        <v>247425</v>
      </c>
    </row>
    <row r="5408" spans="1:17" x14ac:dyDescent="0.3">
      <c r="A5408">
        <v>9</v>
      </c>
      <c r="B5408">
        <v>2</v>
      </c>
      <c r="C5408">
        <v>5</v>
      </c>
      <c r="D5408" s="27">
        <v>5800</v>
      </c>
      <c r="E5408">
        <v>61441</v>
      </c>
      <c r="F5408">
        <v>13446</v>
      </c>
      <c r="G5408">
        <v>62765</v>
      </c>
      <c r="H5408">
        <v>439</v>
      </c>
      <c r="I5408">
        <v>48062</v>
      </c>
      <c r="J5408">
        <v>0</v>
      </c>
      <c r="K5408">
        <v>0</v>
      </c>
      <c r="L5408">
        <v>31058</v>
      </c>
      <c r="M5408">
        <v>33185</v>
      </c>
      <c r="N5408">
        <v>46745</v>
      </c>
      <c r="O5408">
        <v>3855.0839999999998</v>
      </c>
      <c r="P5408" s="27">
        <v>87087</v>
      </c>
      <c r="Q5408" s="27">
        <v>297141</v>
      </c>
    </row>
    <row r="5409" spans="1:17" x14ac:dyDescent="0.3">
      <c r="A5409">
        <v>3</v>
      </c>
      <c r="B5409">
        <v>13</v>
      </c>
      <c r="C5409">
        <v>24</v>
      </c>
      <c r="D5409" s="27">
        <v>75000</v>
      </c>
      <c r="E5409">
        <v>1022176</v>
      </c>
      <c r="F5409">
        <v>1302187</v>
      </c>
      <c r="G5409">
        <v>853664</v>
      </c>
      <c r="H5409">
        <v>0</v>
      </c>
      <c r="I5409">
        <v>1244544</v>
      </c>
      <c r="J5409">
        <v>259624</v>
      </c>
      <c r="K5409">
        <v>238866</v>
      </c>
      <c r="L5409">
        <v>238034</v>
      </c>
      <c r="M5409">
        <v>24890</v>
      </c>
      <c r="N5409">
        <v>1557677</v>
      </c>
      <c r="O5409">
        <v>52.146230000000003</v>
      </c>
      <c r="P5409" s="27">
        <v>1975868</v>
      </c>
      <c r="Q5409" s="27">
        <v>6741662</v>
      </c>
    </row>
    <row r="5410" spans="1:17" x14ac:dyDescent="0.3">
      <c r="A5410">
        <v>5</v>
      </c>
      <c r="B5410">
        <v>16</v>
      </c>
      <c r="C5410">
        <v>35</v>
      </c>
      <c r="D5410" s="27">
        <v>450000</v>
      </c>
      <c r="E5410">
        <v>0</v>
      </c>
      <c r="F5410">
        <v>13759266</v>
      </c>
      <c r="G5410">
        <v>6093753</v>
      </c>
      <c r="H5410">
        <v>0</v>
      </c>
      <c r="I5410">
        <v>5017489</v>
      </c>
      <c r="J5410">
        <v>0</v>
      </c>
      <c r="K5410">
        <v>2748983</v>
      </c>
      <c r="L5410">
        <v>193979</v>
      </c>
      <c r="M5410">
        <v>6105263</v>
      </c>
      <c r="N5410">
        <v>8280706</v>
      </c>
      <c r="O5410">
        <v>9.2846069999999994</v>
      </c>
      <c r="P5410" s="27">
        <v>12367948</v>
      </c>
      <c r="Q5410" s="27">
        <v>42199439</v>
      </c>
    </row>
    <row r="5411" spans="1:17" x14ac:dyDescent="0.3">
      <c r="A5411">
        <v>5</v>
      </c>
      <c r="B5411">
        <v>12</v>
      </c>
      <c r="C5411">
        <v>21</v>
      </c>
      <c r="D5411" s="27">
        <v>35000</v>
      </c>
      <c r="E5411">
        <v>0</v>
      </c>
      <c r="F5411">
        <v>124439</v>
      </c>
      <c r="G5411">
        <v>84982</v>
      </c>
      <c r="H5411">
        <v>0</v>
      </c>
      <c r="I5411">
        <v>24227</v>
      </c>
      <c r="J5411">
        <v>0</v>
      </c>
      <c r="K5411">
        <v>100926</v>
      </c>
      <c r="L5411">
        <v>11872</v>
      </c>
      <c r="M5411">
        <v>17383</v>
      </c>
      <c r="N5411">
        <v>224772</v>
      </c>
      <c r="O5411">
        <v>1117.742</v>
      </c>
      <c r="P5411" s="27">
        <v>172509</v>
      </c>
      <c r="Q5411" s="27">
        <v>588601</v>
      </c>
    </row>
    <row r="5412" spans="1:17" x14ac:dyDescent="0.3">
      <c r="A5412">
        <v>8</v>
      </c>
      <c r="B5412">
        <v>5</v>
      </c>
      <c r="C5412">
        <v>9</v>
      </c>
      <c r="D5412" s="27">
        <v>25000</v>
      </c>
      <c r="E5412">
        <v>0</v>
      </c>
      <c r="F5412">
        <v>83978</v>
      </c>
      <c r="G5412">
        <v>87939</v>
      </c>
      <c r="H5412">
        <v>0</v>
      </c>
      <c r="I5412">
        <v>250757</v>
      </c>
      <c r="J5412">
        <v>0</v>
      </c>
      <c r="K5412">
        <v>565892</v>
      </c>
      <c r="L5412">
        <v>24895</v>
      </c>
      <c r="M5412">
        <v>34112</v>
      </c>
      <c r="N5412">
        <v>323710</v>
      </c>
      <c r="O5412">
        <v>918.0299</v>
      </c>
      <c r="P5412" s="27">
        <v>401900</v>
      </c>
      <c r="Q5412" s="27">
        <v>1371283</v>
      </c>
    </row>
    <row r="5413" spans="1:17" x14ac:dyDescent="0.3">
      <c r="A5413">
        <v>5</v>
      </c>
      <c r="B5413">
        <v>14</v>
      </c>
      <c r="C5413">
        <v>27</v>
      </c>
      <c r="D5413" s="27">
        <v>100001</v>
      </c>
      <c r="E5413">
        <v>13418</v>
      </c>
      <c r="F5413">
        <v>2178743</v>
      </c>
      <c r="G5413">
        <v>595468</v>
      </c>
      <c r="H5413">
        <v>53915</v>
      </c>
      <c r="I5413">
        <v>519234</v>
      </c>
      <c r="J5413">
        <v>86570</v>
      </c>
      <c r="K5413">
        <v>141132</v>
      </c>
      <c r="L5413">
        <v>129961</v>
      </c>
      <c r="M5413">
        <v>1410157</v>
      </c>
      <c r="N5413">
        <v>640821</v>
      </c>
      <c r="O5413">
        <v>392.26920000000001</v>
      </c>
      <c r="P5413" s="27">
        <v>1690920</v>
      </c>
      <c r="Q5413" s="27">
        <v>5769419</v>
      </c>
    </row>
    <row r="5414" spans="1:17" x14ac:dyDescent="0.3">
      <c r="A5414">
        <v>9</v>
      </c>
      <c r="B5414">
        <v>2</v>
      </c>
      <c r="C5414">
        <v>2</v>
      </c>
      <c r="D5414" s="27">
        <v>96000</v>
      </c>
      <c r="E5414">
        <v>969030</v>
      </c>
      <c r="F5414">
        <v>940414</v>
      </c>
      <c r="G5414">
        <v>5781973</v>
      </c>
      <c r="H5414">
        <v>97883</v>
      </c>
      <c r="I5414">
        <v>2877287</v>
      </c>
      <c r="J5414">
        <v>219723</v>
      </c>
      <c r="K5414">
        <v>1868127</v>
      </c>
      <c r="L5414">
        <v>2557759</v>
      </c>
      <c r="M5414">
        <v>12105943</v>
      </c>
      <c r="N5414">
        <v>2719501</v>
      </c>
      <c r="O5414">
        <v>55.969329999999999</v>
      </c>
      <c r="P5414" s="27">
        <v>8832837</v>
      </c>
      <c r="Q5414" s="27">
        <v>30137640</v>
      </c>
    </row>
    <row r="5415" spans="1:17" x14ac:dyDescent="0.3">
      <c r="A5415">
        <v>7</v>
      </c>
      <c r="B5415">
        <v>2</v>
      </c>
      <c r="C5415">
        <v>4</v>
      </c>
      <c r="D5415" s="27">
        <v>4500</v>
      </c>
      <c r="E5415">
        <v>0</v>
      </c>
      <c r="F5415">
        <v>36771</v>
      </c>
      <c r="G5415">
        <v>28580</v>
      </c>
      <c r="H5415">
        <v>0</v>
      </c>
      <c r="I5415">
        <v>19971</v>
      </c>
      <c r="J5415">
        <v>0</v>
      </c>
      <c r="K5415">
        <v>5508</v>
      </c>
      <c r="L5415">
        <v>23163</v>
      </c>
      <c r="M5415">
        <v>45353</v>
      </c>
      <c r="N5415">
        <v>24772</v>
      </c>
      <c r="O5415">
        <v>1868.403</v>
      </c>
      <c r="P5415" s="27">
        <v>53962</v>
      </c>
      <c r="Q5415" s="27">
        <v>184118</v>
      </c>
    </row>
    <row r="5416" spans="1:17" x14ac:dyDescent="0.3">
      <c r="A5416">
        <v>3</v>
      </c>
      <c r="B5416">
        <v>2</v>
      </c>
      <c r="C5416">
        <v>7</v>
      </c>
      <c r="D5416" s="27">
        <v>5000</v>
      </c>
      <c r="E5416">
        <v>0</v>
      </c>
      <c r="F5416">
        <v>5654</v>
      </c>
      <c r="G5416">
        <v>20428</v>
      </c>
      <c r="H5416">
        <v>258</v>
      </c>
      <c r="I5416">
        <v>12606</v>
      </c>
      <c r="J5416">
        <v>0</v>
      </c>
      <c r="K5416">
        <v>1348</v>
      </c>
      <c r="L5416">
        <v>2799</v>
      </c>
      <c r="M5416">
        <v>1831</v>
      </c>
      <c r="N5416">
        <v>14284</v>
      </c>
      <c r="O5416">
        <v>1559.829</v>
      </c>
      <c r="P5416" s="27">
        <v>17353</v>
      </c>
      <c r="Q5416" s="27">
        <v>59208</v>
      </c>
    </row>
    <row r="5417" spans="1:17" x14ac:dyDescent="0.3">
      <c r="A5417">
        <v>6</v>
      </c>
      <c r="B5417">
        <v>14</v>
      </c>
      <c r="C5417">
        <v>29</v>
      </c>
      <c r="D5417" s="27">
        <v>120000</v>
      </c>
      <c r="E5417">
        <v>188324</v>
      </c>
      <c r="F5417">
        <v>2077706</v>
      </c>
      <c r="G5417">
        <v>605239</v>
      </c>
      <c r="H5417">
        <v>0</v>
      </c>
      <c r="I5417">
        <v>883092</v>
      </c>
      <c r="J5417">
        <v>97959</v>
      </c>
      <c r="K5417">
        <v>463899</v>
      </c>
      <c r="L5417">
        <v>160863</v>
      </c>
      <c r="M5417">
        <v>1774241</v>
      </c>
      <c r="N5417">
        <v>456359</v>
      </c>
      <c r="O5417">
        <v>360.21809999999999</v>
      </c>
      <c r="P5417" s="27">
        <v>1965909</v>
      </c>
      <c r="Q5417" s="27">
        <v>6707682</v>
      </c>
    </row>
    <row r="5418" spans="1:17" x14ac:dyDescent="0.3">
      <c r="A5418">
        <v>9</v>
      </c>
      <c r="B5418">
        <v>2</v>
      </c>
      <c r="C5418">
        <v>2</v>
      </c>
      <c r="D5418" s="27">
        <v>250000</v>
      </c>
      <c r="E5418">
        <v>0</v>
      </c>
      <c r="F5418">
        <v>994491</v>
      </c>
      <c r="G5418">
        <v>6355466</v>
      </c>
      <c r="H5418">
        <v>0</v>
      </c>
      <c r="I5418">
        <v>740155</v>
      </c>
      <c r="J5418">
        <v>0</v>
      </c>
      <c r="K5418">
        <v>1579</v>
      </c>
      <c r="L5418">
        <v>87250</v>
      </c>
      <c r="M5418">
        <v>3372657</v>
      </c>
      <c r="N5418">
        <v>1892037</v>
      </c>
      <c r="O5418">
        <v>19.690259999999999</v>
      </c>
      <c r="P5418" s="27">
        <v>3940104</v>
      </c>
      <c r="Q5418" s="27">
        <v>13443635</v>
      </c>
    </row>
    <row r="5419" spans="1:17" x14ac:dyDescent="0.3">
      <c r="A5419">
        <v>9</v>
      </c>
      <c r="B5419">
        <v>18</v>
      </c>
      <c r="C5419">
        <v>38</v>
      </c>
      <c r="D5419" s="27">
        <v>400000</v>
      </c>
      <c r="E5419">
        <v>0</v>
      </c>
      <c r="F5419">
        <v>733207</v>
      </c>
      <c r="G5419">
        <v>3166612</v>
      </c>
      <c r="H5419">
        <v>0</v>
      </c>
      <c r="I5419">
        <v>1840011</v>
      </c>
      <c r="J5419">
        <v>0</v>
      </c>
      <c r="K5419">
        <v>3094753</v>
      </c>
      <c r="L5419">
        <v>2160980</v>
      </c>
      <c r="M5419">
        <v>102950</v>
      </c>
      <c r="N5419">
        <v>4334973</v>
      </c>
      <c r="O5419">
        <v>23.717549999999999</v>
      </c>
      <c r="P5419" s="27">
        <v>4523296</v>
      </c>
      <c r="Q5419" s="27">
        <v>15433486</v>
      </c>
    </row>
    <row r="5420" spans="1:17" x14ac:dyDescent="0.3">
      <c r="A5420">
        <v>7</v>
      </c>
      <c r="B5420">
        <v>25</v>
      </c>
      <c r="C5420">
        <v>42</v>
      </c>
      <c r="D5420" s="27">
        <v>23000</v>
      </c>
      <c r="E5420">
        <v>21929</v>
      </c>
      <c r="F5420">
        <v>177329</v>
      </c>
      <c r="G5420">
        <v>48205</v>
      </c>
      <c r="H5420">
        <v>323</v>
      </c>
      <c r="I5420">
        <v>112728</v>
      </c>
      <c r="J5420">
        <v>0</v>
      </c>
      <c r="K5420">
        <v>2068</v>
      </c>
      <c r="L5420">
        <v>3512</v>
      </c>
      <c r="M5420">
        <v>10715</v>
      </c>
      <c r="N5420">
        <v>59047</v>
      </c>
      <c r="O5420">
        <v>632.51710000000003</v>
      </c>
      <c r="P5420" s="27">
        <v>127742</v>
      </c>
      <c r="Q5420" s="27">
        <v>435856</v>
      </c>
    </row>
    <row r="5421" spans="1:17" x14ac:dyDescent="0.3">
      <c r="A5421">
        <v>9</v>
      </c>
      <c r="B5421">
        <v>2</v>
      </c>
      <c r="C5421">
        <v>4</v>
      </c>
      <c r="D5421" s="27">
        <v>85000</v>
      </c>
      <c r="E5421">
        <v>0</v>
      </c>
      <c r="F5421">
        <v>0</v>
      </c>
      <c r="G5421">
        <v>2050650</v>
      </c>
      <c r="H5421">
        <v>0</v>
      </c>
      <c r="I5421">
        <v>1845664</v>
      </c>
      <c r="J5421">
        <v>0</v>
      </c>
      <c r="K5421">
        <v>662170</v>
      </c>
      <c r="L5421">
        <v>109812</v>
      </c>
      <c r="M5421">
        <v>246580</v>
      </c>
      <c r="N5421">
        <v>1052190</v>
      </c>
      <c r="O5421">
        <v>48.84104</v>
      </c>
      <c r="P5421" s="27">
        <v>1748847</v>
      </c>
      <c r="Q5421" s="27">
        <v>5967066</v>
      </c>
    </row>
    <row r="5422" spans="1:17" x14ac:dyDescent="0.3">
      <c r="A5422">
        <v>2</v>
      </c>
      <c r="B5422">
        <v>1</v>
      </c>
      <c r="C5422">
        <v>1</v>
      </c>
      <c r="D5422" s="27">
        <v>160000</v>
      </c>
      <c r="O5422">
        <v>146.0213</v>
      </c>
    </row>
    <row r="5423" spans="1:17" x14ac:dyDescent="0.3">
      <c r="A5423">
        <v>4</v>
      </c>
      <c r="B5423">
        <v>14</v>
      </c>
      <c r="C5423">
        <v>29</v>
      </c>
      <c r="D5423" s="27">
        <v>24750</v>
      </c>
      <c r="E5423">
        <v>116481</v>
      </c>
      <c r="F5423">
        <v>127289</v>
      </c>
      <c r="G5423">
        <v>226449</v>
      </c>
      <c r="H5423">
        <v>51838</v>
      </c>
      <c r="I5423">
        <v>265101</v>
      </c>
      <c r="J5423">
        <v>0</v>
      </c>
      <c r="K5423">
        <v>0</v>
      </c>
      <c r="L5423">
        <v>19774</v>
      </c>
      <c r="M5423">
        <v>304291</v>
      </c>
      <c r="N5423">
        <v>204229</v>
      </c>
      <c r="O5423">
        <v>499.12040000000002</v>
      </c>
      <c r="P5423" s="27">
        <v>385537</v>
      </c>
      <c r="Q5423" s="27">
        <v>1315452</v>
      </c>
    </row>
    <row r="5424" spans="1:17" x14ac:dyDescent="0.3">
      <c r="A5424">
        <v>8</v>
      </c>
      <c r="B5424">
        <v>13</v>
      </c>
      <c r="C5424">
        <v>22</v>
      </c>
      <c r="D5424" s="27">
        <v>150000</v>
      </c>
      <c r="E5424">
        <v>14194</v>
      </c>
      <c r="F5424">
        <v>8206576</v>
      </c>
      <c r="G5424">
        <v>846004</v>
      </c>
      <c r="H5424">
        <v>2638</v>
      </c>
      <c r="I5424">
        <v>778182</v>
      </c>
      <c r="J5424">
        <v>0</v>
      </c>
      <c r="K5424">
        <v>797741</v>
      </c>
      <c r="L5424">
        <v>772800</v>
      </c>
      <c r="M5424">
        <v>366232</v>
      </c>
      <c r="N5424">
        <v>1875442</v>
      </c>
      <c r="O5424">
        <v>249.4453</v>
      </c>
      <c r="P5424" s="27">
        <v>4003461</v>
      </c>
      <c r="Q5424" s="27">
        <v>13659809</v>
      </c>
    </row>
    <row r="5425" spans="1:17" x14ac:dyDescent="0.3">
      <c r="A5425">
        <v>5</v>
      </c>
      <c r="B5425">
        <v>2</v>
      </c>
      <c r="C5425">
        <v>4</v>
      </c>
      <c r="D5425" s="27">
        <v>600000</v>
      </c>
      <c r="E5425">
        <v>16213</v>
      </c>
      <c r="F5425">
        <v>4232661</v>
      </c>
      <c r="G5425">
        <v>9427211</v>
      </c>
      <c r="H5425">
        <v>2986</v>
      </c>
      <c r="I5425">
        <v>3037233</v>
      </c>
      <c r="J5425">
        <v>298435</v>
      </c>
      <c r="K5425">
        <v>24351</v>
      </c>
      <c r="L5425">
        <v>63752</v>
      </c>
      <c r="M5425">
        <v>302611</v>
      </c>
      <c r="N5425">
        <v>3706952</v>
      </c>
      <c r="O5425">
        <v>62.584969999999998</v>
      </c>
      <c r="P5425" s="27">
        <v>6187692</v>
      </c>
      <c r="Q5425" s="27">
        <v>21112405</v>
      </c>
    </row>
    <row r="5426" spans="1:17" x14ac:dyDescent="0.3">
      <c r="A5426">
        <v>7</v>
      </c>
      <c r="B5426">
        <v>16</v>
      </c>
      <c r="C5426">
        <v>35</v>
      </c>
      <c r="D5426" s="27">
        <v>1400000</v>
      </c>
      <c r="E5426">
        <v>0</v>
      </c>
      <c r="F5426">
        <v>0</v>
      </c>
      <c r="G5426">
        <v>47939450</v>
      </c>
      <c r="H5426">
        <v>0</v>
      </c>
      <c r="I5426">
        <v>37855342</v>
      </c>
      <c r="J5426">
        <v>0</v>
      </c>
      <c r="K5426">
        <v>4595068</v>
      </c>
      <c r="L5426">
        <v>7295487</v>
      </c>
      <c r="M5426">
        <v>16700822</v>
      </c>
      <c r="N5426">
        <v>39585132</v>
      </c>
      <c r="O5426">
        <v>3.2680669999999998</v>
      </c>
      <c r="P5426" s="27">
        <v>45126407</v>
      </c>
      <c r="Q5426" s="8">
        <v>154000000</v>
      </c>
    </row>
    <row r="5427" spans="1:17" x14ac:dyDescent="0.3">
      <c r="A5427">
        <v>3</v>
      </c>
      <c r="B5427">
        <v>6</v>
      </c>
      <c r="C5427">
        <v>14</v>
      </c>
      <c r="D5427" s="27">
        <v>13750</v>
      </c>
      <c r="E5427">
        <v>0</v>
      </c>
      <c r="F5427">
        <v>47003</v>
      </c>
      <c r="G5427">
        <v>117164</v>
      </c>
      <c r="H5427">
        <v>3002</v>
      </c>
      <c r="I5427">
        <v>157551</v>
      </c>
      <c r="J5427">
        <v>0</v>
      </c>
      <c r="K5427">
        <v>2013922</v>
      </c>
      <c r="L5427">
        <v>8920</v>
      </c>
      <c r="M5427">
        <v>31328</v>
      </c>
      <c r="N5427">
        <v>112832</v>
      </c>
      <c r="O5427">
        <v>1162.2629999999999</v>
      </c>
      <c r="P5427" s="27">
        <v>730282</v>
      </c>
      <c r="Q5427" s="27">
        <v>2491722</v>
      </c>
    </row>
    <row r="5428" spans="1:17" x14ac:dyDescent="0.3">
      <c r="A5428">
        <v>2</v>
      </c>
      <c r="B5428">
        <v>13</v>
      </c>
      <c r="C5428">
        <v>22</v>
      </c>
      <c r="D5428" s="27">
        <v>150000</v>
      </c>
      <c r="E5428">
        <v>176337</v>
      </c>
      <c r="F5428">
        <v>679474</v>
      </c>
      <c r="G5428">
        <v>930019</v>
      </c>
      <c r="H5428">
        <v>0</v>
      </c>
      <c r="I5428">
        <v>773904</v>
      </c>
      <c r="J5428">
        <v>208669</v>
      </c>
      <c r="K5428">
        <v>17551234</v>
      </c>
      <c r="L5428">
        <v>1770367</v>
      </c>
      <c r="M5428">
        <v>336872</v>
      </c>
      <c r="N5428">
        <v>1984391</v>
      </c>
      <c r="O5428">
        <v>62.141440000000003</v>
      </c>
      <c r="P5428" s="27">
        <v>7154533</v>
      </c>
      <c r="Q5428" s="27">
        <v>24411267</v>
      </c>
    </row>
    <row r="5429" spans="1:17" x14ac:dyDescent="0.3">
      <c r="A5429">
        <v>7</v>
      </c>
      <c r="B5429">
        <v>5</v>
      </c>
      <c r="C5429">
        <v>9</v>
      </c>
      <c r="D5429" s="27">
        <v>80000</v>
      </c>
      <c r="E5429">
        <v>68799</v>
      </c>
      <c r="F5429">
        <v>673838</v>
      </c>
      <c r="G5429">
        <v>71737</v>
      </c>
      <c r="H5429">
        <v>0</v>
      </c>
      <c r="I5429">
        <v>767810</v>
      </c>
      <c r="J5429">
        <v>0</v>
      </c>
      <c r="K5429">
        <v>11229</v>
      </c>
      <c r="L5429">
        <v>29094</v>
      </c>
      <c r="M5429">
        <v>119295</v>
      </c>
      <c r="N5429">
        <v>442622</v>
      </c>
      <c r="O5429">
        <v>311.60239999999999</v>
      </c>
      <c r="P5429" s="27">
        <v>640218</v>
      </c>
      <c r="Q5429" s="27">
        <v>2184424</v>
      </c>
    </row>
    <row r="5430" spans="1:17" x14ac:dyDescent="0.3">
      <c r="A5430">
        <v>7</v>
      </c>
      <c r="B5430">
        <v>12</v>
      </c>
      <c r="C5430">
        <v>21</v>
      </c>
      <c r="D5430" s="27">
        <v>5400</v>
      </c>
      <c r="E5430">
        <v>0</v>
      </c>
      <c r="F5430">
        <v>40916</v>
      </c>
      <c r="G5430">
        <v>8684</v>
      </c>
      <c r="H5430">
        <v>1661</v>
      </c>
      <c r="I5430">
        <v>6100</v>
      </c>
      <c r="J5430">
        <v>0</v>
      </c>
      <c r="K5430">
        <v>5868</v>
      </c>
      <c r="L5430">
        <v>6824</v>
      </c>
      <c r="M5430">
        <v>0</v>
      </c>
      <c r="N5430">
        <v>56447</v>
      </c>
      <c r="O5430">
        <v>1807.463</v>
      </c>
      <c r="P5430" s="27">
        <v>37075</v>
      </c>
      <c r="Q5430" s="27">
        <v>126500</v>
      </c>
    </row>
    <row r="5431" spans="1:17" x14ac:dyDescent="0.3">
      <c r="A5431">
        <v>2</v>
      </c>
      <c r="B5431">
        <v>16</v>
      </c>
      <c r="C5431">
        <v>35</v>
      </c>
      <c r="D5431" s="27">
        <v>290000</v>
      </c>
      <c r="E5431">
        <v>0</v>
      </c>
      <c r="F5431">
        <v>6385547</v>
      </c>
      <c r="G5431">
        <v>4587916</v>
      </c>
      <c r="H5431">
        <v>0</v>
      </c>
      <c r="I5431">
        <v>3120576</v>
      </c>
      <c r="J5431">
        <v>1050132</v>
      </c>
      <c r="K5431">
        <v>3055316</v>
      </c>
      <c r="L5431">
        <v>2291468</v>
      </c>
      <c r="M5431">
        <v>1547792</v>
      </c>
      <c r="N5431">
        <v>4904967</v>
      </c>
      <c r="O5431">
        <v>9.2846069999999994</v>
      </c>
      <c r="P5431" s="27">
        <v>7896751</v>
      </c>
      <c r="Q5431" s="27">
        <v>26943714</v>
      </c>
    </row>
    <row r="5432" spans="1:17" x14ac:dyDescent="0.3">
      <c r="A5432">
        <v>5</v>
      </c>
      <c r="B5432">
        <v>23</v>
      </c>
      <c r="C5432">
        <v>50</v>
      </c>
      <c r="D5432" s="27">
        <v>87000</v>
      </c>
      <c r="E5432">
        <v>0</v>
      </c>
      <c r="F5432">
        <v>3717947</v>
      </c>
      <c r="G5432">
        <v>1361697</v>
      </c>
      <c r="H5432">
        <v>84147</v>
      </c>
      <c r="I5432">
        <v>1585780</v>
      </c>
      <c r="J5432">
        <v>125079</v>
      </c>
      <c r="K5432">
        <v>6691410</v>
      </c>
      <c r="L5432">
        <v>321569</v>
      </c>
      <c r="M5432">
        <v>335366</v>
      </c>
      <c r="N5432">
        <v>907164</v>
      </c>
      <c r="O5432">
        <v>274.45479999999998</v>
      </c>
      <c r="P5432" s="27">
        <v>4434396</v>
      </c>
      <c r="Q5432" s="27">
        <v>15130159</v>
      </c>
    </row>
    <row r="5433" spans="1:17" x14ac:dyDescent="0.3">
      <c r="A5433">
        <v>3</v>
      </c>
      <c r="B5433">
        <v>14</v>
      </c>
      <c r="C5433">
        <v>28</v>
      </c>
      <c r="D5433" s="27">
        <v>215000</v>
      </c>
      <c r="E5433">
        <v>108002</v>
      </c>
      <c r="F5433">
        <v>394159</v>
      </c>
      <c r="G5433">
        <v>339404</v>
      </c>
      <c r="H5433">
        <v>0</v>
      </c>
      <c r="I5433">
        <v>365652</v>
      </c>
      <c r="J5433">
        <v>46327</v>
      </c>
      <c r="K5433">
        <v>278133</v>
      </c>
      <c r="L5433">
        <v>85186</v>
      </c>
      <c r="M5433">
        <v>346805</v>
      </c>
      <c r="N5433">
        <v>264211</v>
      </c>
      <c r="O5433">
        <v>239.3854</v>
      </c>
      <c r="P5433" s="27">
        <v>652954</v>
      </c>
      <c r="Q5433" s="27">
        <v>2227879</v>
      </c>
    </row>
    <row r="5434" spans="1:17" x14ac:dyDescent="0.3">
      <c r="A5434">
        <v>5</v>
      </c>
      <c r="B5434">
        <v>2</v>
      </c>
      <c r="C5434">
        <v>2</v>
      </c>
      <c r="D5434" s="27">
        <v>1100</v>
      </c>
      <c r="E5434">
        <v>0</v>
      </c>
      <c r="F5434">
        <v>15961</v>
      </c>
      <c r="G5434">
        <v>13683</v>
      </c>
      <c r="H5434">
        <v>436</v>
      </c>
      <c r="I5434">
        <v>23600</v>
      </c>
      <c r="J5434">
        <v>0</v>
      </c>
      <c r="K5434">
        <v>0</v>
      </c>
      <c r="L5434">
        <v>5793</v>
      </c>
      <c r="M5434">
        <v>22973</v>
      </c>
      <c r="N5434">
        <v>11125</v>
      </c>
      <c r="O5434">
        <v>19.690259999999999</v>
      </c>
      <c r="P5434" s="27">
        <v>27424</v>
      </c>
      <c r="Q5434" s="27">
        <v>93571</v>
      </c>
    </row>
    <row r="5435" spans="1:17" x14ac:dyDescent="0.3">
      <c r="A5435">
        <v>9</v>
      </c>
      <c r="B5435">
        <v>8</v>
      </c>
      <c r="C5435">
        <v>19</v>
      </c>
      <c r="D5435" s="27">
        <v>1200</v>
      </c>
      <c r="E5435">
        <v>1041</v>
      </c>
      <c r="F5435">
        <v>11180</v>
      </c>
      <c r="G5435">
        <v>11552</v>
      </c>
      <c r="H5435">
        <v>63</v>
      </c>
      <c r="I5435">
        <v>10757</v>
      </c>
      <c r="J5435">
        <v>0</v>
      </c>
      <c r="K5435">
        <v>11323</v>
      </c>
      <c r="L5435">
        <v>9342</v>
      </c>
      <c r="M5435">
        <v>9221</v>
      </c>
      <c r="N5435">
        <v>10626</v>
      </c>
      <c r="O5435">
        <v>972.73879999999997</v>
      </c>
      <c r="P5435" s="27">
        <v>22012</v>
      </c>
      <c r="Q5435" s="27">
        <v>75105</v>
      </c>
    </row>
    <row r="5436" spans="1:17" x14ac:dyDescent="0.3">
      <c r="A5436">
        <v>7</v>
      </c>
      <c r="B5436">
        <v>14</v>
      </c>
      <c r="C5436">
        <v>27</v>
      </c>
      <c r="D5436" s="27">
        <v>61000</v>
      </c>
      <c r="E5436">
        <v>1298</v>
      </c>
      <c r="F5436">
        <v>0</v>
      </c>
      <c r="G5436">
        <v>469543</v>
      </c>
      <c r="H5436">
        <v>0</v>
      </c>
      <c r="I5436">
        <v>557487</v>
      </c>
      <c r="J5436">
        <v>0</v>
      </c>
      <c r="K5436">
        <v>29917</v>
      </c>
      <c r="L5436">
        <v>17615</v>
      </c>
      <c r="M5436">
        <v>172495</v>
      </c>
      <c r="N5436">
        <v>576819</v>
      </c>
      <c r="O5436">
        <v>239.3854</v>
      </c>
      <c r="P5436" s="27">
        <v>534928</v>
      </c>
      <c r="Q5436" s="27">
        <v>1825174</v>
      </c>
    </row>
    <row r="5437" spans="1:17" x14ac:dyDescent="0.3">
      <c r="A5437">
        <v>7</v>
      </c>
      <c r="B5437">
        <v>14</v>
      </c>
      <c r="C5437">
        <v>28</v>
      </c>
      <c r="D5437" s="27">
        <v>28000</v>
      </c>
      <c r="E5437">
        <v>1457</v>
      </c>
      <c r="F5437">
        <v>370191</v>
      </c>
      <c r="G5437">
        <v>38280</v>
      </c>
      <c r="H5437">
        <v>16213</v>
      </c>
      <c r="I5437">
        <v>89318</v>
      </c>
      <c r="J5437">
        <v>14127</v>
      </c>
      <c r="K5437">
        <v>274410</v>
      </c>
      <c r="L5437">
        <v>10040</v>
      </c>
      <c r="M5437">
        <v>195175</v>
      </c>
      <c r="N5437">
        <v>70417</v>
      </c>
      <c r="O5437">
        <v>385.90780000000001</v>
      </c>
      <c r="P5437" s="27">
        <v>316421</v>
      </c>
      <c r="Q5437" s="27">
        <v>1079628</v>
      </c>
    </row>
    <row r="5438" spans="1:17" x14ac:dyDescent="0.3">
      <c r="A5438">
        <v>8</v>
      </c>
      <c r="B5438">
        <v>5</v>
      </c>
      <c r="C5438">
        <v>10</v>
      </c>
      <c r="D5438" s="27">
        <v>1150</v>
      </c>
      <c r="E5438">
        <v>0</v>
      </c>
      <c r="F5438">
        <v>0</v>
      </c>
      <c r="G5438">
        <v>6</v>
      </c>
      <c r="H5438">
        <v>0</v>
      </c>
      <c r="I5438">
        <v>0</v>
      </c>
      <c r="J5438">
        <v>0</v>
      </c>
      <c r="K5438">
        <v>0</v>
      </c>
      <c r="L5438">
        <v>0</v>
      </c>
      <c r="M5438">
        <v>0</v>
      </c>
      <c r="N5438">
        <v>2857</v>
      </c>
      <c r="O5438">
        <v>3782.18</v>
      </c>
      <c r="P5438" s="27">
        <v>839</v>
      </c>
      <c r="Q5438" s="27">
        <v>2863</v>
      </c>
    </row>
    <row r="5439" spans="1:17" x14ac:dyDescent="0.3">
      <c r="A5439">
        <v>2</v>
      </c>
      <c r="B5439">
        <v>6</v>
      </c>
      <c r="C5439">
        <v>14</v>
      </c>
      <c r="D5439" s="27">
        <v>92000</v>
      </c>
      <c r="E5439">
        <v>198296</v>
      </c>
      <c r="F5439">
        <v>175678</v>
      </c>
      <c r="G5439">
        <v>1210994</v>
      </c>
      <c r="H5439">
        <v>5153</v>
      </c>
      <c r="I5439">
        <v>1066201</v>
      </c>
      <c r="J5439">
        <v>1226247</v>
      </c>
      <c r="K5439">
        <v>9474019</v>
      </c>
      <c r="L5439">
        <v>16087</v>
      </c>
      <c r="M5439">
        <v>22049</v>
      </c>
      <c r="N5439">
        <v>819549</v>
      </c>
      <c r="O5439">
        <v>647.98720000000003</v>
      </c>
      <c r="P5439" s="27">
        <v>4165965</v>
      </c>
      <c r="Q5439" s="27">
        <v>14214273</v>
      </c>
    </row>
    <row r="5440" spans="1:17" x14ac:dyDescent="0.3">
      <c r="A5440">
        <v>8</v>
      </c>
      <c r="B5440">
        <v>2</v>
      </c>
      <c r="C5440">
        <v>6</v>
      </c>
      <c r="D5440" s="27">
        <v>22500</v>
      </c>
      <c r="E5440">
        <v>17377</v>
      </c>
      <c r="F5440">
        <v>30984</v>
      </c>
      <c r="G5440">
        <v>100720</v>
      </c>
      <c r="H5440">
        <v>0</v>
      </c>
      <c r="I5440">
        <v>179879</v>
      </c>
      <c r="J5440">
        <v>0</v>
      </c>
      <c r="K5440">
        <v>0</v>
      </c>
      <c r="L5440">
        <v>9537</v>
      </c>
      <c r="M5440">
        <v>15966</v>
      </c>
      <c r="N5440">
        <v>71109</v>
      </c>
      <c r="O5440">
        <v>583.62670000000003</v>
      </c>
      <c r="P5440" s="27">
        <v>124728</v>
      </c>
      <c r="Q5440" s="27">
        <v>425572</v>
      </c>
    </row>
    <row r="5441" spans="1:17" x14ac:dyDescent="0.3">
      <c r="A5441">
        <v>8</v>
      </c>
      <c r="B5441">
        <v>5</v>
      </c>
      <c r="C5441">
        <v>9</v>
      </c>
      <c r="D5441" s="27">
        <v>61000</v>
      </c>
      <c r="E5441">
        <v>86322</v>
      </c>
      <c r="F5441">
        <v>152488</v>
      </c>
      <c r="G5441">
        <v>43043</v>
      </c>
      <c r="H5441">
        <v>0</v>
      </c>
      <c r="I5441">
        <v>166263</v>
      </c>
      <c r="J5441">
        <v>0</v>
      </c>
      <c r="K5441">
        <v>25809</v>
      </c>
      <c r="L5441">
        <v>25289</v>
      </c>
      <c r="M5441">
        <v>210830</v>
      </c>
      <c r="N5441">
        <v>164049</v>
      </c>
      <c r="O5441">
        <v>105.8355</v>
      </c>
      <c r="P5441" s="27">
        <v>256182</v>
      </c>
      <c r="Q5441" s="27">
        <v>874093</v>
      </c>
    </row>
    <row r="5442" spans="1:17" x14ac:dyDescent="0.3">
      <c r="A5442">
        <v>1</v>
      </c>
      <c r="B5442">
        <v>18</v>
      </c>
      <c r="C5442">
        <v>38</v>
      </c>
      <c r="D5442" s="27">
        <v>144000</v>
      </c>
      <c r="E5442">
        <v>344496</v>
      </c>
      <c r="F5442">
        <v>329508</v>
      </c>
      <c r="G5442">
        <v>1231768</v>
      </c>
      <c r="H5442">
        <v>0</v>
      </c>
      <c r="I5442">
        <v>975885</v>
      </c>
      <c r="J5442">
        <v>0</v>
      </c>
      <c r="K5442">
        <v>1640484</v>
      </c>
      <c r="L5442">
        <v>1142470</v>
      </c>
      <c r="M5442">
        <v>71483</v>
      </c>
      <c r="N5442">
        <v>1771156</v>
      </c>
      <c r="O5442">
        <v>207.1317</v>
      </c>
      <c r="P5442" s="27">
        <v>2200249</v>
      </c>
      <c r="Q5442" s="27">
        <v>7507250</v>
      </c>
    </row>
    <row r="5443" spans="1:17" x14ac:dyDescent="0.3">
      <c r="A5443">
        <v>9</v>
      </c>
      <c r="B5443">
        <v>2</v>
      </c>
      <c r="C5443">
        <v>2</v>
      </c>
      <c r="D5443" s="27">
        <v>1500000</v>
      </c>
      <c r="E5443">
        <v>79313</v>
      </c>
      <c r="F5443">
        <v>10991622</v>
      </c>
      <c r="G5443">
        <v>14106826</v>
      </c>
      <c r="H5443">
        <v>113072</v>
      </c>
      <c r="I5443">
        <v>9812162</v>
      </c>
      <c r="J5443">
        <v>0</v>
      </c>
      <c r="K5443">
        <v>320570</v>
      </c>
      <c r="L5443">
        <v>119080</v>
      </c>
      <c r="M5443">
        <v>4398038</v>
      </c>
      <c r="N5443">
        <v>6445225</v>
      </c>
      <c r="O5443">
        <v>23.717549999999999</v>
      </c>
      <c r="P5443" s="27">
        <v>13594932</v>
      </c>
      <c r="Q5443" s="27">
        <v>46385908</v>
      </c>
    </row>
    <row r="5444" spans="1:17" x14ac:dyDescent="0.3">
      <c r="A5444">
        <v>2</v>
      </c>
      <c r="B5444">
        <v>7</v>
      </c>
      <c r="C5444">
        <v>16</v>
      </c>
      <c r="D5444" s="27">
        <v>5400</v>
      </c>
      <c r="E5444">
        <v>0</v>
      </c>
      <c r="F5444">
        <v>51150</v>
      </c>
      <c r="G5444">
        <v>11433</v>
      </c>
      <c r="H5444">
        <v>0</v>
      </c>
      <c r="I5444">
        <v>99288</v>
      </c>
      <c r="J5444">
        <v>0</v>
      </c>
      <c r="K5444">
        <v>95006</v>
      </c>
      <c r="L5444">
        <v>46426</v>
      </c>
      <c r="M5444">
        <v>16599</v>
      </c>
      <c r="N5444">
        <v>101197</v>
      </c>
      <c r="O5444">
        <v>751.72649999999999</v>
      </c>
      <c r="P5444" s="27">
        <v>123417</v>
      </c>
      <c r="Q5444" s="27">
        <v>421099</v>
      </c>
    </row>
    <row r="5445" spans="1:17" x14ac:dyDescent="0.3">
      <c r="A5445">
        <v>9</v>
      </c>
      <c r="B5445">
        <v>16</v>
      </c>
      <c r="C5445">
        <v>35</v>
      </c>
      <c r="D5445" s="27">
        <v>280000</v>
      </c>
      <c r="E5445">
        <v>115451</v>
      </c>
      <c r="F5445">
        <v>22114286</v>
      </c>
      <c r="G5445">
        <v>3959755</v>
      </c>
      <c r="H5445">
        <v>411828</v>
      </c>
      <c r="I5445">
        <v>3478583</v>
      </c>
      <c r="J5445">
        <v>1523174</v>
      </c>
      <c r="K5445">
        <v>1526837</v>
      </c>
      <c r="L5445">
        <v>3528364</v>
      </c>
      <c r="M5445">
        <v>2566464</v>
      </c>
      <c r="N5445">
        <v>6531594</v>
      </c>
      <c r="O5445">
        <v>3.979117</v>
      </c>
      <c r="P5445" s="27">
        <v>13410415</v>
      </c>
      <c r="Q5445" s="27">
        <v>45756336</v>
      </c>
    </row>
    <row r="5446" spans="1:17" x14ac:dyDescent="0.3">
      <c r="A5446">
        <v>2</v>
      </c>
      <c r="B5446">
        <v>25</v>
      </c>
      <c r="C5446">
        <v>42</v>
      </c>
      <c r="D5446" s="27">
        <v>180000</v>
      </c>
      <c r="E5446">
        <v>56356</v>
      </c>
      <c r="F5446">
        <v>761598</v>
      </c>
      <c r="G5446">
        <v>1067585</v>
      </c>
      <c r="H5446">
        <v>0</v>
      </c>
      <c r="I5446">
        <v>1753534</v>
      </c>
      <c r="J5446">
        <v>0</v>
      </c>
      <c r="K5446">
        <v>0</v>
      </c>
      <c r="L5446">
        <v>51951</v>
      </c>
      <c r="M5446">
        <v>131688</v>
      </c>
      <c r="N5446">
        <v>1316251</v>
      </c>
      <c r="O5446">
        <v>175.75630000000001</v>
      </c>
      <c r="P5446" s="27">
        <v>1506144</v>
      </c>
      <c r="Q5446" s="27">
        <v>5138963</v>
      </c>
    </row>
    <row r="5447" spans="1:17" x14ac:dyDescent="0.3">
      <c r="A5447">
        <v>5</v>
      </c>
      <c r="B5447">
        <v>14</v>
      </c>
      <c r="C5447">
        <v>29</v>
      </c>
      <c r="D5447" s="27">
        <v>4100</v>
      </c>
      <c r="E5447">
        <v>3322</v>
      </c>
      <c r="F5447">
        <v>0</v>
      </c>
      <c r="G5447">
        <v>52253</v>
      </c>
      <c r="H5447">
        <v>0</v>
      </c>
      <c r="I5447">
        <v>60550</v>
      </c>
      <c r="J5447">
        <v>0</v>
      </c>
      <c r="K5447">
        <v>0</v>
      </c>
      <c r="L5447">
        <v>17296</v>
      </c>
      <c r="M5447">
        <v>59232</v>
      </c>
      <c r="N5447">
        <v>63909</v>
      </c>
      <c r="O5447">
        <v>583.35119999999995</v>
      </c>
      <c r="P5447" s="27">
        <v>75194</v>
      </c>
      <c r="Q5447" s="27">
        <v>256562</v>
      </c>
    </row>
    <row r="5448" spans="1:17" x14ac:dyDescent="0.3">
      <c r="A5448">
        <v>3</v>
      </c>
      <c r="B5448">
        <v>2</v>
      </c>
      <c r="C5448">
        <v>5</v>
      </c>
      <c r="D5448" s="27">
        <v>2600</v>
      </c>
      <c r="E5448">
        <v>0</v>
      </c>
      <c r="F5448">
        <v>10586</v>
      </c>
      <c r="G5448">
        <v>10277</v>
      </c>
      <c r="H5448">
        <v>0</v>
      </c>
      <c r="I5448">
        <v>15409</v>
      </c>
      <c r="J5448">
        <v>0</v>
      </c>
      <c r="K5448">
        <v>1542</v>
      </c>
      <c r="L5448">
        <v>14361</v>
      </c>
      <c r="M5448">
        <v>19166</v>
      </c>
      <c r="N5448">
        <v>8292</v>
      </c>
      <c r="O5448">
        <v>1868.403</v>
      </c>
      <c r="P5448" s="27">
        <v>23339</v>
      </c>
      <c r="Q5448" s="27">
        <v>79633</v>
      </c>
    </row>
    <row r="5449" spans="1:17" x14ac:dyDescent="0.3">
      <c r="A5449">
        <v>6</v>
      </c>
      <c r="B5449">
        <v>14</v>
      </c>
      <c r="C5449">
        <v>27</v>
      </c>
      <c r="D5449" s="27">
        <v>275000</v>
      </c>
      <c r="E5449">
        <v>1357762</v>
      </c>
      <c r="F5449">
        <v>7143085</v>
      </c>
      <c r="G5449">
        <v>12307380</v>
      </c>
      <c r="H5449">
        <v>0</v>
      </c>
      <c r="I5449">
        <v>6468483</v>
      </c>
      <c r="J5449">
        <v>1403014</v>
      </c>
      <c r="K5449">
        <v>4456156</v>
      </c>
      <c r="L5449">
        <v>979322</v>
      </c>
      <c r="M5449">
        <v>2354170</v>
      </c>
      <c r="N5449">
        <v>6112088</v>
      </c>
      <c r="O5449">
        <v>9.0929190000000002</v>
      </c>
      <c r="P5449" s="27">
        <v>12479912</v>
      </c>
      <c r="Q5449" s="27">
        <v>42581460</v>
      </c>
    </row>
    <row r="5450" spans="1:17" x14ac:dyDescent="0.3">
      <c r="A5450">
        <v>9</v>
      </c>
      <c r="B5450">
        <v>13</v>
      </c>
      <c r="C5450">
        <v>26</v>
      </c>
      <c r="D5450" s="27">
        <v>430000</v>
      </c>
      <c r="E5450">
        <v>856511</v>
      </c>
      <c r="F5450">
        <v>9184035</v>
      </c>
      <c r="G5450">
        <v>4952421</v>
      </c>
      <c r="H5450">
        <v>0</v>
      </c>
      <c r="I5450">
        <v>4038894</v>
      </c>
      <c r="J5450">
        <v>0</v>
      </c>
      <c r="K5450">
        <v>3406413</v>
      </c>
      <c r="L5450">
        <v>3160222</v>
      </c>
      <c r="M5450">
        <v>3188994</v>
      </c>
      <c r="N5450">
        <v>6737930</v>
      </c>
      <c r="O5450">
        <v>12.215769999999999</v>
      </c>
      <c r="P5450" s="27">
        <v>10411905</v>
      </c>
      <c r="Q5450" s="27">
        <v>35525420</v>
      </c>
    </row>
    <row r="5451" spans="1:17" x14ac:dyDescent="0.3">
      <c r="A5451">
        <v>7</v>
      </c>
      <c r="B5451">
        <v>5</v>
      </c>
      <c r="C5451">
        <v>9</v>
      </c>
      <c r="D5451" s="27">
        <v>73000</v>
      </c>
      <c r="E5451">
        <v>0</v>
      </c>
      <c r="F5451">
        <v>195948</v>
      </c>
      <c r="G5451">
        <v>22972</v>
      </c>
      <c r="H5451">
        <v>0</v>
      </c>
      <c r="I5451">
        <v>676575</v>
      </c>
      <c r="J5451">
        <v>0</v>
      </c>
      <c r="K5451">
        <v>1098144</v>
      </c>
      <c r="L5451">
        <v>9563</v>
      </c>
      <c r="M5451">
        <v>12499</v>
      </c>
      <c r="N5451">
        <v>239399</v>
      </c>
      <c r="O5451">
        <v>177.18379999999999</v>
      </c>
      <c r="P5451" s="27">
        <v>660932</v>
      </c>
      <c r="Q5451" s="27">
        <v>2255100</v>
      </c>
    </row>
    <row r="5452" spans="1:17" x14ac:dyDescent="0.3">
      <c r="A5452">
        <v>7</v>
      </c>
      <c r="B5452">
        <v>1</v>
      </c>
      <c r="C5452">
        <v>1</v>
      </c>
      <c r="D5452" s="27">
        <v>600000</v>
      </c>
      <c r="O5452">
        <v>23.717549999999999</v>
      </c>
    </row>
    <row r="5453" spans="1:17" x14ac:dyDescent="0.3">
      <c r="A5453">
        <v>3</v>
      </c>
      <c r="B5453">
        <v>25</v>
      </c>
      <c r="C5453">
        <v>43</v>
      </c>
      <c r="D5453" s="27">
        <v>3000</v>
      </c>
      <c r="E5453">
        <v>0</v>
      </c>
      <c r="F5453">
        <v>1091</v>
      </c>
      <c r="G5453">
        <v>1523</v>
      </c>
      <c r="H5453">
        <v>170</v>
      </c>
      <c r="I5453">
        <v>6628</v>
      </c>
      <c r="J5453">
        <v>0</v>
      </c>
      <c r="K5453">
        <v>85321</v>
      </c>
      <c r="L5453">
        <v>706</v>
      </c>
      <c r="M5453">
        <v>2239</v>
      </c>
      <c r="N5453">
        <v>2734</v>
      </c>
      <c r="O5453">
        <v>1791.31</v>
      </c>
      <c r="P5453" s="27">
        <v>29429</v>
      </c>
      <c r="Q5453" s="27">
        <v>100412</v>
      </c>
    </row>
    <row r="5454" spans="1:17" x14ac:dyDescent="0.3">
      <c r="A5454">
        <v>7</v>
      </c>
      <c r="B5454">
        <v>8</v>
      </c>
      <c r="C5454">
        <v>19</v>
      </c>
      <c r="D5454" s="27">
        <v>12750</v>
      </c>
      <c r="E5454">
        <v>464</v>
      </c>
      <c r="F5454">
        <v>7522</v>
      </c>
      <c r="G5454">
        <v>28112</v>
      </c>
      <c r="H5454">
        <v>67</v>
      </c>
      <c r="I5454">
        <v>39179</v>
      </c>
      <c r="J5454">
        <v>0</v>
      </c>
      <c r="K5454">
        <v>0</v>
      </c>
      <c r="L5454">
        <v>7320</v>
      </c>
      <c r="M5454">
        <v>26443</v>
      </c>
      <c r="N5454">
        <v>18887</v>
      </c>
      <c r="O5454">
        <v>1807.463</v>
      </c>
      <c r="P5454" s="27">
        <v>37513</v>
      </c>
      <c r="Q5454" s="27">
        <v>127994</v>
      </c>
    </row>
    <row r="5455" spans="1:17" x14ac:dyDescent="0.3">
      <c r="A5455">
        <v>2</v>
      </c>
      <c r="B5455">
        <v>14</v>
      </c>
      <c r="C5455">
        <v>28</v>
      </c>
      <c r="D5455" s="27">
        <v>65000</v>
      </c>
      <c r="E5455">
        <v>540956</v>
      </c>
      <c r="F5455">
        <v>152261</v>
      </c>
      <c r="G5455">
        <v>190323</v>
      </c>
      <c r="H5455">
        <v>20169</v>
      </c>
      <c r="I5455">
        <v>516878</v>
      </c>
      <c r="J5455">
        <v>47526</v>
      </c>
      <c r="K5455">
        <v>39042</v>
      </c>
      <c r="L5455">
        <v>34594</v>
      </c>
      <c r="M5455">
        <v>375705</v>
      </c>
      <c r="N5455">
        <v>243154</v>
      </c>
      <c r="O5455">
        <v>139.16999999999999</v>
      </c>
      <c r="P5455" s="27">
        <v>633238</v>
      </c>
      <c r="Q5455" s="27">
        <v>2160608</v>
      </c>
    </row>
    <row r="5456" spans="1:17" x14ac:dyDescent="0.3">
      <c r="A5456">
        <v>5</v>
      </c>
      <c r="B5456">
        <v>2</v>
      </c>
      <c r="C5456">
        <v>2</v>
      </c>
      <c r="D5456" s="27">
        <v>4500</v>
      </c>
      <c r="E5456">
        <v>5132</v>
      </c>
      <c r="F5456">
        <v>38168</v>
      </c>
      <c r="G5456">
        <v>39543</v>
      </c>
      <c r="H5456">
        <v>598</v>
      </c>
      <c r="I5456">
        <v>48887</v>
      </c>
      <c r="J5456">
        <v>0</v>
      </c>
      <c r="K5456">
        <v>3107</v>
      </c>
      <c r="L5456">
        <v>12021</v>
      </c>
      <c r="M5456">
        <v>15766</v>
      </c>
      <c r="N5456">
        <v>36322</v>
      </c>
      <c r="O5456">
        <v>23.717549999999999</v>
      </c>
      <c r="P5456" s="27">
        <v>58483</v>
      </c>
      <c r="Q5456" s="27">
        <v>199544</v>
      </c>
    </row>
    <row r="5457" spans="1:17" x14ac:dyDescent="0.3">
      <c r="A5457">
        <v>9</v>
      </c>
      <c r="B5457">
        <v>1</v>
      </c>
      <c r="C5457">
        <v>1</v>
      </c>
      <c r="D5457" s="27">
        <v>5000</v>
      </c>
      <c r="E5457">
        <v>357</v>
      </c>
      <c r="F5457">
        <v>20351</v>
      </c>
      <c r="G5457">
        <v>10889</v>
      </c>
      <c r="H5457">
        <v>72</v>
      </c>
      <c r="I5457">
        <v>20760</v>
      </c>
      <c r="J5457">
        <v>0</v>
      </c>
      <c r="K5457">
        <v>2764</v>
      </c>
      <c r="L5457">
        <v>2343</v>
      </c>
      <c r="M5457">
        <v>35831</v>
      </c>
      <c r="N5457">
        <v>44051</v>
      </c>
      <c r="O5457">
        <v>1828.0519999999999</v>
      </c>
      <c r="P5457" s="27">
        <v>40275</v>
      </c>
      <c r="Q5457" s="27">
        <v>137418</v>
      </c>
    </row>
    <row r="5458" spans="1:17" x14ac:dyDescent="0.3">
      <c r="A5458">
        <v>4</v>
      </c>
      <c r="B5458">
        <v>14</v>
      </c>
      <c r="C5458">
        <v>29</v>
      </c>
      <c r="D5458" s="27">
        <v>405000</v>
      </c>
      <c r="E5458">
        <v>78025</v>
      </c>
      <c r="F5458">
        <v>2656669</v>
      </c>
      <c r="G5458">
        <v>1329406</v>
      </c>
      <c r="H5458">
        <v>0</v>
      </c>
      <c r="I5458">
        <v>2819382</v>
      </c>
      <c r="J5458">
        <v>363270</v>
      </c>
      <c r="K5458">
        <v>890564</v>
      </c>
      <c r="L5458">
        <v>80196</v>
      </c>
      <c r="M5458">
        <v>938168</v>
      </c>
      <c r="N5458">
        <v>1637636</v>
      </c>
      <c r="O5458">
        <v>160.42580000000001</v>
      </c>
      <c r="P5458" s="27">
        <v>3163340</v>
      </c>
      <c r="Q5458" s="27">
        <v>10793316</v>
      </c>
    </row>
    <row r="5459" spans="1:17" x14ac:dyDescent="0.3">
      <c r="A5459">
        <v>9</v>
      </c>
      <c r="B5459">
        <v>2</v>
      </c>
      <c r="C5459">
        <v>2</v>
      </c>
      <c r="D5459" s="27">
        <v>100001</v>
      </c>
      <c r="E5459">
        <v>24494</v>
      </c>
      <c r="F5459">
        <v>534221</v>
      </c>
      <c r="G5459">
        <v>1064059</v>
      </c>
      <c r="H5459">
        <v>0</v>
      </c>
      <c r="I5459">
        <v>922397</v>
      </c>
      <c r="J5459">
        <v>60262</v>
      </c>
      <c r="K5459">
        <v>147871</v>
      </c>
      <c r="L5459">
        <v>268033</v>
      </c>
      <c r="M5459">
        <v>2800690</v>
      </c>
      <c r="N5459">
        <v>832028</v>
      </c>
      <c r="O5459">
        <v>57.663170000000001</v>
      </c>
      <c r="P5459" s="27">
        <v>1950192</v>
      </c>
      <c r="Q5459" s="27">
        <v>6654055</v>
      </c>
    </row>
    <row r="5460" spans="1:17" x14ac:dyDescent="0.3">
      <c r="A5460">
        <v>9</v>
      </c>
      <c r="B5460">
        <v>25</v>
      </c>
      <c r="C5460">
        <v>42</v>
      </c>
      <c r="D5460" s="27">
        <v>132000</v>
      </c>
      <c r="E5460">
        <v>345504</v>
      </c>
      <c r="F5460">
        <v>666788</v>
      </c>
      <c r="G5460">
        <v>2041998</v>
      </c>
      <c r="H5460">
        <v>0</v>
      </c>
      <c r="I5460">
        <v>2011004</v>
      </c>
      <c r="J5460">
        <v>0</v>
      </c>
      <c r="K5460">
        <v>48001</v>
      </c>
      <c r="L5460">
        <v>72698</v>
      </c>
      <c r="M5460">
        <v>136137</v>
      </c>
      <c r="N5460">
        <v>1375861</v>
      </c>
      <c r="O5460">
        <v>157.11179999999999</v>
      </c>
      <c r="P5460" s="27">
        <v>1963069</v>
      </c>
      <c r="Q5460" s="27">
        <v>6697991</v>
      </c>
    </row>
    <row r="5461" spans="1:17" x14ac:dyDescent="0.3">
      <c r="A5461">
        <v>5</v>
      </c>
      <c r="B5461">
        <v>15</v>
      </c>
      <c r="C5461">
        <v>53</v>
      </c>
      <c r="D5461" s="27">
        <v>4000</v>
      </c>
      <c r="E5461">
        <v>2971</v>
      </c>
      <c r="F5461">
        <v>38469</v>
      </c>
      <c r="G5461">
        <v>33613</v>
      </c>
      <c r="H5461">
        <v>11552</v>
      </c>
      <c r="I5461">
        <v>29866</v>
      </c>
      <c r="J5461">
        <v>129065</v>
      </c>
      <c r="K5461">
        <v>129875</v>
      </c>
      <c r="L5461">
        <v>37769</v>
      </c>
      <c r="M5461">
        <v>0</v>
      </c>
      <c r="N5461">
        <v>31015</v>
      </c>
      <c r="O5461">
        <v>810.40539999999999</v>
      </c>
      <c r="P5461" s="27">
        <v>130186</v>
      </c>
      <c r="Q5461" s="27">
        <v>444195</v>
      </c>
    </row>
    <row r="5462" spans="1:17" x14ac:dyDescent="0.3">
      <c r="A5462">
        <v>7</v>
      </c>
      <c r="B5462">
        <v>2</v>
      </c>
      <c r="C5462">
        <v>3</v>
      </c>
      <c r="D5462" s="27">
        <v>3000</v>
      </c>
      <c r="E5462">
        <v>0</v>
      </c>
      <c r="F5462">
        <v>15824</v>
      </c>
      <c r="G5462">
        <v>25303</v>
      </c>
      <c r="H5462">
        <v>0</v>
      </c>
      <c r="I5462">
        <v>24591</v>
      </c>
      <c r="J5462">
        <v>0</v>
      </c>
      <c r="K5462">
        <v>3633</v>
      </c>
      <c r="L5462">
        <v>25457</v>
      </c>
      <c r="M5462">
        <v>30590</v>
      </c>
      <c r="N5462">
        <v>15825</v>
      </c>
      <c r="O5462">
        <v>1451.617</v>
      </c>
      <c r="P5462" s="27">
        <v>41390</v>
      </c>
      <c r="Q5462" s="27">
        <v>141223</v>
      </c>
    </row>
    <row r="5463" spans="1:17" x14ac:dyDescent="0.3">
      <c r="A5463">
        <v>5</v>
      </c>
      <c r="B5463">
        <v>2</v>
      </c>
      <c r="C5463">
        <v>2</v>
      </c>
      <c r="D5463" s="27">
        <v>1600</v>
      </c>
      <c r="E5463">
        <v>497</v>
      </c>
      <c r="F5463">
        <v>13206</v>
      </c>
      <c r="G5463">
        <v>4608</v>
      </c>
      <c r="H5463">
        <v>331</v>
      </c>
      <c r="I5463">
        <v>9341</v>
      </c>
      <c r="J5463">
        <v>0</v>
      </c>
      <c r="K5463">
        <v>2262</v>
      </c>
      <c r="L5463">
        <v>5863</v>
      </c>
      <c r="M5463">
        <v>26352</v>
      </c>
      <c r="N5463">
        <v>7367</v>
      </c>
      <c r="O5463">
        <v>1461.857</v>
      </c>
      <c r="P5463" s="27">
        <v>20465</v>
      </c>
      <c r="Q5463" s="27">
        <v>69827</v>
      </c>
    </row>
    <row r="5464" spans="1:17" x14ac:dyDescent="0.3">
      <c r="A5464">
        <v>2</v>
      </c>
      <c r="B5464">
        <v>14</v>
      </c>
      <c r="C5464">
        <v>30</v>
      </c>
      <c r="D5464" s="27">
        <v>79000</v>
      </c>
      <c r="E5464">
        <v>2762</v>
      </c>
      <c r="F5464">
        <v>57834</v>
      </c>
      <c r="G5464">
        <v>42515</v>
      </c>
      <c r="H5464">
        <v>3149</v>
      </c>
      <c r="I5464">
        <v>182559</v>
      </c>
      <c r="J5464">
        <v>0</v>
      </c>
      <c r="K5464">
        <v>165264</v>
      </c>
      <c r="L5464">
        <v>36599</v>
      </c>
      <c r="M5464">
        <v>97611</v>
      </c>
      <c r="N5464">
        <v>117169</v>
      </c>
      <c r="O5464">
        <v>64.220249999999993</v>
      </c>
      <c r="P5464" s="27">
        <v>206759</v>
      </c>
      <c r="Q5464" s="27">
        <v>705462</v>
      </c>
    </row>
    <row r="5465" spans="1:17" x14ac:dyDescent="0.3">
      <c r="A5465">
        <v>2</v>
      </c>
      <c r="B5465">
        <v>2</v>
      </c>
      <c r="C5465">
        <v>2</v>
      </c>
      <c r="D5465" s="27">
        <v>700000</v>
      </c>
      <c r="E5465">
        <v>106091</v>
      </c>
      <c r="F5465">
        <v>5822592</v>
      </c>
      <c r="G5465">
        <v>5985280</v>
      </c>
      <c r="H5465">
        <v>0</v>
      </c>
      <c r="I5465">
        <v>4238106</v>
      </c>
      <c r="J5465">
        <v>0</v>
      </c>
      <c r="K5465">
        <v>209626</v>
      </c>
      <c r="L5465">
        <v>1500182</v>
      </c>
      <c r="M5465">
        <v>15387240</v>
      </c>
      <c r="N5465">
        <v>4244525</v>
      </c>
      <c r="O5465">
        <v>25.322579999999999</v>
      </c>
      <c r="P5465" s="27">
        <v>10988758</v>
      </c>
      <c r="Q5465" s="27">
        <v>37493642</v>
      </c>
    </row>
    <row r="5466" spans="1:17" x14ac:dyDescent="0.3">
      <c r="A5466">
        <v>3</v>
      </c>
      <c r="B5466">
        <v>14</v>
      </c>
      <c r="C5466">
        <v>27</v>
      </c>
      <c r="D5466" s="27">
        <v>112000</v>
      </c>
      <c r="E5466">
        <v>0</v>
      </c>
      <c r="F5466">
        <v>1206625</v>
      </c>
      <c r="G5466">
        <v>1047756</v>
      </c>
      <c r="H5466">
        <v>85678</v>
      </c>
      <c r="I5466">
        <v>732515</v>
      </c>
      <c r="J5466">
        <v>0</v>
      </c>
      <c r="K5466">
        <v>40841</v>
      </c>
      <c r="L5466">
        <v>80822</v>
      </c>
      <c r="M5466">
        <v>990423</v>
      </c>
      <c r="N5466">
        <v>835269</v>
      </c>
      <c r="O5466">
        <v>139.16999999999999</v>
      </c>
      <c r="P5466" s="27">
        <v>1471257</v>
      </c>
      <c r="Q5466" s="27">
        <v>5019929</v>
      </c>
    </row>
    <row r="5467" spans="1:17" x14ac:dyDescent="0.3">
      <c r="A5467">
        <v>1</v>
      </c>
      <c r="B5467">
        <v>18</v>
      </c>
      <c r="C5467">
        <v>38</v>
      </c>
      <c r="D5467" s="27">
        <v>430000</v>
      </c>
      <c r="E5467">
        <v>0</v>
      </c>
      <c r="F5467">
        <v>1786431</v>
      </c>
      <c r="G5467">
        <v>3649410</v>
      </c>
      <c r="H5467">
        <v>0</v>
      </c>
      <c r="I5467">
        <v>4001662</v>
      </c>
      <c r="J5467">
        <v>0</v>
      </c>
      <c r="K5467">
        <v>3599555</v>
      </c>
      <c r="L5467">
        <v>2259739</v>
      </c>
      <c r="M5467">
        <v>210128</v>
      </c>
      <c r="N5467">
        <v>5629211</v>
      </c>
      <c r="O5467">
        <v>16.670349999999999</v>
      </c>
      <c r="P5467" s="27">
        <v>6194647</v>
      </c>
      <c r="Q5467" s="27">
        <v>21136136</v>
      </c>
    </row>
    <row r="5468" spans="1:17" x14ac:dyDescent="0.3">
      <c r="A5468">
        <v>5</v>
      </c>
      <c r="B5468">
        <v>2</v>
      </c>
      <c r="C5468">
        <v>2</v>
      </c>
      <c r="D5468" s="27">
        <v>2000</v>
      </c>
      <c r="E5468">
        <v>18293</v>
      </c>
      <c r="F5468">
        <v>58883</v>
      </c>
      <c r="G5468">
        <v>33336</v>
      </c>
      <c r="H5468">
        <v>988</v>
      </c>
      <c r="I5468">
        <v>64437</v>
      </c>
      <c r="J5468">
        <v>2533</v>
      </c>
      <c r="K5468">
        <v>7236</v>
      </c>
      <c r="L5468">
        <v>25211</v>
      </c>
      <c r="M5468">
        <v>36723</v>
      </c>
      <c r="N5468">
        <v>34000</v>
      </c>
      <c r="O5468">
        <v>23.717549999999999</v>
      </c>
      <c r="P5468" s="27">
        <v>82544</v>
      </c>
      <c r="Q5468" s="27">
        <v>281640</v>
      </c>
    </row>
    <row r="5469" spans="1:17" x14ac:dyDescent="0.3">
      <c r="A5469">
        <v>5</v>
      </c>
      <c r="B5469">
        <v>12</v>
      </c>
      <c r="C5469">
        <v>21</v>
      </c>
      <c r="D5469" s="27">
        <v>2200</v>
      </c>
      <c r="E5469">
        <v>0</v>
      </c>
      <c r="F5469">
        <v>2418</v>
      </c>
      <c r="G5469">
        <v>239</v>
      </c>
      <c r="H5469">
        <v>28</v>
      </c>
      <c r="I5469">
        <v>645</v>
      </c>
      <c r="J5469">
        <v>342</v>
      </c>
      <c r="K5469">
        <v>355</v>
      </c>
      <c r="L5469">
        <v>0</v>
      </c>
      <c r="M5469">
        <v>0</v>
      </c>
      <c r="N5469">
        <v>2162</v>
      </c>
      <c r="O5469">
        <v>1807.463</v>
      </c>
      <c r="P5469" s="27">
        <v>1814</v>
      </c>
      <c r="Q5469" s="27">
        <v>6189</v>
      </c>
    </row>
    <row r="5470" spans="1:17" x14ac:dyDescent="0.3">
      <c r="A5470">
        <v>6</v>
      </c>
      <c r="B5470">
        <v>2</v>
      </c>
      <c r="C5470">
        <v>7</v>
      </c>
      <c r="D5470" s="27">
        <v>10000</v>
      </c>
      <c r="E5470">
        <v>6335</v>
      </c>
      <c r="F5470">
        <v>67538</v>
      </c>
      <c r="G5470">
        <v>65691</v>
      </c>
      <c r="H5470">
        <v>2713</v>
      </c>
      <c r="I5470">
        <v>70816</v>
      </c>
      <c r="J5470">
        <v>5270</v>
      </c>
      <c r="K5470">
        <v>25130</v>
      </c>
      <c r="L5470">
        <v>42218</v>
      </c>
      <c r="M5470">
        <v>163343</v>
      </c>
      <c r="N5470">
        <v>68993</v>
      </c>
      <c r="O5470">
        <v>626.8646</v>
      </c>
      <c r="P5470" s="27">
        <v>151831</v>
      </c>
      <c r="Q5470" s="27">
        <v>518047</v>
      </c>
    </row>
    <row r="5471" spans="1:17" x14ac:dyDescent="0.3">
      <c r="A5471">
        <v>3</v>
      </c>
      <c r="B5471">
        <v>2</v>
      </c>
      <c r="C5471">
        <v>6</v>
      </c>
      <c r="D5471" s="27">
        <v>37000</v>
      </c>
      <c r="E5471">
        <v>0</v>
      </c>
      <c r="F5471">
        <v>160389</v>
      </c>
      <c r="G5471">
        <v>650599</v>
      </c>
      <c r="H5471">
        <v>0</v>
      </c>
      <c r="I5471">
        <v>224737</v>
      </c>
      <c r="J5471">
        <v>0</v>
      </c>
      <c r="K5471">
        <v>190818</v>
      </c>
      <c r="L5471">
        <v>35457</v>
      </c>
      <c r="M5471">
        <v>150839</v>
      </c>
      <c r="N5471">
        <v>578578</v>
      </c>
      <c r="O5471">
        <v>375.4796</v>
      </c>
      <c r="P5471" s="27">
        <v>583651</v>
      </c>
      <c r="Q5471" s="27">
        <v>1991417</v>
      </c>
    </row>
    <row r="5472" spans="1:17" x14ac:dyDescent="0.3">
      <c r="A5472">
        <v>2</v>
      </c>
      <c r="B5472">
        <v>25</v>
      </c>
      <c r="C5472">
        <v>42</v>
      </c>
      <c r="D5472" s="27">
        <v>2400</v>
      </c>
      <c r="O5472">
        <v>1851.67</v>
      </c>
    </row>
    <row r="5473" spans="1:17" x14ac:dyDescent="0.3">
      <c r="A5473">
        <v>5</v>
      </c>
      <c r="B5473">
        <v>18</v>
      </c>
      <c r="C5473">
        <v>38</v>
      </c>
      <c r="D5473" s="27">
        <v>100000</v>
      </c>
      <c r="E5473">
        <v>70885</v>
      </c>
      <c r="F5473">
        <v>880325</v>
      </c>
      <c r="G5473">
        <v>1212742</v>
      </c>
      <c r="H5473">
        <v>0</v>
      </c>
      <c r="I5473">
        <v>866950</v>
      </c>
      <c r="J5473">
        <v>0</v>
      </c>
      <c r="K5473">
        <v>1850838</v>
      </c>
      <c r="L5473">
        <v>1065249</v>
      </c>
      <c r="M5473">
        <v>106504</v>
      </c>
      <c r="N5473">
        <v>1303577</v>
      </c>
      <c r="O5473">
        <v>84.055760000000006</v>
      </c>
      <c r="P5473" s="27">
        <v>2156234</v>
      </c>
      <c r="Q5473" s="27">
        <v>7357070</v>
      </c>
    </row>
    <row r="5474" spans="1:17" x14ac:dyDescent="0.3">
      <c r="A5474">
        <v>9</v>
      </c>
      <c r="B5474">
        <v>13</v>
      </c>
      <c r="C5474">
        <v>22</v>
      </c>
      <c r="D5474" s="27">
        <v>16000</v>
      </c>
      <c r="E5474">
        <v>0</v>
      </c>
      <c r="F5474">
        <v>0</v>
      </c>
      <c r="G5474">
        <v>0</v>
      </c>
      <c r="H5474">
        <v>0</v>
      </c>
      <c r="I5474">
        <v>53608</v>
      </c>
      <c r="J5474">
        <v>0</v>
      </c>
      <c r="K5474">
        <v>166803</v>
      </c>
      <c r="L5474">
        <v>3897</v>
      </c>
      <c r="M5474">
        <v>12433</v>
      </c>
      <c r="N5474">
        <v>108878</v>
      </c>
      <c r="O5474">
        <v>1031.346</v>
      </c>
      <c r="P5474" s="27">
        <v>101295</v>
      </c>
      <c r="Q5474" s="27">
        <v>345619</v>
      </c>
    </row>
    <row r="5475" spans="1:17" x14ac:dyDescent="0.3">
      <c r="A5475">
        <v>8</v>
      </c>
      <c r="B5475">
        <v>14</v>
      </c>
      <c r="C5475">
        <v>28</v>
      </c>
      <c r="D5475" s="27">
        <v>60000</v>
      </c>
      <c r="E5475">
        <v>0</v>
      </c>
      <c r="F5475">
        <v>391003</v>
      </c>
      <c r="G5475">
        <v>366417</v>
      </c>
      <c r="H5475">
        <v>0</v>
      </c>
      <c r="I5475">
        <v>264364</v>
      </c>
      <c r="J5475">
        <v>0</v>
      </c>
      <c r="K5475">
        <v>208483</v>
      </c>
      <c r="L5475">
        <v>27137</v>
      </c>
      <c r="M5475">
        <v>65084</v>
      </c>
      <c r="N5475">
        <v>176431</v>
      </c>
      <c r="O5475">
        <v>207.1317</v>
      </c>
      <c r="P5475" s="27">
        <v>439308</v>
      </c>
      <c r="Q5475" s="27">
        <v>1498919</v>
      </c>
    </row>
    <row r="5476" spans="1:17" x14ac:dyDescent="0.3">
      <c r="A5476">
        <v>1</v>
      </c>
      <c r="B5476">
        <v>26</v>
      </c>
      <c r="C5476">
        <v>46</v>
      </c>
      <c r="D5476" s="27">
        <v>41000</v>
      </c>
      <c r="E5476">
        <v>0</v>
      </c>
      <c r="F5476">
        <v>40110</v>
      </c>
      <c r="G5476">
        <v>350920</v>
      </c>
      <c r="H5476">
        <v>0</v>
      </c>
      <c r="I5476">
        <v>659904</v>
      </c>
      <c r="J5476">
        <v>0</v>
      </c>
      <c r="K5476">
        <v>32140</v>
      </c>
      <c r="L5476">
        <v>28177</v>
      </c>
      <c r="M5476">
        <v>63949</v>
      </c>
      <c r="N5476">
        <v>882096</v>
      </c>
      <c r="O5476">
        <v>507.98989999999998</v>
      </c>
      <c r="P5476" s="27">
        <v>602959</v>
      </c>
      <c r="Q5476" s="27">
        <v>2057296</v>
      </c>
    </row>
    <row r="5477" spans="1:17" x14ac:dyDescent="0.3">
      <c r="A5477">
        <v>9</v>
      </c>
      <c r="B5477">
        <v>7</v>
      </c>
      <c r="C5477">
        <v>52</v>
      </c>
      <c r="D5477" s="27">
        <v>1300</v>
      </c>
      <c r="E5477">
        <v>0</v>
      </c>
      <c r="F5477">
        <v>0</v>
      </c>
      <c r="G5477">
        <v>644</v>
      </c>
      <c r="H5477">
        <v>3193</v>
      </c>
      <c r="I5477">
        <v>7945</v>
      </c>
      <c r="J5477">
        <v>0</v>
      </c>
      <c r="K5477">
        <v>0</v>
      </c>
      <c r="L5477">
        <v>6319</v>
      </c>
      <c r="M5477">
        <v>50329</v>
      </c>
      <c r="N5477">
        <v>12735</v>
      </c>
      <c r="O5477">
        <v>1849.1849999999999</v>
      </c>
      <c r="P5477" s="27">
        <v>23788</v>
      </c>
      <c r="Q5477" s="27">
        <v>81165</v>
      </c>
    </row>
    <row r="5478" spans="1:17" x14ac:dyDescent="0.3">
      <c r="A5478">
        <v>5</v>
      </c>
      <c r="B5478">
        <v>5</v>
      </c>
      <c r="C5478">
        <v>9</v>
      </c>
      <c r="D5478" s="27">
        <v>2400</v>
      </c>
      <c r="E5478">
        <v>171</v>
      </c>
      <c r="F5478">
        <v>27940</v>
      </c>
      <c r="G5478">
        <v>9195</v>
      </c>
      <c r="H5478">
        <v>0</v>
      </c>
      <c r="I5478">
        <v>48569</v>
      </c>
      <c r="J5478">
        <v>0</v>
      </c>
      <c r="K5478">
        <v>39099</v>
      </c>
      <c r="L5478">
        <v>13260</v>
      </c>
      <c r="M5478">
        <v>58886</v>
      </c>
      <c r="N5478">
        <v>32695</v>
      </c>
      <c r="O5478">
        <v>1170.3019999999999</v>
      </c>
      <c r="P5478" s="27">
        <v>67355</v>
      </c>
      <c r="Q5478" s="27">
        <v>229815</v>
      </c>
    </row>
    <row r="5479" spans="1:17" x14ac:dyDescent="0.3">
      <c r="A5479">
        <v>5</v>
      </c>
      <c r="B5479">
        <v>25</v>
      </c>
      <c r="C5479">
        <v>42</v>
      </c>
      <c r="D5479" s="27">
        <v>3000</v>
      </c>
      <c r="E5479">
        <v>9601</v>
      </c>
      <c r="F5479">
        <v>34188</v>
      </c>
      <c r="G5479">
        <v>33065</v>
      </c>
      <c r="H5479">
        <v>773</v>
      </c>
      <c r="I5479">
        <v>41698</v>
      </c>
      <c r="J5479">
        <v>0</v>
      </c>
      <c r="K5479">
        <v>4017</v>
      </c>
      <c r="L5479">
        <v>43773</v>
      </c>
      <c r="M5479">
        <v>20746</v>
      </c>
      <c r="N5479">
        <v>27842</v>
      </c>
      <c r="O5479">
        <v>1522.982</v>
      </c>
      <c r="P5479" s="27">
        <v>63219</v>
      </c>
      <c r="Q5479" s="27">
        <v>215703</v>
      </c>
    </row>
    <row r="5480" spans="1:17" x14ac:dyDescent="0.3">
      <c r="A5480">
        <v>5</v>
      </c>
      <c r="B5480">
        <v>23</v>
      </c>
      <c r="C5480">
        <v>50</v>
      </c>
      <c r="D5480" s="27">
        <v>17500</v>
      </c>
      <c r="E5480">
        <v>2179</v>
      </c>
      <c r="F5480">
        <v>225604</v>
      </c>
      <c r="G5480">
        <v>138201</v>
      </c>
      <c r="H5480">
        <v>34529</v>
      </c>
      <c r="I5480">
        <v>170852</v>
      </c>
      <c r="J5480">
        <v>19889</v>
      </c>
      <c r="K5480">
        <v>733092</v>
      </c>
      <c r="L5480">
        <v>79921</v>
      </c>
      <c r="M5480">
        <v>43038</v>
      </c>
      <c r="N5480">
        <v>140227</v>
      </c>
      <c r="O5480">
        <v>1162.2629999999999</v>
      </c>
      <c r="P5480" s="27">
        <v>465279</v>
      </c>
      <c r="Q5480" s="27">
        <v>1587532</v>
      </c>
    </row>
    <row r="5481" spans="1:17" x14ac:dyDescent="0.3">
      <c r="A5481">
        <v>3</v>
      </c>
      <c r="B5481">
        <v>2</v>
      </c>
      <c r="C5481">
        <v>6</v>
      </c>
      <c r="D5481" s="27">
        <v>6600</v>
      </c>
      <c r="E5481">
        <v>11812</v>
      </c>
      <c r="F5481">
        <v>14973</v>
      </c>
      <c r="G5481">
        <v>64785</v>
      </c>
      <c r="H5481">
        <v>622</v>
      </c>
      <c r="I5481">
        <v>41141</v>
      </c>
      <c r="J5481">
        <v>0</v>
      </c>
      <c r="K5481">
        <v>0</v>
      </c>
      <c r="L5481">
        <v>8311</v>
      </c>
      <c r="M5481">
        <v>22793</v>
      </c>
      <c r="N5481">
        <v>27560</v>
      </c>
      <c r="O5481">
        <v>1162.2629999999999</v>
      </c>
      <c r="P5481" s="27">
        <v>56271</v>
      </c>
      <c r="Q5481" s="27">
        <v>191997</v>
      </c>
    </row>
    <row r="5482" spans="1:17" x14ac:dyDescent="0.3">
      <c r="A5482">
        <v>9</v>
      </c>
      <c r="B5482">
        <v>5</v>
      </c>
      <c r="C5482">
        <v>10</v>
      </c>
      <c r="D5482" s="27">
        <v>5000</v>
      </c>
      <c r="E5482">
        <v>22456</v>
      </c>
      <c r="F5482">
        <v>0</v>
      </c>
      <c r="G5482">
        <v>14</v>
      </c>
      <c r="H5482">
        <v>0</v>
      </c>
      <c r="I5482">
        <v>0</v>
      </c>
      <c r="J5482">
        <v>0</v>
      </c>
      <c r="K5482">
        <v>0</v>
      </c>
      <c r="L5482">
        <v>0</v>
      </c>
      <c r="M5482">
        <v>0</v>
      </c>
      <c r="N5482">
        <v>6361</v>
      </c>
      <c r="O5482">
        <v>1655.242</v>
      </c>
      <c r="P5482" s="27">
        <v>8450</v>
      </c>
      <c r="Q5482" s="27">
        <v>28831</v>
      </c>
    </row>
    <row r="5483" spans="1:17" x14ac:dyDescent="0.3">
      <c r="A5483">
        <v>5</v>
      </c>
      <c r="B5483">
        <v>14</v>
      </c>
      <c r="C5483">
        <v>31</v>
      </c>
      <c r="D5483" s="27">
        <v>7000</v>
      </c>
      <c r="E5483">
        <v>833</v>
      </c>
      <c r="F5483">
        <v>48298</v>
      </c>
      <c r="G5483">
        <v>12529</v>
      </c>
      <c r="H5483">
        <v>1504</v>
      </c>
      <c r="I5483">
        <v>20893</v>
      </c>
      <c r="J5483">
        <v>0</v>
      </c>
      <c r="K5483">
        <v>7566</v>
      </c>
      <c r="L5483">
        <v>1950</v>
      </c>
      <c r="M5483">
        <v>88174</v>
      </c>
      <c r="N5483">
        <v>27030</v>
      </c>
      <c r="O5483">
        <v>2140.9059999999999</v>
      </c>
      <c r="P5483" s="27">
        <v>61189</v>
      </c>
      <c r="Q5483" s="27">
        <v>208777</v>
      </c>
    </row>
    <row r="5484" spans="1:17" x14ac:dyDescent="0.3">
      <c r="A5484">
        <v>3</v>
      </c>
      <c r="B5484">
        <v>2</v>
      </c>
      <c r="C5484">
        <v>2</v>
      </c>
      <c r="D5484" s="27">
        <v>3050</v>
      </c>
      <c r="E5484">
        <v>0</v>
      </c>
      <c r="F5484">
        <v>5427</v>
      </c>
      <c r="G5484">
        <v>14139</v>
      </c>
      <c r="H5484">
        <v>76</v>
      </c>
      <c r="I5484">
        <v>3635</v>
      </c>
      <c r="J5484">
        <v>0</v>
      </c>
      <c r="K5484">
        <v>625</v>
      </c>
      <c r="L5484">
        <v>2387</v>
      </c>
      <c r="M5484">
        <v>219</v>
      </c>
      <c r="N5484">
        <v>7588</v>
      </c>
      <c r="O5484">
        <v>1879.4559999999999</v>
      </c>
      <c r="P5484" s="27">
        <v>9993</v>
      </c>
      <c r="Q5484" s="27">
        <v>34096</v>
      </c>
    </row>
    <row r="5485" spans="1:17" x14ac:dyDescent="0.3">
      <c r="A5485">
        <v>9</v>
      </c>
      <c r="B5485">
        <v>13</v>
      </c>
      <c r="C5485">
        <v>22</v>
      </c>
      <c r="D5485" s="27">
        <v>295000</v>
      </c>
      <c r="E5485">
        <v>0</v>
      </c>
      <c r="F5485">
        <v>133363</v>
      </c>
      <c r="G5485">
        <v>259829</v>
      </c>
      <c r="H5485">
        <v>0</v>
      </c>
      <c r="I5485">
        <v>739555</v>
      </c>
      <c r="J5485">
        <v>0</v>
      </c>
      <c r="K5485">
        <v>39556</v>
      </c>
      <c r="L5485">
        <v>59561</v>
      </c>
      <c r="M5485">
        <v>391214</v>
      </c>
      <c r="N5485">
        <v>2245130</v>
      </c>
      <c r="O5485">
        <v>249.4453</v>
      </c>
      <c r="P5485" s="27">
        <v>1133707</v>
      </c>
      <c r="Q5485" s="27">
        <v>3868208</v>
      </c>
    </row>
    <row r="5486" spans="1:17" x14ac:dyDescent="0.3">
      <c r="A5486">
        <v>3</v>
      </c>
      <c r="B5486">
        <v>14</v>
      </c>
      <c r="C5486">
        <v>29</v>
      </c>
      <c r="D5486" s="27">
        <v>120000</v>
      </c>
      <c r="E5486">
        <v>0</v>
      </c>
      <c r="F5486">
        <v>150366</v>
      </c>
      <c r="G5486">
        <v>1192148</v>
      </c>
      <c r="H5486">
        <v>0</v>
      </c>
      <c r="I5486">
        <v>1564923</v>
      </c>
      <c r="J5486">
        <v>98445</v>
      </c>
      <c r="K5486">
        <v>220372</v>
      </c>
      <c r="L5486">
        <v>309812</v>
      </c>
      <c r="M5486">
        <v>262819</v>
      </c>
      <c r="N5486">
        <v>773905</v>
      </c>
      <c r="O5486">
        <v>16.829059999999998</v>
      </c>
      <c r="P5486" s="27">
        <v>1340208</v>
      </c>
      <c r="Q5486" s="27">
        <v>4572790</v>
      </c>
    </row>
    <row r="5487" spans="1:17" x14ac:dyDescent="0.3">
      <c r="A5487">
        <v>2</v>
      </c>
      <c r="B5487">
        <v>2</v>
      </c>
      <c r="C5487">
        <v>6</v>
      </c>
      <c r="D5487" s="27">
        <v>300000</v>
      </c>
      <c r="E5487">
        <v>0</v>
      </c>
      <c r="F5487">
        <v>5083883</v>
      </c>
      <c r="G5487">
        <v>10162846</v>
      </c>
      <c r="H5487">
        <v>112128</v>
      </c>
      <c r="I5487">
        <v>7273892</v>
      </c>
      <c r="J5487">
        <v>0</v>
      </c>
      <c r="K5487">
        <v>1016736</v>
      </c>
      <c r="L5487">
        <v>324906</v>
      </c>
      <c r="M5487">
        <v>4888551</v>
      </c>
      <c r="N5487">
        <v>4456576</v>
      </c>
      <c r="O5487">
        <v>19.690259999999999</v>
      </c>
      <c r="P5487" s="27">
        <v>9765392</v>
      </c>
      <c r="Q5487" s="27">
        <v>33319518</v>
      </c>
    </row>
    <row r="5488" spans="1:17" x14ac:dyDescent="0.3">
      <c r="A5488">
        <v>5</v>
      </c>
      <c r="B5488">
        <v>2</v>
      </c>
      <c r="C5488">
        <v>6</v>
      </c>
      <c r="D5488" s="27">
        <v>32000</v>
      </c>
      <c r="E5488">
        <v>3688</v>
      </c>
      <c r="F5488">
        <v>93339</v>
      </c>
      <c r="G5488">
        <v>187160</v>
      </c>
      <c r="H5488">
        <v>782</v>
      </c>
      <c r="I5488">
        <v>109184</v>
      </c>
      <c r="J5488">
        <v>5996</v>
      </c>
      <c r="K5488">
        <v>4281</v>
      </c>
      <c r="L5488">
        <v>20146</v>
      </c>
      <c r="M5488">
        <v>82424</v>
      </c>
      <c r="N5488">
        <v>82430</v>
      </c>
      <c r="O5488">
        <v>511.57319999999999</v>
      </c>
      <c r="P5488" s="27">
        <v>172752</v>
      </c>
      <c r="Q5488" s="27">
        <v>589430</v>
      </c>
    </row>
    <row r="5489" spans="1:17" x14ac:dyDescent="0.3">
      <c r="A5489">
        <v>1</v>
      </c>
      <c r="B5489">
        <v>12</v>
      </c>
      <c r="C5489">
        <v>21</v>
      </c>
      <c r="D5489" s="27">
        <v>17250</v>
      </c>
      <c r="E5489">
        <v>0</v>
      </c>
      <c r="F5489">
        <v>0</v>
      </c>
      <c r="G5489">
        <v>0</v>
      </c>
      <c r="H5489">
        <v>0</v>
      </c>
      <c r="I5489">
        <v>19153</v>
      </c>
      <c r="J5489">
        <v>0</v>
      </c>
      <c r="K5489">
        <v>1409</v>
      </c>
      <c r="L5489">
        <v>2011</v>
      </c>
      <c r="M5489">
        <v>3701</v>
      </c>
      <c r="N5489">
        <v>66850</v>
      </c>
      <c r="O5489">
        <v>1145.08</v>
      </c>
      <c r="P5489" s="27">
        <v>27293</v>
      </c>
      <c r="Q5489" s="27">
        <v>93124</v>
      </c>
    </row>
    <row r="5490" spans="1:17" x14ac:dyDescent="0.3">
      <c r="A5490">
        <v>6</v>
      </c>
      <c r="B5490">
        <v>12</v>
      </c>
      <c r="C5490">
        <v>21</v>
      </c>
      <c r="D5490" s="27">
        <v>320000</v>
      </c>
      <c r="E5490">
        <v>0</v>
      </c>
      <c r="F5490">
        <v>4588412</v>
      </c>
      <c r="G5490">
        <v>5178740</v>
      </c>
      <c r="H5490">
        <v>17790</v>
      </c>
      <c r="I5490">
        <v>2527662</v>
      </c>
      <c r="J5490">
        <v>551907</v>
      </c>
      <c r="K5490">
        <v>1392979</v>
      </c>
      <c r="L5490">
        <v>328355</v>
      </c>
      <c r="M5490">
        <v>813445</v>
      </c>
      <c r="N5490">
        <v>5908831</v>
      </c>
      <c r="O5490">
        <v>23.717549999999999</v>
      </c>
      <c r="P5490" s="27">
        <v>6245053</v>
      </c>
      <c r="Q5490" s="27">
        <v>21308121</v>
      </c>
    </row>
    <row r="5491" spans="1:17" x14ac:dyDescent="0.3">
      <c r="A5491">
        <v>9</v>
      </c>
      <c r="B5491">
        <v>2</v>
      </c>
      <c r="C5491">
        <v>2</v>
      </c>
      <c r="D5491" s="27">
        <v>11000</v>
      </c>
      <c r="E5491">
        <v>29891</v>
      </c>
      <c r="F5491">
        <v>15614</v>
      </c>
      <c r="G5491">
        <v>104733</v>
      </c>
      <c r="H5491">
        <v>1430</v>
      </c>
      <c r="I5491">
        <v>111768</v>
      </c>
      <c r="J5491">
        <v>0</v>
      </c>
      <c r="K5491">
        <v>4078</v>
      </c>
      <c r="L5491">
        <v>5858</v>
      </c>
      <c r="M5491">
        <v>55092</v>
      </c>
      <c r="N5491">
        <v>60518</v>
      </c>
      <c r="O5491">
        <v>751.72649999999999</v>
      </c>
      <c r="P5491" s="27">
        <v>114004</v>
      </c>
      <c r="Q5491" s="27">
        <v>388982</v>
      </c>
    </row>
    <row r="5492" spans="1:17" x14ac:dyDescent="0.3">
      <c r="A5492">
        <v>3</v>
      </c>
      <c r="B5492">
        <v>5</v>
      </c>
      <c r="C5492">
        <v>10</v>
      </c>
      <c r="D5492" s="27">
        <v>19750</v>
      </c>
      <c r="E5492">
        <v>0</v>
      </c>
      <c r="F5492">
        <v>3953</v>
      </c>
      <c r="G5492">
        <v>3554</v>
      </c>
      <c r="H5492">
        <v>0</v>
      </c>
      <c r="I5492">
        <v>22224</v>
      </c>
      <c r="J5492">
        <v>0</v>
      </c>
      <c r="K5492">
        <v>0</v>
      </c>
      <c r="L5492">
        <v>0</v>
      </c>
      <c r="M5492">
        <v>0</v>
      </c>
      <c r="N5492">
        <v>48131</v>
      </c>
      <c r="O5492">
        <v>1162.2629999999999</v>
      </c>
      <c r="P5492" s="27">
        <v>22820</v>
      </c>
      <c r="Q5492" s="27">
        <v>77862</v>
      </c>
    </row>
    <row r="5493" spans="1:17" x14ac:dyDescent="0.3">
      <c r="A5493">
        <v>7</v>
      </c>
      <c r="B5493">
        <v>1</v>
      </c>
      <c r="C5493">
        <v>1</v>
      </c>
      <c r="D5493" s="27">
        <v>1500</v>
      </c>
      <c r="O5493">
        <v>3782.18</v>
      </c>
    </row>
    <row r="5494" spans="1:17" x14ac:dyDescent="0.3">
      <c r="A5494">
        <v>7</v>
      </c>
      <c r="B5494">
        <v>1</v>
      </c>
      <c r="C5494">
        <v>1</v>
      </c>
      <c r="D5494" s="27">
        <v>1500</v>
      </c>
      <c r="O5494">
        <v>1879.4559999999999</v>
      </c>
    </row>
    <row r="5495" spans="1:17" x14ac:dyDescent="0.3">
      <c r="A5495">
        <v>6</v>
      </c>
      <c r="B5495">
        <v>8</v>
      </c>
      <c r="C5495">
        <v>19</v>
      </c>
      <c r="D5495" s="27">
        <v>4600</v>
      </c>
      <c r="E5495">
        <v>5700</v>
      </c>
      <c r="F5495">
        <v>48242</v>
      </c>
      <c r="G5495">
        <v>80287</v>
      </c>
      <c r="H5495">
        <v>755</v>
      </c>
      <c r="I5495">
        <v>118067</v>
      </c>
      <c r="J5495">
        <v>0</v>
      </c>
      <c r="K5495">
        <v>14712</v>
      </c>
      <c r="L5495">
        <v>12798</v>
      </c>
      <c r="M5495">
        <v>21810</v>
      </c>
      <c r="N5495">
        <v>70059</v>
      </c>
      <c r="O5495">
        <v>1197.386</v>
      </c>
      <c r="P5495" s="27">
        <v>109153</v>
      </c>
      <c r="Q5495" s="27">
        <v>372430</v>
      </c>
    </row>
    <row r="5496" spans="1:17" x14ac:dyDescent="0.3">
      <c r="A5496">
        <v>9</v>
      </c>
      <c r="B5496">
        <v>16</v>
      </c>
      <c r="C5496">
        <v>35</v>
      </c>
      <c r="D5496" s="27">
        <v>220000</v>
      </c>
      <c r="E5496">
        <v>0</v>
      </c>
      <c r="F5496">
        <v>3238231</v>
      </c>
      <c r="G5496">
        <v>7099048</v>
      </c>
      <c r="H5496">
        <v>0</v>
      </c>
      <c r="I5496">
        <v>3817129</v>
      </c>
      <c r="J5496">
        <v>0</v>
      </c>
      <c r="K5496">
        <v>1998289</v>
      </c>
      <c r="L5496">
        <v>1476828</v>
      </c>
      <c r="M5496">
        <v>2723466</v>
      </c>
      <c r="N5496">
        <v>5528708</v>
      </c>
      <c r="O5496">
        <v>9.2846069999999994</v>
      </c>
      <c r="P5496" s="27">
        <v>7585492</v>
      </c>
      <c r="Q5496" s="27">
        <v>25881699</v>
      </c>
    </row>
    <row r="5497" spans="1:17" x14ac:dyDescent="0.3">
      <c r="A5497">
        <v>9</v>
      </c>
      <c r="B5497">
        <v>14</v>
      </c>
      <c r="C5497">
        <v>27</v>
      </c>
      <c r="D5497" s="27">
        <v>83000</v>
      </c>
      <c r="E5497">
        <v>0</v>
      </c>
      <c r="F5497">
        <v>210900</v>
      </c>
      <c r="G5497">
        <v>809890</v>
      </c>
      <c r="H5497">
        <v>124091</v>
      </c>
      <c r="I5497">
        <v>511041</v>
      </c>
      <c r="J5497">
        <v>140128</v>
      </c>
      <c r="K5497">
        <v>2836147</v>
      </c>
      <c r="L5497">
        <v>158192</v>
      </c>
      <c r="M5497">
        <v>174769</v>
      </c>
      <c r="N5497">
        <v>659794</v>
      </c>
      <c r="O5497">
        <v>249.4453</v>
      </c>
      <c r="P5497" s="27">
        <v>1648579</v>
      </c>
      <c r="Q5497" s="27">
        <v>5624952</v>
      </c>
    </row>
    <row r="5498" spans="1:17" x14ac:dyDescent="0.3">
      <c r="A5498">
        <v>9</v>
      </c>
      <c r="B5498">
        <v>2</v>
      </c>
      <c r="C5498">
        <v>2</v>
      </c>
      <c r="D5498" s="27">
        <v>25000</v>
      </c>
      <c r="E5498">
        <v>1896</v>
      </c>
      <c r="F5498">
        <v>100381</v>
      </c>
      <c r="G5498">
        <v>234216</v>
      </c>
      <c r="H5498">
        <v>0</v>
      </c>
      <c r="I5498">
        <v>201496</v>
      </c>
      <c r="J5498">
        <v>0</v>
      </c>
      <c r="K5498">
        <v>3350</v>
      </c>
      <c r="L5498">
        <v>71307</v>
      </c>
      <c r="M5498">
        <v>532083</v>
      </c>
      <c r="N5498">
        <v>165356</v>
      </c>
      <c r="O5498">
        <v>639.72230000000002</v>
      </c>
      <c r="P5498" s="27">
        <v>383964</v>
      </c>
      <c r="Q5498" s="27">
        <v>1310085</v>
      </c>
    </row>
    <row r="5499" spans="1:17" x14ac:dyDescent="0.3">
      <c r="A5499">
        <v>9</v>
      </c>
      <c r="B5499">
        <v>14</v>
      </c>
      <c r="C5499">
        <v>28</v>
      </c>
      <c r="D5499" s="27">
        <v>7700</v>
      </c>
      <c r="E5499">
        <v>11545</v>
      </c>
      <c r="F5499">
        <v>0</v>
      </c>
      <c r="G5499">
        <v>16328</v>
      </c>
      <c r="H5499">
        <v>0</v>
      </c>
      <c r="I5499">
        <v>78805</v>
      </c>
      <c r="J5499">
        <v>0</v>
      </c>
      <c r="K5499">
        <v>0</v>
      </c>
      <c r="L5499">
        <v>36157</v>
      </c>
      <c r="M5499">
        <v>168794</v>
      </c>
      <c r="N5499">
        <v>45311</v>
      </c>
      <c r="O5499">
        <v>1849.1849999999999</v>
      </c>
      <c r="P5499" s="27">
        <v>104613</v>
      </c>
      <c r="Q5499" s="27">
        <v>356940</v>
      </c>
    </row>
    <row r="5500" spans="1:17" x14ac:dyDescent="0.3">
      <c r="A5500">
        <v>9</v>
      </c>
      <c r="B5500">
        <v>14</v>
      </c>
      <c r="C5500">
        <v>28</v>
      </c>
      <c r="D5500" s="27">
        <v>5900</v>
      </c>
      <c r="E5500">
        <v>0</v>
      </c>
      <c r="F5500">
        <v>0</v>
      </c>
      <c r="G5500">
        <v>2968</v>
      </c>
      <c r="H5500">
        <v>0</v>
      </c>
      <c r="I5500">
        <v>9985</v>
      </c>
      <c r="J5500">
        <v>1530</v>
      </c>
      <c r="K5500">
        <v>88140</v>
      </c>
      <c r="L5500">
        <v>1698</v>
      </c>
      <c r="M5500">
        <v>2489</v>
      </c>
      <c r="N5500">
        <v>9106</v>
      </c>
      <c r="O5500">
        <v>503.86329999999998</v>
      </c>
      <c r="P5500" s="27">
        <v>33973</v>
      </c>
      <c r="Q5500" s="27">
        <v>115916</v>
      </c>
    </row>
    <row r="5501" spans="1:17" x14ac:dyDescent="0.3">
      <c r="A5501">
        <v>5</v>
      </c>
      <c r="B5501">
        <v>2</v>
      </c>
      <c r="C5501">
        <v>2</v>
      </c>
      <c r="D5501" s="27">
        <v>12000</v>
      </c>
      <c r="E5501">
        <v>4313</v>
      </c>
      <c r="F5501">
        <v>33032</v>
      </c>
      <c r="G5501">
        <v>45962</v>
      </c>
      <c r="H5501">
        <v>2465</v>
      </c>
      <c r="I5501">
        <v>67667</v>
      </c>
      <c r="J5501">
        <v>3983</v>
      </c>
      <c r="K5501">
        <v>8860</v>
      </c>
      <c r="L5501">
        <v>14258</v>
      </c>
      <c r="M5501">
        <v>233142</v>
      </c>
      <c r="N5501">
        <v>50391</v>
      </c>
      <c r="O5501">
        <v>632.51710000000003</v>
      </c>
      <c r="P5501" s="27">
        <v>136012</v>
      </c>
      <c r="Q5501" s="27">
        <v>464073</v>
      </c>
    </row>
    <row r="5502" spans="1:17" x14ac:dyDescent="0.3">
      <c r="A5502">
        <v>2</v>
      </c>
      <c r="B5502">
        <v>91</v>
      </c>
      <c r="C5502">
        <v>49</v>
      </c>
      <c r="D5502" s="27">
        <v>800000</v>
      </c>
      <c r="E5502">
        <v>0</v>
      </c>
      <c r="F5502">
        <v>24998986</v>
      </c>
      <c r="G5502">
        <v>20578829</v>
      </c>
      <c r="H5502">
        <v>28720</v>
      </c>
      <c r="I5502">
        <v>50707969</v>
      </c>
      <c r="J5502">
        <v>0</v>
      </c>
      <c r="K5502">
        <v>0</v>
      </c>
      <c r="L5502">
        <v>502775</v>
      </c>
      <c r="M5502">
        <v>15641173</v>
      </c>
      <c r="N5502">
        <v>50800401</v>
      </c>
      <c r="O5502">
        <v>25.322579999999999</v>
      </c>
      <c r="P5502" s="27">
        <v>47848433</v>
      </c>
      <c r="Q5502" s="8">
        <v>163000000</v>
      </c>
    </row>
    <row r="5503" spans="1:17" x14ac:dyDescent="0.3">
      <c r="A5503">
        <v>3</v>
      </c>
      <c r="B5503">
        <v>25</v>
      </c>
      <c r="C5503">
        <v>42</v>
      </c>
      <c r="D5503" s="27">
        <v>8800</v>
      </c>
      <c r="E5503">
        <v>9327</v>
      </c>
      <c r="F5503">
        <v>12471</v>
      </c>
      <c r="G5503">
        <v>39703</v>
      </c>
      <c r="H5503">
        <v>0</v>
      </c>
      <c r="I5503">
        <v>110001</v>
      </c>
      <c r="J5503">
        <v>0</v>
      </c>
      <c r="K5503">
        <v>12762</v>
      </c>
      <c r="L5503">
        <v>9723</v>
      </c>
      <c r="M5503">
        <v>35551</v>
      </c>
      <c r="N5503">
        <v>55572</v>
      </c>
      <c r="O5503">
        <v>1162.2629999999999</v>
      </c>
      <c r="P5503" s="27">
        <v>83561</v>
      </c>
      <c r="Q5503" s="27">
        <v>285110</v>
      </c>
    </row>
    <row r="5504" spans="1:17" x14ac:dyDescent="0.3">
      <c r="A5504">
        <v>9</v>
      </c>
      <c r="B5504">
        <v>2</v>
      </c>
      <c r="C5504">
        <v>2</v>
      </c>
      <c r="D5504" s="27">
        <v>700000</v>
      </c>
      <c r="E5504">
        <v>233858</v>
      </c>
      <c r="F5504" s="8">
        <v>127000000</v>
      </c>
      <c r="G5504">
        <v>18551539</v>
      </c>
      <c r="H5504">
        <v>0</v>
      </c>
      <c r="I5504">
        <v>67176907</v>
      </c>
      <c r="J5504">
        <v>3267001</v>
      </c>
      <c r="K5504">
        <v>338145</v>
      </c>
      <c r="L5504">
        <v>10524594</v>
      </c>
      <c r="M5504">
        <v>45549242</v>
      </c>
      <c r="N5504">
        <v>37766881</v>
      </c>
      <c r="O5504">
        <v>23.717549999999999</v>
      </c>
      <c r="P5504" s="27">
        <v>90917428</v>
      </c>
      <c r="Q5504" s="8">
        <v>310000000</v>
      </c>
    </row>
    <row r="5505" spans="1:17" x14ac:dyDescent="0.3">
      <c r="A5505">
        <v>1</v>
      </c>
      <c r="B5505">
        <v>18</v>
      </c>
      <c r="C5505">
        <v>39</v>
      </c>
      <c r="D5505" s="27">
        <v>29000</v>
      </c>
      <c r="E5505">
        <v>532862</v>
      </c>
      <c r="F5505">
        <v>245530</v>
      </c>
      <c r="G5505">
        <v>359456</v>
      </c>
      <c r="H5505">
        <v>0</v>
      </c>
      <c r="I5505">
        <v>483510</v>
      </c>
      <c r="J5505">
        <v>0</v>
      </c>
      <c r="K5505">
        <v>103504</v>
      </c>
      <c r="L5505">
        <v>795400</v>
      </c>
      <c r="M5505">
        <v>0</v>
      </c>
      <c r="N5505">
        <v>918655</v>
      </c>
      <c r="O5505">
        <v>499.12040000000002</v>
      </c>
      <c r="P5505" s="27">
        <v>1007889</v>
      </c>
      <c r="Q5505" s="27">
        <v>3438917</v>
      </c>
    </row>
    <row r="5506" spans="1:17" x14ac:dyDescent="0.3">
      <c r="A5506">
        <v>2</v>
      </c>
      <c r="B5506">
        <v>13</v>
      </c>
      <c r="C5506">
        <v>24</v>
      </c>
      <c r="D5506" s="27">
        <v>8500</v>
      </c>
      <c r="E5506">
        <v>0</v>
      </c>
      <c r="F5506">
        <v>44039</v>
      </c>
      <c r="G5506">
        <v>10781</v>
      </c>
      <c r="H5506">
        <v>721</v>
      </c>
      <c r="I5506">
        <v>11474</v>
      </c>
      <c r="J5506">
        <v>0</v>
      </c>
      <c r="K5506">
        <v>1531</v>
      </c>
      <c r="L5506">
        <v>6784</v>
      </c>
      <c r="M5506">
        <v>2419</v>
      </c>
      <c r="N5506">
        <v>45199</v>
      </c>
      <c r="O5506">
        <v>1851.67</v>
      </c>
      <c r="P5506" s="27">
        <v>36034</v>
      </c>
      <c r="Q5506" s="27">
        <v>122948</v>
      </c>
    </row>
    <row r="5507" spans="1:17" x14ac:dyDescent="0.3">
      <c r="A5507">
        <v>5</v>
      </c>
      <c r="B5507">
        <v>13</v>
      </c>
      <c r="C5507">
        <v>26</v>
      </c>
      <c r="D5507" s="27">
        <v>500001</v>
      </c>
      <c r="E5507">
        <v>0</v>
      </c>
      <c r="F5507">
        <v>16463970</v>
      </c>
      <c r="G5507">
        <v>9493899</v>
      </c>
      <c r="H5507">
        <v>2313</v>
      </c>
      <c r="I5507">
        <v>13682463</v>
      </c>
      <c r="J5507">
        <v>3035550</v>
      </c>
      <c r="K5507">
        <v>5217097</v>
      </c>
      <c r="L5507">
        <v>465007</v>
      </c>
      <c r="M5507">
        <v>860801</v>
      </c>
      <c r="N5507">
        <v>19902007</v>
      </c>
      <c r="O5507">
        <v>10.855829999999999</v>
      </c>
      <c r="P5507" s="27">
        <v>20258824</v>
      </c>
      <c r="Q5507" s="27">
        <v>69123107</v>
      </c>
    </row>
    <row r="5508" spans="1:17" x14ac:dyDescent="0.3">
      <c r="A5508">
        <v>7</v>
      </c>
      <c r="B5508">
        <v>2</v>
      </c>
      <c r="C5508">
        <v>2</v>
      </c>
      <c r="D5508" s="27">
        <v>75000</v>
      </c>
      <c r="E5508">
        <v>68226</v>
      </c>
      <c r="F5508">
        <v>906196</v>
      </c>
      <c r="G5508">
        <v>1170258</v>
      </c>
      <c r="H5508">
        <v>14027</v>
      </c>
      <c r="I5508">
        <v>1271835</v>
      </c>
      <c r="J5508">
        <v>0</v>
      </c>
      <c r="K5508">
        <v>92236</v>
      </c>
      <c r="L5508">
        <v>189186</v>
      </c>
      <c r="M5508">
        <v>1525446</v>
      </c>
      <c r="N5508">
        <v>1046225</v>
      </c>
      <c r="O5508">
        <v>48.84104</v>
      </c>
      <c r="P5508" s="27">
        <v>1841628</v>
      </c>
      <c r="Q5508" s="27">
        <v>6283635</v>
      </c>
    </row>
    <row r="5509" spans="1:17" x14ac:dyDescent="0.3">
      <c r="A5509">
        <v>9</v>
      </c>
      <c r="B5509">
        <v>14</v>
      </c>
      <c r="C5509">
        <v>28</v>
      </c>
      <c r="D5509" s="27">
        <v>7000</v>
      </c>
      <c r="E5509">
        <v>5822</v>
      </c>
      <c r="F5509">
        <v>21371</v>
      </c>
      <c r="G5509">
        <v>6886</v>
      </c>
      <c r="H5509">
        <v>0</v>
      </c>
      <c r="I5509">
        <v>14097</v>
      </c>
      <c r="J5509">
        <v>0</v>
      </c>
      <c r="K5509">
        <v>0</v>
      </c>
      <c r="L5509">
        <v>10105</v>
      </c>
      <c r="M5509">
        <v>35421</v>
      </c>
      <c r="N5509">
        <v>7143</v>
      </c>
      <c r="O5509">
        <v>597.19169999999997</v>
      </c>
      <c r="P5509" s="27">
        <v>29556</v>
      </c>
      <c r="Q5509" s="27">
        <v>100845</v>
      </c>
    </row>
    <row r="5510" spans="1:17" x14ac:dyDescent="0.3">
      <c r="A5510">
        <v>5</v>
      </c>
      <c r="B5510">
        <v>14</v>
      </c>
      <c r="C5510">
        <v>28</v>
      </c>
      <c r="D5510" s="27">
        <v>26000</v>
      </c>
      <c r="E5510">
        <v>0</v>
      </c>
      <c r="F5510">
        <v>131073</v>
      </c>
      <c r="G5510">
        <v>13607</v>
      </c>
      <c r="H5510">
        <v>7830</v>
      </c>
      <c r="I5510">
        <v>55092</v>
      </c>
      <c r="J5510">
        <v>0</v>
      </c>
      <c r="K5510">
        <v>2865</v>
      </c>
      <c r="L5510">
        <v>6337</v>
      </c>
      <c r="M5510">
        <v>51564</v>
      </c>
      <c r="N5510">
        <v>35962</v>
      </c>
      <c r="O5510">
        <v>751.72649999999999</v>
      </c>
      <c r="P5510" s="27">
        <v>89194</v>
      </c>
      <c r="Q5510" s="27">
        <v>304330</v>
      </c>
    </row>
    <row r="5511" spans="1:17" x14ac:dyDescent="0.3">
      <c r="A5511">
        <v>6</v>
      </c>
      <c r="B5511">
        <v>2</v>
      </c>
      <c r="C5511">
        <v>6</v>
      </c>
      <c r="D5511" s="27">
        <v>120000</v>
      </c>
      <c r="E5511">
        <v>26751</v>
      </c>
      <c r="F5511">
        <v>1202732</v>
      </c>
      <c r="G5511">
        <v>2487024</v>
      </c>
      <c r="H5511">
        <v>0</v>
      </c>
      <c r="I5511">
        <v>1752439</v>
      </c>
      <c r="J5511">
        <v>101220</v>
      </c>
      <c r="K5511">
        <v>51563</v>
      </c>
      <c r="L5511">
        <v>96988</v>
      </c>
      <c r="M5511">
        <v>458501</v>
      </c>
      <c r="N5511">
        <v>1529163</v>
      </c>
      <c r="O5511">
        <v>50.319159999999997</v>
      </c>
      <c r="P5511" s="27">
        <v>2258611</v>
      </c>
      <c r="Q5511" s="27">
        <v>7706381</v>
      </c>
    </row>
    <row r="5512" spans="1:17" x14ac:dyDescent="0.3">
      <c r="A5512">
        <v>7</v>
      </c>
      <c r="B5512">
        <v>12</v>
      </c>
      <c r="C5512">
        <v>21</v>
      </c>
      <c r="D5512" s="27">
        <v>33500</v>
      </c>
      <c r="E5512">
        <v>0</v>
      </c>
      <c r="F5512">
        <v>84065</v>
      </c>
      <c r="G5512">
        <v>28644</v>
      </c>
      <c r="H5512">
        <v>0</v>
      </c>
      <c r="I5512">
        <v>7557</v>
      </c>
      <c r="J5512">
        <v>11435</v>
      </c>
      <c r="K5512">
        <v>8793</v>
      </c>
      <c r="L5512">
        <v>3698</v>
      </c>
      <c r="M5512">
        <v>2061</v>
      </c>
      <c r="N5512">
        <v>83265</v>
      </c>
      <c r="O5512">
        <v>507.98989999999998</v>
      </c>
      <c r="P5512" s="27">
        <v>67268</v>
      </c>
      <c r="Q5512" s="27">
        <v>229518</v>
      </c>
    </row>
    <row r="5513" spans="1:17" x14ac:dyDescent="0.3">
      <c r="A5513">
        <v>9</v>
      </c>
      <c r="B5513">
        <v>16</v>
      </c>
      <c r="C5513">
        <v>35</v>
      </c>
      <c r="D5513" s="27">
        <v>325000</v>
      </c>
      <c r="E5513">
        <v>52014</v>
      </c>
      <c r="F5513">
        <v>11913444</v>
      </c>
      <c r="G5513">
        <v>4758289</v>
      </c>
      <c r="H5513">
        <v>0</v>
      </c>
      <c r="I5513">
        <v>5527465</v>
      </c>
      <c r="J5513">
        <v>984778</v>
      </c>
      <c r="K5513">
        <v>2298040</v>
      </c>
      <c r="L5513">
        <v>2289077</v>
      </c>
      <c r="M5513">
        <v>1263752</v>
      </c>
      <c r="N5513">
        <v>4475299</v>
      </c>
      <c r="O5513">
        <v>6.6318619999999999</v>
      </c>
      <c r="P5513" s="27">
        <v>9836506</v>
      </c>
      <c r="Q5513" s="27">
        <v>33562158</v>
      </c>
    </row>
    <row r="5514" spans="1:17" x14ac:dyDescent="0.3">
      <c r="A5514">
        <v>7</v>
      </c>
      <c r="B5514">
        <v>16</v>
      </c>
      <c r="C5514">
        <v>35</v>
      </c>
      <c r="D5514" s="27">
        <v>1400000</v>
      </c>
      <c r="E5514">
        <v>78394</v>
      </c>
      <c r="F5514">
        <v>20782896</v>
      </c>
      <c r="G5514">
        <v>28988988</v>
      </c>
      <c r="H5514">
        <v>0</v>
      </c>
      <c r="I5514">
        <v>17726986</v>
      </c>
      <c r="J5514">
        <v>4884851</v>
      </c>
      <c r="K5514">
        <v>5484035</v>
      </c>
      <c r="L5514">
        <v>4656350</v>
      </c>
      <c r="M5514">
        <v>4680975</v>
      </c>
      <c r="N5514">
        <v>22072213</v>
      </c>
      <c r="O5514">
        <v>5.040826</v>
      </c>
      <c r="P5514" s="27">
        <v>32050319</v>
      </c>
      <c r="Q5514" s="8">
        <v>109000000</v>
      </c>
    </row>
    <row r="5515" spans="1:17" x14ac:dyDescent="0.3">
      <c r="A5515">
        <v>9</v>
      </c>
      <c r="B5515">
        <v>8</v>
      </c>
      <c r="C5515">
        <v>19</v>
      </c>
      <c r="D5515" s="27">
        <v>26500</v>
      </c>
      <c r="E5515">
        <v>76801</v>
      </c>
      <c r="F5515">
        <v>23443</v>
      </c>
      <c r="G5515">
        <v>418141</v>
      </c>
      <c r="H5515">
        <v>7637</v>
      </c>
      <c r="I5515">
        <v>296502</v>
      </c>
      <c r="J5515">
        <v>45643</v>
      </c>
      <c r="K5515">
        <v>24061</v>
      </c>
      <c r="L5515">
        <v>60985</v>
      </c>
      <c r="M5515">
        <v>369543</v>
      </c>
      <c r="N5515">
        <v>266724</v>
      </c>
      <c r="O5515">
        <v>145.50389999999999</v>
      </c>
      <c r="P5515" s="27">
        <v>465850</v>
      </c>
      <c r="Q5515" s="27">
        <v>1589480</v>
      </c>
    </row>
    <row r="5516" spans="1:17" x14ac:dyDescent="0.3">
      <c r="A5516">
        <v>9</v>
      </c>
      <c r="B5516">
        <v>5</v>
      </c>
      <c r="C5516">
        <v>9</v>
      </c>
      <c r="D5516" s="27">
        <v>12000</v>
      </c>
      <c r="E5516">
        <v>0</v>
      </c>
      <c r="F5516">
        <v>612</v>
      </c>
      <c r="G5516">
        <v>115</v>
      </c>
      <c r="H5516">
        <v>0</v>
      </c>
      <c r="I5516">
        <v>1502</v>
      </c>
      <c r="J5516">
        <v>0</v>
      </c>
      <c r="K5516">
        <v>0</v>
      </c>
      <c r="L5516">
        <v>94</v>
      </c>
      <c r="M5516">
        <v>384</v>
      </c>
      <c r="N5516">
        <v>1391</v>
      </c>
      <c r="O5516">
        <v>1828.0519999999999</v>
      </c>
      <c r="P5516" s="27">
        <v>1201</v>
      </c>
      <c r="Q5516" s="27">
        <v>4098</v>
      </c>
    </row>
    <row r="5517" spans="1:17" x14ac:dyDescent="0.3">
      <c r="A5517">
        <v>3</v>
      </c>
      <c r="B5517">
        <v>2</v>
      </c>
      <c r="C5517">
        <v>6</v>
      </c>
      <c r="D5517" s="27">
        <v>50000</v>
      </c>
      <c r="E5517">
        <v>0</v>
      </c>
      <c r="F5517">
        <v>77430</v>
      </c>
      <c r="G5517">
        <v>333400</v>
      </c>
      <c r="H5517">
        <v>2462</v>
      </c>
      <c r="I5517">
        <v>274500</v>
      </c>
      <c r="J5517">
        <v>0</v>
      </c>
      <c r="K5517">
        <v>0</v>
      </c>
      <c r="L5517">
        <v>59143</v>
      </c>
      <c r="M5517">
        <v>300870</v>
      </c>
      <c r="N5517">
        <v>179116</v>
      </c>
      <c r="O5517">
        <v>279.45609999999999</v>
      </c>
      <c r="P5517" s="27">
        <v>359590</v>
      </c>
      <c r="Q5517" s="27">
        <v>1226921</v>
      </c>
    </row>
    <row r="5518" spans="1:17" x14ac:dyDescent="0.3">
      <c r="A5518">
        <v>7</v>
      </c>
      <c r="B5518">
        <v>15</v>
      </c>
      <c r="C5518">
        <v>53</v>
      </c>
      <c r="D5518" s="27">
        <v>1800</v>
      </c>
      <c r="E5518">
        <v>0</v>
      </c>
      <c r="F5518">
        <v>76772</v>
      </c>
      <c r="G5518">
        <v>23668</v>
      </c>
      <c r="H5518">
        <v>0</v>
      </c>
      <c r="I5518">
        <v>13218</v>
      </c>
      <c r="J5518">
        <v>0</v>
      </c>
      <c r="K5518">
        <v>70637</v>
      </c>
      <c r="L5518">
        <v>46502</v>
      </c>
      <c r="M5518">
        <v>13915</v>
      </c>
      <c r="N5518">
        <v>25696</v>
      </c>
      <c r="O5518">
        <v>1276.539</v>
      </c>
      <c r="P5518" s="27">
        <v>79252</v>
      </c>
      <c r="Q5518" s="27">
        <v>270408</v>
      </c>
    </row>
    <row r="5519" spans="1:17" x14ac:dyDescent="0.3">
      <c r="A5519">
        <v>9</v>
      </c>
      <c r="B5519">
        <v>7</v>
      </c>
      <c r="C5519">
        <v>52</v>
      </c>
      <c r="D5519" s="27">
        <v>160000</v>
      </c>
      <c r="E5519">
        <v>0</v>
      </c>
      <c r="F5519">
        <v>109321</v>
      </c>
      <c r="G5519">
        <v>170410</v>
      </c>
      <c r="H5519">
        <v>0</v>
      </c>
      <c r="I5519">
        <v>1059491</v>
      </c>
      <c r="J5519">
        <v>0</v>
      </c>
      <c r="K5519">
        <v>523202</v>
      </c>
      <c r="L5519">
        <v>392323</v>
      </c>
      <c r="M5519">
        <v>1160441</v>
      </c>
      <c r="N5519">
        <v>3380803</v>
      </c>
      <c r="O5519">
        <v>84.055760000000006</v>
      </c>
      <c r="P5519" s="27">
        <v>1991791</v>
      </c>
      <c r="Q5519" s="27">
        <v>6795991</v>
      </c>
    </row>
    <row r="5520" spans="1:17" x14ac:dyDescent="0.3">
      <c r="A5520">
        <v>3</v>
      </c>
      <c r="B5520">
        <v>2</v>
      </c>
      <c r="C5520">
        <v>4</v>
      </c>
      <c r="D5520" s="27">
        <v>355000</v>
      </c>
      <c r="E5520">
        <v>109072</v>
      </c>
      <c r="F5520">
        <v>752061</v>
      </c>
      <c r="G5520">
        <v>3914434</v>
      </c>
      <c r="H5520">
        <v>5722</v>
      </c>
      <c r="I5520">
        <v>2501285</v>
      </c>
      <c r="J5520">
        <v>0</v>
      </c>
      <c r="K5520">
        <v>346458</v>
      </c>
      <c r="L5520">
        <v>147945</v>
      </c>
      <c r="M5520">
        <v>3099252</v>
      </c>
      <c r="N5520">
        <v>1921579</v>
      </c>
      <c r="O5520">
        <v>30.431059999999999</v>
      </c>
      <c r="P5520" s="27">
        <v>3750823</v>
      </c>
      <c r="Q5520" s="27">
        <v>12797808</v>
      </c>
    </row>
    <row r="5521" spans="1:17" x14ac:dyDescent="0.3">
      <c r="A5521">
        <v>7</v>
      </c>
      <c r="B5521">
        <v>18</v>
      </c>
      <c r="C5521">
        <v>38</v>
      </c>
      <c r="D5521" s="27">
        <v>240000</v>
      </c>
      <c r="E5521">
        <v>181322</v>
      </c>
      <c r="F5521">
        <v>2287641</v>
      </c>
      <c r="G5521">
        <v>2075063</v>
      </c>
      <c r="H5521">
        <v>499931</v>
      </c>
      <c r="I5521">
        <v>956817</v>
      </c>
      <c r="J5521">
        <v>0</v>
      </c>
      <c r="K5521">
        <v>2793659</v>
      </c>
      <c r="L5521">
        <v>3533983</v>
      </c>
      <c r="M5521">
        <v>289582</v>
      </c>
      <c r="N5521">
        <v>5921623</v>
      </c>
      <c r="O5521">
        <v>90.622</v>
      </c>
      <c r="P5521" s="27">
        <v>5433652</v>
      </c>
      <c r="Q5521" s="27">
        <v>18539621</v>
      </c>
    </row>
    <row r="5522" spans="1:17" x14ac:dyDescent="0.3">
      <c r="A5522">
        <v>1</v>
      </c>
      <c r="B5522">
        <v>14</v>
      </c>
      <c r="C5522">
        <v>28</v>
      </c>
      <c r="D5522" s="27">
        <v>180000</v>
      </c>
      <c r="E5522">
        <v>0</v>
      </c>
      <c r="F5522">
        <v>32331</v>
      </c>
      <c r="G5522">
        <v>102545</v>
      </c>
      <c r="H5522">
        <v>0</v>
      </c>
      <c r="I5522">
        <v>151698</v>
      </c>
      <c r="J5522">
        <v>0</v>
      </c>
      <c r="K5522">
        <v>142228</v>
      </c>
      <c r="L5522">
        <v>56569</v>
      </c>
      <c r="M5522">
        <v>364626</v>
      </c>
      <c r="N5522">
        <v>319599</v>
      </c>
      <c r="O5522">
        <v>139.16999999999999</v>
      </c>
      <c r="P5522" s="27">
        <v>342789</v>
      </c>
      <c r="Q5522" s="27">
        <v>1169596</v>
      </c>
    </row>
    <row r="5523" spans="1:17" x14ac:dyDescent="0.3">
      <c r="A5523">
        <v>9</v>
      </c>
      <c r="B5523">
        <v>13</v>
      </c>
      <c r="C5523">
        <v>22</v>
      </c>
      <c r="D5523" s="27">
        <v>315000</v>
      </c>
      <c r="E5523">
        <v>0</v>
      </c>
      <c r="F5523">
        <v>160055</v>
      </c>
      <c r="G5523">
        <v>688091</v>
      </c>
      <c r="H5523">
        <v>0</v>
      </c>
      <c r="I5523">
        <v>3575262</v>
      </c>
      <c r="J5523">
        <v>434341</v>
      </c>
      <c r="K5523">
        <v>277107</v>
      </c>
      <c r="L5523">
        <v>83082</v>
      </c>
      <c r="M5523">
        <v>332473</v>
      </c>
      <c r="N5523">
        <v>5492681</v>
      </c>
      <c r="O5523">
        <v>19.690259999999999</v>
      </c>
      <c r="P5523" s="27">
        <v>3236545</v>
      </c>
      <c r="Q5523" s="27">
        <v>11043092</v>
      </c>
    </row>
    <row r="5524" spans="1:17" x14ac:dyDescent="0.3">
      <c r="A5524">
        <v>3</v>
      </c>
      <c r="B5524">
        <v>2</v>
      </c>
      <c r="C5524">
        <v>2</v>
      </c>
      <c r="D5524" s="27">
        <v>700000</v>
      </c>
      <c r="E5524">
        <v>1224989</v>
      </c>
      <c r="F5524">
        <v>12918935</v>
      </c>
      <c r="G5524">
        <v>13649854</v>
      </c>
      <c r="H5524">
        <v>132767</v>
      </c>
      <c r="I5524">
        <v>7205409</v>
      </c>
      <c r="J5524">
        <v>417510</v>
      </c>
      <c r="K5524">
        <v>2582698</v>
      </c>
      <c r="L5524">
        <v>4903193</v>
      </c>
      <c r="M5524">
        <v>13191827</v>
      </c>
      <c r="N5524">
        <v>6780461</v>
      </c>
      <c r="O5524">
        <v>25.322579999999999</v>
      </c>
      <c r="P5524" s="27">
        <v>18466484</v>
      </c>
      <c r="Q5524" s="27">
        <v>63007643</v>
      </c>
    </row>
    <row r="5525" spans="1:17" x14ac:dyDescent="0.3">
      <c r="A5525">
        <v>9</v>
      </c>
      <c r="B5525">
        <v>2</v>
      </c>
      <c r="C5525">
        <v>3</v>
      </c>
      <c r="D5525" s="27">
        <v>2750</v>
      </c>
      <c r="E5525">
        <v>19685</v>
      </c>
      <c r="F5525">
        <v>6296</v>
      </c>
      <c r="G5525">
        <v>55236</v>
      </c>
      <c r="H5525">
        <v>0</v>
      </c>
      <c r="I5525">
        <v>31868</v>
      </c>
      <c r="J5525">
        <v>0</v>
      </c>
      <c r="K5525">
        <v>0</v>
      </c>
      <c r="L5525">
        <v>5756</v>
      </c>
      <c r="M5525">
        <v>49681</v>
      </c>
      <c r="N5525">
        <v>26395</v>
      </c>
      <c r="O5525">
        <v>1655.242</v>
      </c>
      <c r="P5525" s="27">
        <v>57127</v>
      </c>
      <c r="Q5525" s="27">
        <v>194917</v>
      </c>
    </row>
    <row r="5526" spans="1:17" x14ac:dyDescent="0.3">
      <c r="A5526">
        <v>4</v>
      </c>
      <c r="B5526">
        <v>2</v>
      </c>
      <c r="C5526">
        <v>2</v>
      </c>
      <c r="D5526" s="27">
        <v>1700</v>
      </c>
      <c r="E5526">
        <v>2001</v>
      </c>
      <c r="F5526">
        <v>2862</v>
      </c>
      <c r="G5526">
        <v>6488</v>
      </c>
      <c r="H5526">
        <v>0</v>
      </c>
      <c r="I5526">
        <v>3048</v>
      </c>
      <c r="J5526">
        <v>0</v>
      </c>
      <c r="K5526">
        <v>518</v>
      </c>
      <c r="L5526">
        <v>2876</v>
      </c>
      <c r="M5526">
        <v>2658</v>
      </c>
      <c r="N5526">
        <v>3481</v>
      </c>
      <c r="O5526">
        <v>1559.829</v>
      </c>
      <c r="P5526" s="27">
        <v>7014</v>
      </c>
      <c r="Q5526" s="27">
        <v>23932</v>
      </c>
    </row>
    <row r="5527" spans="1:17" x14ac:dyDescent="0.3">
      <c r="A5527">
        <v>6</v>
      </c>
      <c r="B5527">
        <v>13</v>
      </c>
      <c r="C5527">
        <v>23</v>
      </c>
      <c r="D5527" s="27">
        <v>395000</v>
      </c>
      <c r="E5527">
        <v>1593625</v>
      </c>
      <c r="F5527">
        <v>12831509</v>
      </c>
      <c r="G5527">
        <v>2820847</v>
      </c>
      <c r="H5527">
        <v>1067</v>
      </c>
      <c r="I5527">
        <v>3839834</v>
      </c>
      <c r="J5527">
        <v>709788</v>
      </c>
      <c r="K5527">
        <v>229305</v>
      </c>
      <c r="L5527">
        <v>138442</v>
      </c>
      <c r="M5527">
        <v>415680</v>
      </c>
      <c r="N5527">
        <v>5251198</v>
      </c>
      <c r="O5527">
        <v>30.431059999999999</v>
      </c>
      <c r="P5527" s="27">
        <v>8156886</v>
      </c>
      <c r="Q5527" s="27">
        <v>27831295</v>
      </c>
    </row>
    <row r="5528" spans="1:17" x14ac:dyDescent="0.3">
      <c r="A5528">
        <v>6</v>
      </c>
      <c r="B5528">
        <v>2</v>
      </c>
      <c r="C5528">
        <v>2</v>
      </c>
      <c r="D5528" s="27">
        <v>5000</v>
      </c>
      <c r="E5528">
        <v>3996</v>
      </c>
      <c r="F5528">
        <v>37902</v>
      </c>
      <c r="G5528">
        <v>84271</v>
      </c>
      <c r="H5528">
        <v>2360</v>
      </c>
      <c r="I5528">
        <v>83217</v>
      </c>
      <c r="J5528">
        <v>3911</v>
      </c>
      <c r="K5528">
        <v>8937</v>
      </c>
      <c r="L5528">
        <v>25753</v>
      </c>
      <c r="M5528">
        <v>206305</v>
      </c>
      <c r="N5528">
        <v>45216</v>
      </c>
      <c r="O5528">
        <v>1807.463</v>
      </c>
      <c r="P5528" s="27">
        <v>147089</v>
      </c>
      <c r="Q5528" s="27">
        <v>501868</v>
      </c>
    </row>
    <row r="5529" spans="1:17" x14ac:dyDescent="0.3">
      <c r="A5529">
        <v>2</v>
      </c>
      <c r="B5529">
        <v>18</v>
      </c>
      <c r="C5529">
        <v>40</v>
      </c>
      <c r="D5529" s="27">
        <v>6500</v>
      </c>
      <c r="E5529">
        <v>0</v>
      </c>
      <c r="F5529">
        <v>0</v>
      </c>
      <c r="G5529">
        <v>0</v>
      </c>
      <c r="H5529">
        <v>0</v>
      </c>
      <c r="I5529">
        <v>10881</v>
      </c>
      <c r="J5529">
        <v>0</v>
      </c>
      <c r="K5529">
        <v>2040</v>
      </c>
      <c r="L5529">
        <v>17795</v>
      </c>
      <c r="M5529">
        <v>3881</v>
      </c>
      <c r="N5529">
        <v>29296</v>
      </c>
      <c r="O5529">
        <v>1851.67</v>
      </c>
      <c r="P5529" s="27">
        <v>18726</v>
      </c>
      <c r="Q5529" s="27">
        <v>63893</v>
      </c>
    </row>
    <row r="5530" spans="1:17" x14ac:dyDescent="0.3">
      <c r="A5530">
        <v>5</v>
      </c>
      <c r="B5530">
        <v>18</v>
      </c>
      <c r="C5530">
        <v>38</v>
      </c>
      <c r="D5530" s="27">
        <v>56000</v>
      </c>
      <c r="E5530">
        <v>5294</v>
      </c>
      <c r="F5530">
        <v>143983</v>
      </c>
      <c r="G5530">
        <v>326677</v>
      </c>
      <c r="H5530">
        <v>0</v>
      </c>
      <c r="I5530">
        <v>191343</v>
      </c>
      <c r="J5530">
        <v>147945</v>
      </c>
      <c r="K5530">
        <v>21152</v>
      </c>
      <c r="L5530">
        <v>143089</v>
      </c>
      <c r="M5530">
        <v>4384</v>
      </c>
      <c r="N5530">
        <v>284619</v>
      </c>
      <c r="O5530">
        <v>511.87860000000001</v>
      </c>
      <c r="P5530" s="27">
        <v>371772</v>
      </c>
      <c r="Q5530" s="27">
        <v>1268486</v>
      </c>
    </row>
    <row r="5531" spans="1:17" x14ac:dyDescent="0.3">
      <c r="A5531">
        <v>9</v>
      </c>
      <c r="B5531">
        <v>1</v>
      </c>
      <c r="C5531">
        <v>1</v>
      </c>
      <c r="D5531" s="27">
        <v>260000</v>
      </c>
      <c r="E5531">
        <v>0</v>
      </c>
      <c r="F5531">
        <v>11223</v>
      </c>
      <c r="G5531">
        <v>107679</v>
      </c>
      <c r="H5531">
        <v>0</v>
      </c>
      <c r="I5531">
        <v>86394</v>
      </c>
      <c r="J5531">
        <v>0</v>
      </c>
      <c r="K5531">
        <v>938</v>
      </c>
      <c r="L5531">
        <v>1124</v>
      </c>
      <c r="M5531">
        <v>3892</v>
      </c>
      <c r="N5531">
        <v>374635</v>
      </c>
      <c r="O5531">
        <v>74.84496</v>
      </c>
      <c r="P5531" s="27">
        <v>171713</v>
      </c>
      <c r="Q5531" s="27">
        <v>585885</v>
      </c>
    </row>
    <row r="5532" spans="1:17" x14ac:dyDescent="0.3">
      <c r="A5532">
        <v>5</v>
      </c>
      <c r="B5532">
        <v>26</v>
      </c>
      <c r="C5532">
        <v>46</v>
      </c>
      <c r="D5532" s="27">
        <v>21250</v>
      </c>
      <c r="E5532">
        <v>0</v>
      </c>
      <c r="F5532">
        <v>3847</v>
      </c>
      <c r="G5532">
        <v>4998</v>
      </c>
      <c r="H5532">
        <v>85</v>
      </c>
      <c r="I5532">
        <v>21652</v>
      </c>
      <c r="J5532">
        <v>0</v>
      </c>
      <c r="K5532">
        <v>970</v>
      </c>
      <c r="L5532">
        <v>240</v>
      </c>
      <c r="M5532">
        <v>3075</v>
      </c>
      <c r="N5532">
        <v>18463</v>
      </c>
      <c r="O5532">
        <v>632.51710000000003</v>
      </c>
      <c r="P5532" s="27">
        <v>15630</v>
      </c>
      <c r="Q5532" s="27">
        <v>53330</v>
      </c>
    </row>
    <row r="5533" spans="1:17" x14ac:dyDescent="0.3">
      <c r="A5533">
        <v>5</v>
      </c>
      <c r="B5533">
        <v>15</v>
      </c>
      <c r="C5533">
        <v>32</v>
      </c>
      <c r="D5533" s="27">
        <v>3850</v>
      </c>
      <c r="E5533">
        <v>0</v>
      </c>
      <c r="F5533">
        <v>400489</v>
      </c>
      <c r="G5533">
        <v>110024</v>
      </c>
      <c r="H5533">
        <v>20449</v>
      </c>
      <c r="I5533">
        <v>78185</v>
      </c>
      <c r="J5533">
        <v>610825</v>
      </c>
      <c r="K5533">
        <v>431831</v>
      </c>
      <c r="L5533">
        <v>83468</v>
      </c>
      <c r="M5533">
        <v>43826</v>
      </c>
      <c r="N5533">
        <v>87615</v>
      </c>
      <c r="O5533">
        <v>1197.386</v>
      </c>
      <c r="P5533" s="27">
        <v>547102</v>
      </c>
      <c r="Q5533" s="27">
        <v>1866712</v>
      </c>
    </row>
    <row r="5534" spans="1:17" x14ac:dyDescent="0.3">
      <c r="A5534">
        <v>8</v>
      </c>
      <c r="B5534">
        <v>16</v>
      </c>
      <c r="C5534">
        <v>35</v>
      </c>
      <c r="D5534" s="27">
        <v>900000</v>
      </c>
      <c r="E5534">
        <v>0</v>
      </c>
      <c r="F5534">
        <v>17722342</v>
      </c>
      <c r="G5534">
        <v>9276062</v>
      </c>
      <c r="H5534">
        <v>0</v>
      </c>
      <c r="I5534">
        <v>13289313</v>
      </c>
      <c r="J5534">
        <v>0</v>
      </c>
      <c r="K5534">
        <v>2695412</v>
      </c>
      <c r="L5534">
        <v>368728</v>
      </c>
      <c r="M5534">
        <v>1518724</v>
      </c>
      <c r="N5534">
        <v>12879546</v>
      </c>
      <c r="O5534">
        <v>7.1506299999999996</v>
      </c>
      <c r="P5534" s="27">
        <v>16925594</v>
      </c>
      <c r="Q5534" s="27">
        <v>57750127</v>
      </c>
    </row>
    <row r="5535" spans="1:17" x14ac:dyDescent="0.3">
      <c r="A5535">
        <v>5</v>
      </c>
      <c r="B5535">
        <v>18</v>
      </c>
      <c r="C5535">
        <v>40</v>
      </c>
      <c r="D5535" s="27">
        <v>10750</v>
      </c>
      <c r="E5535">
        <v>266</v>
      </c>
      <c r="F5535">
        <v>204180</v>
      </c>
      <c r="G5535">
        <v>193973</v>
      </c>
      <c r="H5535">
        <v>55239</v>
      </c>
      <c r="I5535">
        <v>103504</v>
      </c>
      <c r="J5535">
        <v>0</v>
      </c>
      <c r="K5535">
        <v>179312</v>
      </c>
      <c r="L5535">
        <v>61566</v>
      </c>
      <c r="M5535">
        <v>178749</v>
      </c>
      <c r="N5535">
        <v>279547</v>
      </c>
      <c r="O5535">
        <v>1162.2629999999999</v>
      </c>
      <c r="P5535" s="27">
        <v>368211</v>
      </c>
      <c r="Q5535" s="27">
        <v>1256336</v>
      </c>
    </row>
    <row r="5536" spans="1:17" x14ac:dyDescent="0.3">
      <c r="A5536">
        <v>3</v>
      </c>
      <c r="B5536">
        <v>2</v>
      </c>
      <c r="C5536">
        <v>2</v>
      </c>
      <c r="D5536" s="27">
        <v>4500</v>
      </c>
      <c r="E5536">
        <v>0</v>
      </c>
      <c r="F5536">
        <v>6926</v>
      </c>
      <c r="G5536">
        <v>13984</v>
      </c>
      <c r="H5536">
        <v>215</v>
      </c>
      <c r="I5536">
        <v>13217</v>
      </c>
      <c r="J5536">
        <v>0</v>
      </c>
      <c r="K5536">
        <v>0</v>
      </c>
      <c r="L5536">
        <v>1258</v>
      </c>
      <c r="M5536">
        <v>3763</v>
      </c>
      <c r="N5536">
        <v>13786</v>
      </c>
      <c r="O5536">
        <v>1197.386</v>
      </c>
      <c r="P5536" s="27">
        <v>15577</v>
      </c>
      <c r="Q5536" s="27">
        <v>53149</v>
      </c>
    </row>
    <row r="5537" spans="1:17" x14ac:dyDescent="0.3">
      <c r="A5537">
        <v>3</v>
      </c>
      <c r="B5537">
        <v>2</v>
      </c>
      <c r="C5537">
        <v>2</v>
      </c>
      <c r="D5537" s="27">
        <v>600000</v>
      </c>
      <c r="E5537">
        <v>3276392</v>
      </c>
      <c r="F5537">
        <v>2830901</v>
      </c>
      <c r="G5537">
        <v>8269535</v>
      </c>
      <c r="H5537">
        <v>80671</v>
      </c>
      <c r="I5537">
        <v>5170946</v>
      </c>
      <c r="J5537">
        <v>241218</v>
      </c>
      <c r="K5537">
        <v>626847</v>
      </c>
      <c r="L5537">
        <v>825927</v>
      </c>
      <c r="M5537">
        <v>2734238</v>
      </c>
      <c r="N5537">
        <v>3845361</v>
      </c>
      <c r="O5537">
        <v>25.322579999999999</v>
      </c>
      <c r="P5537" s="27">
        <v>8177619</v>
      </c>
      <c r="Q5537" s="27">
        <v>27902036</v>
      </c>
    </row>
    <row r="5538" spans="1:17" x14ac:dyDescent="0.3">
      <c r="A5538">
        <v>4</v>
      </c>
      <c r="B5538">
        <v>23</v>
      </c>
      <c r="C5538">
        <v>50</v>
      </c>
      <c r="D5538" s="27">
        <v>19000</v>
      </c>
      <c r="E5538">
        <v>0</v>
      </c>
      <c r="F5538">
        <v>72674</v>
      </c>
      <c r="G5538">
        <v>178872</v>
      </c>
      <c r="H5538">
        <v>12502</v>
      </c>
      <c r="I5538">
        <v>269119</v>
      </c>
      <c r="J5538">
        <v>0</v>
      </c>
      <c r="K5538">
        <v>563246</v>
      </c>
      <c r="L5538">
        <v>31754</v>
      </c>
      <c r="M5538">
        <v>49018</v>
      </c>
      <c r="N5538">
        <v>130996</v>
      </c>
      <c r="O5538">
        <v>788.005</v>
      </c>
      <c r="P5538" s="27">
        <v>383406</v>
      </c>
      <c r="Q5538" s="27">
        <v>1308181</v>
      </c>
    </row>
    <row r="5539" spans="1:17" x14ac:dyDescent="0.3">
      <c r="A5539">
        <v>2</v>
      </c>
      <c r="B5539">
        <v>2</v>
      </c>
      <c r="C5539">
        <v>5</v>
      </c>
      <c r="D5539" s="27">
        <v>3400</v>
      </c>
      <c r="E5539">
        <v>0</v>
      </c>
      <c r="F5539">
        <v>9870</v>
      </c>
      <c r="G5539">
        <v>27841</v>
      </c>
      <c r="H5539">
        <v>0</v>
      </c>
      <c r="I5539">
        <v>20078</v>
      </c>
      <c r="J5539">
        <v>0</v>
      </c>
      <c r="K5539">
        <v>3238</v>
      </c>
      <c r="L5539">
        <v>10782</v>
      </c>
      <c r="M5539">
        <v>10864</v>
      </c>
      <c r="N5539">
        <v>15944</v>
      </c>
      <c r="O5539">
        <v>1868.403</v>
      </c>
      <c r="P5539" s="27">
        <v>28903</v>
      </c>
      <c r="Q5539" s="27">
        <v>98617</v>
      </c>
    </row>
    <row r="5540" spans="1:17" x14ac:dyDescent="0.3">
      <c r="A5540">
        <v>5</v>
      </c>
      <c r="B5540">
        <v>18</v>
      </c>
      <c r="C5540">
        <v>39</v>
      </c>
      <c r="D5540" s="27">
        <v>20250</v>
      </c>
      <c r="E5540">
        <v>3351</v>
      </c>
      <c r="F5540">
        <v>17143</v>
      </c>
      <c r="G5540">
        <v>40236</v>
      </c>
      <c r="H5540">
        <v>4166</v>
      </c>
      <c r="I5540">
        <v>51848</v>
      </c>
      <c r="J5540">
        <v>0</v>
      </c>
      <c r="K5540">
        <v>11156</v>
      </c>
      <c r="L5540">
        <v>27384</v>
      </c>
      <c r="M5540">
        <v>0</v>
      </c>
      <c r="N5540">
        <v>77227</v>
      </c>
      <c r="O5540">
        <v>356.19830000000002</v>
      </c>
      <c r="P5540" s="27">
        <v>68145</v>
      </c>
      <c r="Q5540" s="27">
        <v>232511</v>
      </c>
    </row>
    <row r="5541" spans="1:17" x14ac:dyDescent="0.3">
      <c r="A5541">
        <v>5</v>
      </c>
      <c r="B5541">
        <v>2</v>
      </c>
      <c r="C5541">
        <v>2</v>
      </c>
      <c r="D5541" s="27">
        <v>150000</v>
      </c>
      <c r="E5541">
        <v>0</v>
      </c>
      <c r="F5541">
        <v>682754</v>
      </c>
      <c r="G5541">
        <v>2157214</v>
      </c>
      <c r="H5541">
        <v>40077</v>
      </c>
      <c r="I5541">
        <v>1430030</v>
      </c>
      <c r="J5541">
        <v>0</v>
      </c>
      <c r="K5541">
        <v>703917</v>
      </c>
      <c r="L5541">
        <v>268586</v>
      </c>
      <c r="M5541">
        <v>1235174</v>
      </c>
      <c r="N5541">
        <v>1456774</v>
      </c>
      <c r="O5541">
        <v>50.319159999999997</v>
      </c>
      <c r="P5541" s="27">
        <v>2337200</v>
      </c>
      <c r="Q5541" s="27">
        <v>7974526</v>
      </c>
    </row>
    <row r="5542" spans="1:17" x14ac:dyDescent="0.3">
      <c r="A5542">
        <v>7</v>
      </c>
      <c r="B5542">
        <v>12</v>
      </c>
      <c r="C5542">
        <v>21</v>
      </c>
      <c r="D5542" s="27">
        <v>16500</v>
      </c>
      <c r="E5542">
        <v>1569</v>
      </c>
      <c r="F5542">
        <v>80732</v>
      </c>
      <c r="G5542">
        <v>12589</v>
      </c>
      <c r="H5542">
        <v>2673</v>
      </c>
      <c r="I5542">
        <v>24482</v>
      </c>
      <c r="J5542">
        <v>20102</v>
      </c>
      <c r="K5542">
        <v>2783</v>
      </c>
      <c r="L5542">
        <v>0</v>
      </c>
      <c r="M5542">
        <v>0</v>
      </c>
      <c r="N5542">
        <v>119991</v>
      </c>
      <c r="O5542">
        <v>653.84310000000005</v>
      </c>
      <c r="P5542" s="27">
        <v>77644</v>
      </c>
      <c r="Q5542" s="27">
        <v>264921</v>
      </c>
    </row>
    <row r="5543" spans="1:17" x14ac:dyDescent="0.3">
      <c r="A5543">
        <v>2</v>
      </c>
      <c r="B5543">
        <v>8</v>
      </c>
      <c r="C5543">
        <v>18</v>
      </c>
      <c r="D5543" s="27">
        <v>106000</v>
      </c>
      <c r="E5543">
        <v>13890</v>
      </c>
      <c r="F5543">
        <v>583437</v>
      </c>
      <c r="G5543">
        <v>3456889</v>
      </c>
      <c r="H5543">
        <v>0</v>
      </c>
      <c r="I5543">
        <v>2648766</v>
      </c>
      <c r="J5543">
        <v>355409</v>
      </c>
      <c r="K5543">
        <v>180433</v>
      </c>
      <c r="L5543">
        <v>520200</v>
      </c>
      <c r="M5543">
        <v>386933</v>
      </c>
      <c r="N5543">
        <v>2311141</v>
      </c>
      <c r="O5543">
        <v>19.690259999999999</v>
      </c>
      <c r="P5543" s="27">
        <v>3064800</v>
      </c>
      <c r="Q5543" s="27">
        <v>10457098</v>
      </c>
    </row>
    <row r="5544" spans="1:17" x14ac:dyDescent="0.3">
      <c r="A5544">
        <v>7</v>
      </c>
      <c r="B5544">
        <v>1</v>
      </c>
      <c r="C5544">
        <v>1</v>
      </c>
      <c r="D5544" s="27">
        <v>67000</v>
      </c>
      <c r="O5544">
        <v>2096.2249999999999</v>
      </c>
    </row>
    <row r="5545" spans="1:17" x14ac:dyDescent="0.3">
      <c r="A5545">
        <v>9</v>
      </c>
      <c r="B5545">
        <v>26</v>
      </c>
      <c r="C5545">
        <v>47</v>
      </c>
      <c r="D5545" s="27">
        <v>10000</v>
      </c>
      <c r="E5545">
        <v>0</v>
      </c>
      <c r="F5545">
        <v>157940</v>
      </c>
      <c r="G5545">
        <v>321629</v>
      </c>
      <c r="H5545">
        <v>0</v>
      </c>
      <c r="I5545">
        <v>354648</v>
      </c>
      <c r="J5545">
        <v>0</v>
      </c>
      <c r="K5545">
        <v>0</v>
      </c>
      <c r="L5545">
        <v>0</v>
      </c>
      <c r="M5545">
        <v>139065</v>
      </c>
      <c r="N5545">
        <v>574824</v>
      </c>
      <c r="O5545">
        <v>532.96370000000002</v>
      </c>
      <c r="P5545" s="27">
        <v>453724</v>
      </c>
      <c r="Q5545" s="27">
        <v>1548106</v>
      </c>
    </row>
    <row r="5546" spans="1:17" x14ac:dyDescent="0.3">
      <c r="A5546">
        <v>5</v>
      </c>
      <c r="B5546">
        <v>12</v>
      </c>
      <c r="C5546">
        <v>21</v>
      </c>
      <c r="D5546" s="27">
        <v>5400</v>
      </c>
      <c r="E5546">
        <v>214</v>
      </c>
      <c r="F5546">
        <v>36260</v>
      </c>
      <c r="G5546">
        <v>21053</v>
      </c>
      <c r="H5546">
        <v>738</v>
      </c>
      <c r="I5546">
        <v>21699</v>
      </c>
      <c r="J5546">
        <v>0</v>
      </c>
      <c r="K5546">
        <v>3412</v>
      </c>
      <c r="L5546">
        <v>6161</v>
      </c>
      <c r="M5546">
        <v>4329</v>
      </c>
      <c r="N5546">
        <v>37107</v>
      </c>
      <c r="O5546">
        <v>1879.4559999999999</v>
      </c>
      <c r="P5546" s="27">
        <v>38386</v>
      </c>
      <c r="Q5546" s="27">
        <v>130973</v>
      </c>
    </row>
    <row r="5547" spans="1:17" x14ac:dyDescent="0.3">
      <c r="A5547">
        <v>2</v>
      </c>
      <c r="B5547">
        <v>15</v>
      </c>
      <c r="C5547">
        <v>33</v>
      </c>
      <c r="D5547" s="27">
        <v>5400</v>
      </c>
      <c r="E5547">
        <v>141276</v>
      </c>
      <c r="F5547">
        <v>72291</v>
      </c>
      <c r="G5547">
        <v>134947</v>
      </c>
      <c r="H5547">
        <v>0</v>
      </c>
      <c r="I5547">
        <v>124079</v>
      </c>
      <c r="J5547">
        <v>492894</v>
      </c>
      <c r="K5547">
        <v>348458</v>
      </c>
      <c r="L5547">
        <v>10170</v>
      </c>
      <c r="M5547">
        <v>57693</v>
      </c>
      <c r="N5547">
        <v>82619</v>
      </c>
      <c r="O5547">
        <v>1381.421</v>
      </c>
      <c r="P5547" s="27">
        <v>429199</v>
      </c>
      <c r="Q5547" s="27">
        <v>1464427</v>
      </c>
    </row>
    <row r="5548" spans="1:17" x14ac:dyDescent="0.3">
      <c r="A5548">
        <v>8</v>
      </c>
      <c r="B5548">
        <v>5</v>
      </c>
      <c r="C5548">
        <v>9</v>
      </c>
      <c r="D5548" s="27">
        <v>4000</v>
      </c>
      <c r="E5548">
        <v>15470</v>
      </c>
      <c r="F5548">
        <v>9434</v>
      </c>
      <c r="G5548">
        <v>2614</v>
      </c>
      <c r="H5548">
        <v>0</v>
      </c>
      <c r="I5548">
        <v>13234</v>
      </c>
      <c r="J5548">
        <v>0</v>
      </c>
      <c r="K5548">
        <v>2184</v>
      </c>
      <c r="L5548">
        <v>650</v>
      </c>
      <c r="M5548">
        <v>8903</v>
      </c>
      <c r="N5548">
        <v>13874</v>
      </c>
      <c r="O5548">
        <v>1031.346</v>
      </c>
      <c r="P5548" s="27">
        <v>19450</v>
      </c>
      <c r="Q5548" s="27">
        <v>66363</v>
      </c>
    </row>
    <row r="5549" spans="1:17" x14ac:dyDescent="0.3">
      <c r="A5549">
        <v>3</v>
      </c>
      <c r="B5549">
        <v>26</v>
      </c>
      <c r="C5549">
        <v>48</v>
      </c>
      <c r="D5549" s="27">
        <v>2300</v>
      </c>
      <c r="E5549">
        <v>13727</v>
      </c>
      <c r="F5549">
        <v>11977</v>
      </c>
      <c r="G5549">
        <v>8759</v>
      </c>
      <c r="H5549">
        <v>0</v>
      </c>
      <c r="I5549">
        <v>17572</v>
      </c>
      <c r="J5549">
        <v>0</v>
      </c>
      <c r="K5549">
        <v>0</v>
      </c>
      <c r="L5549">
        <v>411</v>
      </c>
      <c r="M5549">
        <v>5961</v>
      </c>
      <c r="N5549">
        <v>18882</v>
      </c>
      <c r="O5549">
        <v>1868.403</v>
      </c>
      <c r="P5549" s="27">
        <v>22652</v>
      </c>
      <c r="Q5549" s="27">
        <v>77289</v>
      </c>
    </row>
    <row r="5550" spans="1:17" x14ac:dyDescent="0.3">
      <c r="A5550">
        <v>1</v>
      </c>
      <c r="B5550">
        <v>2</v>
      </c>
      <c r="C5550">
        <v>2</v>
      </c>
      <c r="D5550" s="27">
        <v>20500</v>
      </c>
      <c r="E5550">
        <v>0</v>
      </c>
      <c r="F5550">
        <v>0</v>
      </c>
      <c r="G5550">
        <v>763027</v>
      </c>
      <c r="H5550">
        <v>0</v>
      </c>
      <c r="I5550">
        <v>292550</v>
      </c>
      <c r="J5550">
        <v>0</v>
      </c>
      <c r="K5550">
        <v>11324</v>
      </c>
      <c r="L5550">
        <v>38930</v>
      </c>
      <c r="M5550">
        <v>118708</v>
      </c>
      <c r="N5550">
        <v>286837</v>
      </c>
      <c r="O5550">
        <v>84.055760000000006</v>
      </c>
      <c r="P5550" s="27">
        <v>442959</v>
      </c>
      <c r="Q5550" s="27">
        <v>1511376</v>
      </c>
    </row>
    <row r="5551" spans="1:17" x14ac:dyDescent="0.3">
      <c r="A5551">
        <v>4</v>
      </c>
      <c r="B5551">
        <v>25</v>
      </c>
      <c r="C5551">
        <v>42</v>
      </c>
      <c r="D5551" s="27">
        <v>174000</v>
      </c>
      <c r="E5551">
        <v>0</v>
      </c>
      <c r="F5551">
        <v>597371</v>
      </c>
      <c r="G5551">
        <v>1906376</v>
      </c>
      <c r="H5551">
        <v>10090</v>
      </c>
      <c r="I5551">
        <v>1772926</v>
      </c>
      <c r="J5551">
        <v>155841</v>
      </c>
      <c r="K5551">
        <v>7262236</v>
      </c>
      <c r="L5551">
        <v>74209</v>
      </c>
      <c r="M5551">
        <v>117695</v>
      </c>
      <c r="N5551">
        <v>1319136</v>
      </c>
      <c r="O5551">
        <v>61.580849999999998</v>
      </c>
      <c r="P5551" s="27">
        <v>3873353</v>
      </c>
      <c r="Q5551" s="27">
        <v>13215880</v>
      </c>
    </row>
    <row r="5552" spans="1:17" x14ac:dyDescent="0.3">
      <c r="A5552">
        <v>2</v>
      </c>
      <c r="B5552">
        <v>5</v>
      </c>
      <c r="C5552">
        <v>11</v>
      </c>
      <c r="D5552" s="27">
        <v>15000</v>
      </c>
      <c r="O5552">
        <v>226.49610000000001</v>
      </c>
    </row>
    <row r="5553" spans="1:17" x14ac:dyDescent="0.3">
      <c r="A5553">
        <v>2</v>
      </c>
      <c r="B5553">
        <v>16</v>
      </c>
      <c r="C5553">
        <v>35</v>
      </c>
      <c r="D5553" s="27">
        <v>1500000</v>
      </c>
      <c r="E5553">
        <v>1505875</v>
      </c>
      <c r="F5553">
        <v>7154079</v>
      </c>
      <c r="G5553">
        <v>9313893</v>
      </c>
      <c r="H5553">
        <v>0</v>
      </c>
      <c r="I5553">
        <v>12701239</v>
      </c>
      <c r="J5553">
        <v>3308143</v>
      </c>
      <c r="K5553">
        <v>3380853</v>
      </c>
      <c r="L5553">
        <v>3399950</v>
      </c>
      <c r="M5553">
        <v>2346201</v>
      </c>
      <c r="N5553">
        <v>14927788</v>
      </c>
      <c r="O5553">
        <v>2.6527449999999999</v>
      </c>
      <c r="P5553" s="27">
        <v>17009971</v>
      </c>
      <c r="Q5553" s="27">
        <v>58038021</v>
      </c>
    </row>
    <row r="5554" spans="1:17" x14ac:dyDescent="0.3">
      <c r="A5554">
        <v>7</v>
      </c>
      <c r="B5554">
        <v>14</v>
      </c>
      <c r="C5554">
        <v>27</v>
      </c>
      <c r="D5554" s="27">
        <v>330000</v>
      </c>
      <c r="E5554">
        <v>0</v>
      </c>
      <c r="F5554">
        <v>10535762</v>
      </c>
      <c r="G5554">
        <v>3884158</v>
      </c>
      <c r="H5554">
        <v>0</v>
      </c>
      <c r="I5554">
        <v>1525561</v>
      </c>
      <c r="J5554">
        <v>853336</v>
      </c>
      <c r="K5554">
        <v>1532159</v>
      </c>
      <c r="L5554">
        <v>331357</v>
      </c>
      <c r="M5554">
        <v>5440497</v>
      </c>
      <c r="N5554">
        <v>3330974</v>
      </c>
      <c r="O5554">
        <v>17.19126</v>
      </c>
      <c r="P5554" s="27">
        <v>8040388</v>
      </c>
      <c r="Q5554" s="27">
        <v>27433804</v>
      </c>
    </row>
    <row r="5555" spans="1:17" x14ac:dyDescent="0.3">
      <c r="A5555">
        <v>9</v>
      </c>
      <c r="B5555">
        <v>4</v>
      </c>
      <c r="C5555">
        <v>8</v>
      </c>
      <c r="D5555" s="27">
        <v>65000</v>
      </c>
      <c r="E5555">
        <v>21011</v>
      </c>
      <c r="F5555">
        <v>1831797</v>
      </c>
      <c r="G5555">
        <v>196914</v>
      </c>
      <c r="H5555">
        <v>0</v>
      </c>
      <c r="I5555">
        <v>946075</v>
      </c>
      <c r="J5555">
        <v>0</v>
      </c>
      <c r="K5555">
        <v>206695</v>
      </c>
      <c r="L5555">
        <v>128148</v>
      </c>
      <c r="M5555">
        <v>1099391</v>
      </c>
      <c r="N5555">
        <v>1176994</v>
      </c>
      <c r="O5555">
        <v>20.781269999999999</v>
      </c>
      <c r="P5555" s="27">
        <v>1643325</v>
      </c>
      <c r="Q5555" s="27">
        <v>5607025</v>
      </c>
    </row>
    <row r="5556" spans="1:17" x14ac:dyDescent="0.3">
      <c r="A5556">
        <v>3</v>
      </c>
      <c r="B5556">
        <v>2</v>
      </c>
      <c r="C5556">
        <v>2</v>
      </c>
      <c r="D5556" s="27">
        <v>1500</v>
      </c>
      <c r="E5556">
        <v>7500</v>
      </c>
      <c r="F5556">
        <v>5556</v>
      </c>
      <c r="G5556">
        <v>3121</v>
      </c>
      <c r="H5556">
        <v>36</v>
      </c>
      <c r="I5556">
        <v>2206</v>
      </c>
      <c r="J5556">
        <v>0</v>
      </c>
      <c r="K5556">
        <v>1339</v>
      </c>
      <c r="L5556">
        <v>2013</v>
      </c>
      <c r="M5556">
        <v>3520</v>
      </c>
      <c r="N5556">
        <v>3875</v>
      </c>
      <c r="O5556">
        <v>1791.31</v>
      </c>
      <c r="P5556" s="27">
        <v>8548</v>
      </c>
      <c r="Q5556" s="27">
        <v>29166</v>
      </c>
    </row>
    <row r="5557" spans="1:17" x14ac:dyDescent="0.3">
      <c r="A5557">
        <v>6</v>
      </c>
      <c r="B5557">
        <v>14</v>
      </c>
      <c r="C5557">
        <v>31</v>
      </c>
      <c r="D5557" s="27">
        <v>50000</v>
      </c>
      <c r="E5557">
        <v>28236</v>
      </c>
      <c r="F5557">
        <v>432563</v>
      </c>
      <c r="G5557">
        <v>265439</v>
      </c>
      <c r="H5557">
        <v>1921</v>
      </c>
      <c r="I5557">
        <v>188409</v>
      </c>
      <c r="J5557">
        <v>20990</v>
      </c>
      <c r="K5557">
        <v>1599</v>
      </c>
      <c r="L5557">
        <v>26200</v>
      </c>
      <c r="M5557">
        <v>46794</v>
      </c>
      <c r="N5557">
        <v>153317</v>
      </c>
      <c r="O5557">
        <v>84.589330000000004</v>
      </c>
      <c r="P5557" s="27">
        <v>341579</v>
      </c>
      <c r="Q5557" s="27">
        <v>1165468</v>
      </c>
    </row>
    <row r="5558" spans="1:17" x14ac:dyDescent="0.3">
      <c r="A5558">
        <v>9</v>
      </c>
      <c r="B5558">
        <v>5</v>
      </c>
      <c r="C5558">
        <v>10</v>
      </c>
      <c r="D5558" s="27">
        <v>9000</v>
      </c>
      <c r="E5558">
        <v>177</v>
      </c>
      <c r="F5558">
        <v>30626</v>
      </c>
      <c r="G5558">
        <v>18358</v>
      </c>
      <c r="H5558">
        <v>0</v>
      </c>
      <c r="I5558">
        <v>54349</v>
      </c>
      <c r="J5558">
        <v>0</v>
      </c>
      <c r="K5558">
        <v>0</v>
      </c>
      <c r="L5558">
        <v>35980</v>
      </c>
      <c r="M5558">
        <v>91536</v>
      </c>
      <c r="N5558">
        <v>125477</v>
      </c>
      <c r="O5558">
        <v>1828.0519999999999</v>
      </c>
      <c r="P5558" s="27">
        <v>104485</v>
      </c>
      <c r="Q5558" s="27">
        <v>356503</v>
      </c>
    </row>
    <row r="5559" spans="1:17" x14ac:dyDescent="0.3">
      <c r="A5559">
        <v>4</v>
      </c>
      <c r="B5559">
        <v>5</v>
      </c>
      <c r="C5559">
        <v>10</v>
      </c>
      <c r="D5559" s="27">
        <v>6300</v>
      </c>
      <c r="O5559">
        <v>3782.18</v>
      </c>
    </row>
    <row r="5560" spans="1:17" x14ac:dyDescent="0.3">
      <c r="A5560">
        <v>6</v>
      </c>
      <c r="B5560">
        <v>13</v>
      </c>
      <c r="C5560">
        <v>26</v>
      </c>
      <c r="D5560" s="27">
        <v>6100</v>
      </c>
      <c r="E5560">
        <v>16078</v>
      </c>
      <c r="F5560">
        <v>29211</v>
      </c>
      <c r="G5560">
        <v>4145</v>
      </c>
      <c r="H5560">
        <v>42</v>
      </c>
      <c r="I5560">
        <v>7775</v>
      </c>
      <c r="J5560">
        <v>2271</v>
      </c>
      <c r="K5560">
        <v>1722</v>
      </c>
      <c r="L5560">
        <v>5899</v>
      </c>
      <c r="M5560">
        <v>6475</v>
      </c>
      <c r="N5560">
        <v>17827</v>
      </c>
      <c r="O5560">
        <v>1807.463</v>
      </c>
      <c r="P5560" s="27">
        <v>26801</v>
      </c>
      <c r="Q5560" s="27">
        <v>91445</v>
      </c>
    </row>
    <row r="5561" spans="1:17" x14ac:dyDescent="0.3">
      <c r="A5561">
        <v>6</v>
      </c>
      <c r="B5561">
        <v>2</v>
      </c>
      <c r="C5561">
        <v>4</v>
      </c>
      <c r="D5561" s="27">
        <v>8900</v>
      </c>
      <c r="E5561">
        <v>0</v>
      </c>
      <c r="F5561">
        <v>42621</v>
      </c>
      <c r="G5561">
        <v>28414</v>
      </c>
      <c r="H5561">
        <v>0</v>
      </c>
      <c r="I5561">
        <v>34616</v>
      </c>
      <c r="J5561">
        <v>0</v>
      </c>
      <c r="K5561">
        <v>11882</v>
      </c>
      <c r="L5561">
        <v>15255</v>
      </c>
      <c r="M5561">
        <v>75998</v>
      </c>
      <c r="N5561">
        <v>29037</v>
      </c>
      <c r="O5561">
        <v>1162.2629999999999</v>
      </c>
      <c r="P5561" s="27">
        <v>69702</v>
      </c>
      <c r="Q5561" s="27">
        <v>237823</v>
      </c>
    </row>
    <row r="5562" spans="1:17" x14ac:dyDescent="0.3">
      <c r="A5562">
        <v>6</v>
      </c>
      <c r="B5562">
        <v>25</v>
      </c>
      <c r="C5562">
        <v>42</v>
      </c>
      <c r="D5562" s="27">
        <v>7700</v>
      </c>
      <c r="E5562">
        <v>28171</v>
      </c>
      <c r="F5562">
        <v>118525</v>
      </c>
      <c r="G5562">
        <v>169912</v>
      </c>
      <c r="H5562">
        <v>3501</v>
      </c>
      <c r="I5562">
        <v>239127</v>
      </c>
      <c r="J5562">
        <v>0</v>
      </c>
      <c r="K5562">
        <v>9114</v>
      </c>
      <c r="L5562">
        <v>74814</v>
      </c>
      <c r="M5562">
        <v>172779</v>
      </c>
      <c r="N5562">
        <v>154082</v>
      </c>
      <c r="O5562">
        <v>1107.7529999999999</v>
      </c>
      <c r="P5562" s="27">
        <v>284298</v>
      </c>
      <c r="Q5562" s="27">
        <v>970025</v>
      </c>
    </row>
    <row r="5563" spans="1:17" x14ac:dyDescent="0.3">
      <c r="A5563">
        <v>8</v>
      </c>
      <c r="B5563">
        <v>8</v>
      </c>
      <c r="C5563">
        <v>19</v>
      </c>
      <c r="D5563" s="27">
        <v>4350</v>
      </c>
      <c r="E5563">
        <v>0</v>
      </c>
      <c r="F5563">
        <v>3444</v>
      </c>
      <c r="G5563">
        <v>23611</v>
      </c>
      <c r="H5563">
        <v>0</v>
      </c>
      <c r="I5563">
        <v>18201</v>
      </c>
      <c r="J5563">
        <v>0</v>
      </c>
      <c r="K5563">
        <v>749</v>
      </c>
      <c r="L5563">
        <v>1485</v>
      </c>
      <c r="M5563">
        <v>3839</v>
      </c>
      <c r="N5563">
        <v>22172</v>
      </c>
      <c r="O5563">
        <v>1274.2560000000001</v>
      </c>
      <c r="P5563" s="27">
        <v>21542</v>
      </c>
      <c r="Q5563" s="27">
        <v>73501</v>
      </c>
    </row>
    <row r="5564" spans="1:17" x14ac:dyDescent="0.3">
      <c r="A5564">
        <v>7</v>
      </c>
      <c r="B5564">
        <v>14</v>
      </c>
      <c r="C5564">
        <v>28</v>
      </c>
      <c r="D5564" s="27">
        <v>81000</v>
      </c>
      <c r="E5564">
        <v>217513</v>
      </c>
      <c r="F5564">
        <v>550007</v>
      </c>
      <c r="G5564">
        <v>162384</v>
      </c>
      <c r="H5564">
        <v>31888</v>
      </c>
      <c r="I5564">
        <v>380680</v>
      </c>
      <c r="J5564">
        <v>0</v>
      </c>
      <c r="K5564">
        <v>21995</v>
      </c>
      <c r="L5564">
        <v>40568</v>
      </c>
      <c r="M5564">
        <v>410783</v>
      </c>
      <c r="N5564">
        <v>224033</v>
      </c>
      <c r="O5564">
        <v>209.1</v>
      </c>
      <c r="P5564" s="27">
        <v>597846</v>
      </c>
      <c r="Q5564" s="27">
        <v>2039851</v>
      </c>
    </row>
    <row r="5565" spans="1:17" x14ac:dyDescent="0.3">
      <c r="A5565">
        <v>8</v>
      </c>
      <c r="B5565">
        <v>2</v>
      </c>
      <c r="C5565">
        <v>2</v>
      </c>
      <c r="D5565" s="27">
        <v>25001</v>
      </c>
      <c r="E5565">
        <v>45731</v>
      </c>
      <c r="F5565">
        <v>69368</v>
      </c>
      <c r="G5565">
        <v>353537</v>
      </c>
      <c r="H5565">
        <v>5924</v>
      </c>
      <c r="I5565">
        <v>260276</v>
      </c>
      <c r="J5565">
        <v>13803</v>
      </c>
      <c r="K5565">
        <v>76931</v>
      </c>
      <c r="L5565">
        <v>49761</v>
      </c>
      <c r="M5565">
        <v>1131038</v>
      </c>
      <c r="N5565">
        <v>189761</v>
      </c>
      <c r="O5565">
        <v>48.84104</v>
      </c>
      <c r="P5565" s="27">
        <v>643649</v>
      </c>
      <c r="Q5565" s="27">
        <v>2196130</v>
      </c>
    </row>
    <row r="5566" spans="1:17" x14ac:dyDescent="0.3">
      <c r="A5566">
        <v>3</v>
      </c>
      <c r="B5566">
        <v>2</v>
      </c>
      <c r="C5566">
        <v>6</v>
      </c>
      <c r="D5566" s="27">
        <v>700000</v>
      </c>
      <c r="E5566">
        <v>6817212</v>
      </c>
      <c r="F5566">
        <v>14221426</v>
      </c>
      <c r="G5566">
        <v>10091766</v>
      </c>
      <c r="H5566">
        <v>260126</v>
      </c>
      <c r="I5566">
        <v>9338114</v>
      </c>
      <c r="J5566">
        <v>0</v>
      </c>
      <c r="K5566">
        <v>2158908</v>
      </c>
      <c r="L5566">
        <v>3116806</v>
      </c>
      <c r="M5566">
        <v>6380695</v>
      </c>
      <c r="N5566">
        <v>7334241</v>
      </c>
      <c r="O5566">
        <v>25.322579999999999</v>
      </c>
      <c r="P5566" s="27">
        <v>17502724</v>
      </c>
      <c r="Q5566" s="27">
        <v>59719294</v>
      </c>
    </row>
    <row r="5567" spans="1:17" x14ac:dyDescent="0.3">
      <c r="A5567">
        <v>9</v>
      </c>
      <c r="B5567">
        <v>2</v>
      </c>
      <c r="C5567">
        <v>4</v>
      </c>
      <c r="D5567" s="27">
        <v>9200</v>
      </c>
      <c r="E5567">
        <v>58928</v>
      </c>
      <c r="F5567">
        <v>13941</v>
      </c>
      <c r="G5567">
        <v>82492</v>
      </c>
      <c r="H5567">
        <v>1762</v>
      </c>
      <c r="I5567">
        <v>48954</v>
      </c>
      <c r="J5567">
        <v>5038</v>
      </c>
      <c r="K5567">
        <v>4742</v>
      </c>
      <c r="L5567">
        <v>25892</v>
      </c>
      <c r="M5567">
        <v>5072</v>
      </c>
      <c r="N5567">
        <v>58239</v>
      </c>
      <c r="O5567">
        <v>1031.346</v>
      </c>
      <c r="P5567" s="27">
        <v>89408</v>
      </c>
      <c r="Q5567" s="27">
        <v>305060</v>
      </c>
    </row>
    <row r="5568" spans="1:17" x14ac:dyDescent="0.3">
      <c r="A5568">
        <v>5</v>
      </c>
      <c r="B5568">
        <v>2</v>
      </c>
      <c r="C5568">
        <v>2</v>
      </c>
      <c r="D5568" s="27">
        <v>28000</v>
      </c>
      <c r="E5568">
        <v>111029</v>
      </c>
      <c r="F5568">
        <v>807029</v>
      </c>
      <c r="G5568">
        <v>1107479</v>
      </c>
      <c r="H5568">
        <v>0</v>
      </c>
      <c r="I5568">
        <v>542443</v>
      </c>
      <c r="J5568">
        <v>0</v>
      </c>
      <c r="K5568">
        <v>62648</v>
      </c>
      <c r="L5568">
        <v>154795</v>
      </c>
      <c r="M5568">
        <v>1389415</v>
      </c>
      <c r="N5568">
        <v>447801</v>
      </c>
      <c r="O5568">
        <v>1117.742</v>
      </c>
      <c r="P5568" s="27">
        <v>1354818</v>
      </c>
      <c r="Q5568" s="27">
        <v>4622639</v>
      </c>
    </row>
    <row r="5569" spans="1:17" x14ac:dyDescent="0.3">
      <c r="A5569">
        <v>8</v>
      </c>
      <c r="B5569">
        <v>14</v>
      </c>
      <c r="C5569">
        <v>28</v>
      </c>
      <c r="D5569" s="27">
        <v>62000</v>
      </c>
      <c r="E5569">
        <v>0</v>
      </c>
      <c r="F5569">
        <v>0</v>
      </c>
      <c r="G5569">
        <v>53178</v>
      </c>
      <c r="H5569">
        <v>0</v>
      </c>
      <c r="I5569">
        <v>328964</v>
      </c>
      <c r="J5569">
        <v>47097</v>
      </c>
      <c r="K5569">
        <v>512038</v>
      </c>
      <c r="L5569">
        <v>43857</v>
      </c>
      <c r="M5569">
        <v>281963</v>
      </c>
      <c r="N5569">
        <v>222702</v>
      </c>
      <c r="O5569">
        <v>242.08690000000001</v>
      </c>
      <c r="P5569" s="27">
        <v>436635</v>
      </c>
      <c r="Q5569" s="27">
        <v>1489799</v>
      </c>
    </row>
    <row r="5570" spans="1:17" x14ac:dyDescent="0.3">
      <c r="A5570">
        <v>5</v>
      </c>
      <c r="B5570">
        <v>26</v>
      </c>
      <c r="C5570">
        <v>45</v>
      </c>
      <c r="D5570" s="27">
        <v>8000</v>
      </c>
      <c r="E5570">
        <v>0</v>
      </c>
      <c r="F5570">
        <v>0</v>
      </c>
      <c r="G5570">
        <v>13416</v>
      </c>
      <c r="H5570">
        <v>529</v>
      </c>
      <c r="I5570">
        <v>145218</v>
      </c>
      <c r="J5570">
        <v>0</v>
      </c>
      <c r="K5570">
        <v>19445</v>
      </c>
      <c r="L5570">
        <v>10230</v>
      </c>
      <c r="M5570">
        <v>14586</v>
      </c>
      <c r="N5570">
        <v>139786</v>
      </c>
      <c r="O5570">
        <v>1655.242</v>
      </c>
      <c r="P5570" s="27">
        <v>100589</v>
      </c>
      <c r="Q5570" s="27">
        <v>343210</v>
      </c>
    </row>
    <row r="5571" spans="1:17" x14ac:dyDescent="0.3">
      <c r="A5571">
        <v>7</v>
      </c>
      <c r="B5571">
        <v>15</v>
      </c>
      <c r="C5571">
        <v>32</v>
      </c>
      <c r="D5571" s="27">
        <v>2000</v>
      </c>
      <c r="E5571">
        <v>4298</v>
      </c>
      <c r="F5571">
        <v>126256</v>
      </c>
      <c r="G5571">
        <v>78575</v>
      </c>
      <c r="H5571">
        <v>8937</v>
      </c>
      <c r="I5571">
        <v>46517</v>
      </c>
      <c r="J5571">
        <v>342456</v>
      </c>
      <c r="K5571">
        <v>242105</v>
      </c>
      <c r="L5571">
        <v>16838</v>
      </c>
      <c r="M5571">
        <v>33447</v>
      </c>
      <c r="N5571">
        <v>45374</v>
      </c>
      <c r="O5571">
        <v>1197.386</v>
      </c>
      <c r="P5571" s="27">
        <v>276906</v>
      </c>
      <c r="Q5571" s="27">
        <v>944803</v>
      </c>
    </row>
    <row r="5572" spans="1:17" x14ac:dyDescent="0.3">
      <c r="A5572">
        <v>5</v>
      </c>
      <c r="B5572">
        <v>12</v>
      </c>
      <c r="C5572">
        <v>21</v>
      </c>
      <c r="D5572" s="27">
        <v>19000</v>
      </c>
      <c r="E5572">
        <v>566</v>
      </c>
      <c r="F5572">
        <v>221997</v>
      </c>
      <c r="G5572">
        <v>198027</v>
      </c>
      <c r="H5572">
        <v>2990</v>
      </c>
      <c r="I5572">
        <v>165447</v>
      </c>
      <c r="J5572">
        <v>0</v>
      </c>
      <c r="K5572">
        <v>145879</v>
      </c>
      <c r="L5572">
        <v>25504</v>
      </c>
      <c r="M5572">
        <v>71479</v>
      </c>
      <c r="N5572">
        <v>213104</v>
      </c>
      <c r="O5572">
        <v>657.71090000000004</v>
      </c>
      <c r="P5572" s="27">
        <v>306270</v>
      </c>
      <c r="Q5572" s="27">
        <v>1044993</v>
      </c>
    </row>
    <row r="5573" spans="1:17" x14ac:dyDescent="0.3">
      <c r="A5573">
        <v>2</v>
      </c>
      <c r="B5573">
        <v>16</v>
      </c>
      <c r="C5573">
        <v>35</v>
      </c>
      <c r="D5573" s="27">
        <v>1500000</v>
      </c>
      <c r="E5573">
        <v>642198</v>
      </c>
      <c r="F5573">
        <v>36071788</v>
      </c>
      <c r="G5573">
        <v>15837909</v>
      </c>
      <c r="H5573">
        <v>584767</v>
      </c>
      <c r="I5573">
        <v>22857491</v>
      </c>
      <c r="J5573">
        <v>0</v>
      </c>
      <c r="K5573">
        <v>3762033</v>
      </c>
      <c r="L5573">
        <v>2811071</v>
      </c>
      <c r="M5573">
        <v>4210607</v>
      </c>
      <c r="N5573">
        <v>15369469</v>
      </c>
      <c r="O5573">
        <v>6.6318619999999999</v>
      </c>
      <c r="P5573" s="27">
        <v>29937671</v>
      </c>
      <c r="Q5573" s="8">
        <v>102000000</v>
      </c>
    </row>
    <row r="5574" spans="1:17" x14ac:dyDescent="0.3">
      <c r="A5574">
        <v>2</v>
      </c>
      <c r="B5574">
        <v>18</v>
      </c>
      <c r="C5574">
        <v>39</v>
      </c>
      <c r="D5574" s="27">
        <v>1600</v>
      </c>
      <c r="E5574">
        <v>14771</v>
      </c>
      <c r="F5574">
        <v>16044</v>
      </c>
      <c r="G5574">
        <v>17565</v>
      </c>
      <c r="H5574">
        <v>0</v>
      </c>
      <c r="I5574">
        <v>33537</v>
      </c>
      <c r="J5574">
        <v>0</v>
      </c>
      <c r="K5574">
        <v>13031</v>
      </c>
      <c r="L5574">
        <v>44729</v>
      </c>
      <c r="M5574">
        <v>0</v>
      </c>
      <c r="N5574">
        <v>44892</v>
      </c>
      <c r="O5574">
        <v>1868.403</v>
      </c>
      <c r="P5574" s="27">
        <v>54094</v>
      </c>
      <c r="Q5574" s="27">
        <v>184569</v>
      </c>
    </row>
    <row r="5575" spans="1:17" x14ac:dyDescent="0.3">
      <c r="A5575">
        <v>4</v>
      </c>
      <c r="B5575">
        <v>14</v>
      </c>
      <c r="C5575">
        <v>28</v>
      </c>
      <c r="D5575" s="27">
        <v>65000</v>
      </c>
      <c r="E5575">
        <v>0</v>
      </c>
      <c r="F5575">
        <v>1103005</v>
      </c>
      <c r="G5575">
        <v>366967</v>
      </c>
      <c r="H5575">
        <v>54093</v>
      </c>
      <c r="I5575">
        <v>776252</v>
      </c>
      <c r="J5575">
        <v>68394</v>
      </c>
      <c r="K5575">
        <v>776855</v>
      </c>
      <c r="L5575">
        <v>150278</v>
      </c>
      <c r="M5575">
        <v>1391503</v>
      </c>
      <c r="N5575">
        <v>401272</v>
      </c>
      <c r="O5575">
        <v>207.1317</v>
      </c>
      <c r="P5575" s="27">
        <v>1491389</v>
      </c>
      <c r="Q5575" s="27">
        <v>5088619</v>
      </c>
    </row>
    <row r="5576" spans="1:17" x14ac:dyDescent="0.3">
      <c r="A5576">
        <v>9</v>
      </c>
      <c r="B5576">
        <v>1</v>
      </c>
      <c r="C5576">
        <v>1</v>
      </c>
      <c r="D5576" s="27">
        <v>2000</v>
      </c>
      <c r="O5576">
        <v>503.86329999999998</v>
      </c>
    </row>
    <row r="5577" spans="1:17" x14ac:dyDescent="0.3">
      <c r="A5577">
        <v>9</v>
      </c>
      <c r="B5577">
        <v>23</v>
      </c>
      <c r="C5577">
        <v>50</v>
      </c>
      <c r="D5577" s="27">
        <v>75000</v>
      </c>
      <c r="E5577">
        <v>292156</v>
      </c>
      <c r="F5577">
        <v>198320</v>
      </c>
      <c r="G5577">
        <v>1665989</v>
      </c>
      <c r="H5577">
        <v>68834</v>
      </c>
      <c r="I5577">
        <v>881820</v>
      </c>
      <c r="J5577">
        <v>130488</v>
      </c>
      <c r="K5577">
        <v>3379759</v>
      </c>
      <c r="L5577">
        <v>58772</v>
      </c>
      <c r="M5577">
        <v>111643</v>
      </c>
      <c r="N5577">
        <v>716971</v>
      </c>
      <c r="O5577">
        <v>249.4453</v>
      </c>
      <c r="P5577" s="27">
        <v>2199517</v>
      </c>
      <c r="Q5577" s="27">
        <v>7504752</v>
      </c>
    </row>
    <row r="5578" spans="1:17" x14ac:dyDescent="0.3">
      <c r="A5578">
        <v>8</v>
      </c>
      <c r="B5578">
        <v>2</v>
      </c>
      <c r="C5578">
        <v>2</v>
      </c>
      <c r="D5578" s="27">
        <v>6000</v>
      </c>
      <c r="E5578">
        <v>454</v>
      </c>
      <c r="F5578">
        <v>39567</v>
      </c>
      <c r="G5578">
        <v>20908</v>
      </c>
      <c r="H5578">
        <v>842</v>
      </c>
      <c r="I5578">
        <v>33065</v>
      </c>
      <c r="J5578">
        <v>0</v>
      </c>
      <c r="K5578">
        <v>4419</v>
      </c>
      <c r="L5578">
        <v>24570</v>
      </c>
      <c r="M5578">
        <v>54040</v>
      </c>
      <c r="N5578">
        <v>26176</v>
      </c>
      <c r="O5578">
        <v>1134.75</v>
      </c>
      <c r="P5578" s="27">
        <v>59801</v>
      </c>
      <c r="Q5578" s="27">
        <v>204041</v>
      </c>
    </row>
    <row r="5579" spans="1:17" x14ac:dyDescent="0.3">
      <c r="A5579">
        <v>4</v>
      </c>
      <c r="B5579">
        <v>25</v>
      </c>
      <c r="C5579">
        <v>42</v>
      </c>
      <c r="D5579" s="27">
        <v>4800</v>
      </c>
      <c r="E5579">
        <v>28926</v>
      </c>
      <c r="F5579">
        <v>24516</v>
      </c>
      <c r="G5579">
        <v>25141</v>
      </c>
      <c r="H5579">
        <v>2300</v>
      </c>
      <c r="I5579">
        <v>69128</v>
      </c>
      <c r="J5579">
        <v>0</v>
      </c>
      <c r="K5579">
        <v>0</v>
      </c>
      <c r="L5579">
        <v>13314</v>
      </c>
      <c r="M5579">
        <v>65115</v>
      </c>
      <c r="N5579">
        <v>57237</v>
      </c>
      <c r="O5579">
        <v>1807.463</v>
      </c>
      <c r="P5579" s="27">
        <v>83727</v>
      </c>
      <c r="Q5579" s="27">
        <v>285677</v>
      </c>
    </row>
    <row r="5580" spans="1:17" x14ac:dyDescent="0.3">
      <c r="A5580">
        <v>3</v>
      </c>
      <c r="B5580">
        <v>2</v>
      </c>
      <c r="C5580">
        <v>3</v>
      </c>
      <c r="D5580" s="27">
        <v>2400</v>
      </c>
      <c r="E5580">
        <v>0</v>
      </c>
      <c r="F5580">
        <v>2265</v>
      </c>
      <c r="G5580">
        <v>14031</v>
      </c>
      <c r="H5580">
        <v>0</v>
      </c>
      <c r="I5580">
        <v>6200</v>
      </c>
      <c r="J5580">
        <v>0</v>
      </c>
      <c r="K5580">
        <v>735</v>
      </c>
      <c r="L5580">
        <v>4078</v>
      </c>
      <c r="M5580">
        <v>12812</v>
      </c>
      <c r="N5580">
        <v>8357</v>
      </c>
      <c r="O5580">
        <v>25.322579999999999</v>
      </c>
      <c r="P5580" s="27">
        <v>14208</v>
      </c>
      <c r="Q5580" s="27">
        <v>48478</v>
      </c>
    </row>
    <row r="5581" spans="1:17" x14ac:dyDescent="0.3">
      <c r="A5581">
        <v>3</v>
      </c>
      <c r="B5581">
        <v>2</v>
      </c>
      <c r="C5581">
        <v>2</v>
      </c>
      <c r="D5581" s="27">
        <v>700000</v>
      </c>
      <c r="E5581">
        <v>807045</v>
      </c>
      <c r="F5581">
        <v>8011752</v>
      </c>
      <c r="G5581">
        <v>8906666</v>
      </c>
      <c r="H5581">
        <v>51391</v>
      </c>
      <c r="I5581">
        <v>4862404</v>
      </c>
      <c r="J5581">
        <v>325796</v>
      </c>
      <c r="K5581">
        <v>1157493</v>
      </c>
      <c r="L5581">
        <v>452431</v>
      </c>
      <c r="M5581">
        <v>2563390</v>
      </c>
      <c r="N5581">
        <v>5189960</v>
      </c>
      <c r="O5581">
        <v>25.322579999999999</v>
      </c>
      <c r="P5581" s="27">
        <v>9474891</v>
      </c>
      <c r="Q5581" s="27">
        <v>32328328</v>
      </c>
    </row>
    <row r="5582" spans="1:17" x14ac:dyDescent="0.3">
      <c r="A5582">
        <v>9</v>
      </c>
      <c r="B5582">
        <v>2</v>
      </c>
      <c r="C5582">
        <v>2</v>
      </c>
      <c r="D5582" s="27">
        <v>22000</v>
      </c>
      <c r="E5582">
        <v>3714</v>
      </c>
      <c r="F5582">
        <v>2536</v>
      </c>
      <c r="G5582">
        <v>43767</v>
      </c>
      <c r="H5582">
        <v>535</v>
      </c>
      <c r="I5582">
        <v>42820</v>
      </c>
      <c r="J5582">
        <v>0</v>
      </c>
      <c r="K5582">
        <v>813</v>
      </c>
      <c r="L5582">
        <v>17345</v>
      </c>
      <c r="M5582">
        <v>31142</v>
      </c>
      <c r="N5582">
        <v>36216</v>
      </c>
      <c r="O5582">
        <v>1667.7550000000001</v>
      </c>
      <c r="P5582" s="27">
        <v>52429</v>
      </c>
      <c r="Q5582" s="27">
        <v>178888</v>
      </c>
    </row>
    <row r="5583" spans="1:17" x14ac:dyDescent="0.3">
      <c r="A5583">
        <v>1</v>
      </c>
      <c r="B5583">
        <v>12</v>
      </c>
      <c r="C5583">
        <v>21</v>
      </c>
      <c r="D5583" s="27">
        <v>14000</v>
      </c>
      <c r="E5583">
        <v>0</v>
      </c>
      <c r="F5583">
        <v>0</v>
      </c>
      <c r="G5583">
        <v>3757</v>
      </c>
      <c r="H5583">
        <v>1396</v>
      </c>
      <c r="I5583">
        <v>23163</v>
      </c>
      <c r="J5583">
        <v>4199</v>
      </c>
      <c r="K5583">
        <v>685</v>
      </c>
      <c r="L5583">
        <v>975</v>
      </c>
      <c r="M5583">
        <v>1908</v>
      </c>
      <c r="N5583">
        <v>38978</v>
      </c>
      <c r="O5583">
        <v>1851.67</v>
      </c>
      <c r="P5583" s="27">
        <v>21999</v>
      </c>
      <c r="Q5583" s="27">
        <v>75061</v>
      </c>
    </row>
    <row r="5584" spans="1:17" x14ac:dyDescent="0.3">
      <c r="A5584">
        <v>5</v>
      </c>
      <c r="B5584">
        <v>26</v>
      </c>
      <c r="C5584">
        <v>48</v>
      </c>
      <c r="D5584" s="27">
        <v>5000</v>
      </c>
      <c r="E5584">
        <v>0</v>
      </c>
      <c r="F5584">
        <v>381982</v>
      </c>
      <c r="G5584">
        <v>88140</v>
      </c>
      <c r="H5584">
        <v>0</v>
      </c>
      <c r="I5584">
        <v>147379</v>
      </c>
      <c r="J5584">
        <v>0</v>
      </c>
      <c r="K5584">
        <v>0</v>
      </c>
      <c r="L5584">
        <v>25530</v>
      </c>
      <c r="M5584">
        <v>22052</v>
      </c>
      <c r="N5584">
        <v>166121</v>
      </c>
      <c r="O5584">
        <v>976.41750000000002</v>
      </c>
      <c r="P5584" s="27">
        <v>243612</v>
      </c>
      <c r="Q5584" s="27">
        <v>831204</v>
      </c>
    </row>
    <row r="5585" spans="1:17" x14ac:dyDescent="0.3">
      <c r="A5585">
        <v>5</v>
      </c>
      <c r="B5585">
        <v>5</v>
      </c>
      <c r="C5585">
        <v>10</v>
      </c>
      <c r="D5585" s="27">
        <v>70000</v>
      </c>
      <c r="E5585">
        <v>0</v>
      </c>
      <c r="F5585">
        <v>31586</v>
      </c>
      <c r="G5585">
        <v>35873</v>
      </c>
      <c r="H5585">
        <v>386</v>
      </c>
      <c r="I5585">
        <v>173034</v>
      </c>
      <c r="J5585">
        <v>0</v>
      </c>
      <c r="K5585">
        <v>0</v>
      </c>
      <c r="L5585">
        <v>9994</v>
      </c>
      <c r="M5585">
        <v>7816</v>
      </c>
      <c r="N5585">
        <v>139126</v>
      </c>
      <c r="O5585">
        <v>26.290299999999998</v>
      </c>
      <c r="P5585" s="27">
        <v>116593</v>
      </c>
      <c r="Q5585" s="27">
        <v>397815</v>
      </c>
    </row>
    <row r="5586" spans="1:17" x14ac:dyDescent="0.3">
      <c r="A5586">
        <v>6</v>
      </c>
      <c r="B5586">
        <v>16</v>
      </c>
      <c r="C5586">
        <v>35</v>
      </c>
      <c r="D5586" s="27">
        <v>600000</v>
      </c>
      <c r="E5586">
        <v>0</v>
      </c>
      <c r="F5586">
        <v>27903924</v>
      </c>
      <c r="G5586">
        <v>12773194</v>
      </c>
      <c r="H5586">
        <v>0</v>
      </c>
      <c r="I5586">
        <v>15489498</v>
      </c>
      <c r="J5586">
        <v>2786419</v>
      </c>
      <c r="K5586">
        <v>2624979</v>
      </c>
      <c r="L5586">
        <v>1991966</v>
      </c>
      <c r="M5586">
        <v>3017769</v>
      </c>
      <c r="N5586">
        <v>13915999</v>
      </c>
      <c r="O5586">
        <v>12.857760000000001</v>
      </c>
      <c r="P5586" s="27">
        <v>23594299</v>
      </c>
      <c r="Q5586" s="27">
        <v>80503748</v>
      </c>
    </row>
    <row r="5587" spans="1:17" x14ac:dyDescent="0.3">
      <c r="A5587">
        <v>8</v>
      </c>
      <c r="B5587">
        <v>16</v>
      </c>
      <c r="C5587">
        <v>35</v>
      </c>
      <c r="D5587" s="27">
        <v>230000</v>
      </c>
      <c r="E5587">
        <v>110064</v>
      </c>
      <c r="F5587">
        <v>7781473</v>
      </c>
      <c r="G5587">
        <v>4791054</v>
      </c>
      <c r="H5587">
        <v>0</v>
      </c>
      <c r="I5587">
        <v>6015150</v>
      </c>
      <c r="J5587">
        <v>1036439</v>
      </c>
      <c r="K5587">
        <v>1595596</v>
      </c>
      <c r="L5587">
        <v>2083388</v>
      </c>
      <c r="M5587">
        <v>2376083</v>
      </c>
      <c r="N5587">
        <v>4911810</v>
      </c>
      <c r="O5587">
        <v>9.2846069999999994</v>
      </c>
      <c r="P5587" s="27">
        <v>8997965</v>
      </c>
      <c r="Q5587" s="27">
        <v>30701057</v>
      </c>
    </row>
    <row r="5588" spans="1:17" x14ac:dyDescent="0.3">
      <c r="A5588">
        <v>1</v>
      </c>
      <c r="B5588">
        <v>15</v>
      </c>
      <c r="C5588">
        <v>32</v>
      </c>
      <c r="D5588" s="27">
        <v>5000</v>
      </c>
      <c r="E5588">
        <v>0</v>
      </c>
      <c r="F5588">
        <v>0</v>
      </c>
      <c r="G5588">
        <v>5772</v>
      </c>
      <c r="H5588">
        <v>0</v>
      </c>
      <c r="I5588">
        <v>6687</v>
      </c>
      <c r="J5588">
        <v>0</v>
      </c>
      <c r="K5588">
        <v>66482</v>
      </c>
      <c r="L5588">
        <v>1180</v>
      </c>
      <c r="M5588">
        <v>2870</v>
      </c>
      <c r="N5588">
        <v>9942</v>
      </c>
      <c r="O5588">
        <v>484.85169999999999</v>
      </c>
      <c r="P5588" s="27">
        <v>27237</v>
      </c>
      <c r="Q5588" s="27">
        <v>92933</v>
      </c>
    </row>
    <row r="5589" spans="1:17" x14ac:dyDescent="0.3">
      <c r="A5589">
        <v>3</v>
      </c>
      <c r="B5589">
        <v>14</v>
      </c>
      <c r="C5589">
        <v>31</v>
      </c>
      <c r="D5589" s="27">
        <v>32000</v>
      </c>
      <c r="E5589">
        <v>0</v>
      </c>
      <c r="F5589">
        <v>118540</v>
      </c>
      <c r="G5589">
        <v>188867</v>
      </c>
      <c r="H5589">
        <v>0</v>
      </c>
      <c r="I5589">
        <v>101440</v>
      </c>
      <c r="J5589">
        <v>0</v>
      </c>
      <c r="K5589">
        <v>29925</v>
      </c>
      <c r="L5589">
        <v>19520</v>
      </c>
      <c r="M5589">
        <v>19292</v>
      </c>
      <c r="N5589">
        <v>95601</v>
      </c>
      <c r="O5589">
        <v>63.07394</v>
      </c>
      <c r="P5589" s="27">
        <v>167991</v>
      </c>
      <c r="Q5589" s="27">
        <v>573185</v>
      </c>
    </row>
    <row r="5590" spans="1:17" x14ac:dyDescent="0.3">
      <c r="A5590">
        <v>5</v>
      </c>
      <c r="B5590">
        <v>26</v>
      </c>
      <c r="C5590">
        <v>46</v>
      </c>
      <c r="D5590" s="27">
        <v>7500</v>
      </c>
      <c r="E5590">
        <v>0</v>
      </c>
      <c r="F5590">
        <v>14754</v>
      </c>
      <c r="G5590">
        <v>34718</v>
      </c>
      <c r="H5590">
        <v>0</v>
      </c>
      <c r="I5590">
        <v>130810</v>
      </c>
      <c r="J5590">
        <v>0</v>
      </c>
      <c r="K5590">
        <v>2033</v>
      </c>
      <c r="L5590">
        <v>6527</v>
      </c>
      <c r="M5590">
        <v>17717</v>
      </c>
      <c r="N5590">
        <v>54558</v>
      </c>
      <c r="O5590">
        <v>2249.1350000000002</v>
      </c>
      <c r="P5590" s="27">
        <v>76529</v>
      </c>
      <c r="Q5590" s="27">
        <v>261117</v>
      </c>
    </row>
    <row r="5591" spans="1:17" x14ac:dyDescent="0.3">
      <c r="A5591">
        <v>9</v>
      </c>
      <c r="B5591">
        <v>2</v>
      </c>
      <c r="C5591">
        <v>4</v>
      </c>
      <c r="D5591" s="27">
        <v>59000</v>
      </c>
      <c r="E5591">
        <v>0</v>
      </c>
      <c r="F5591">
        <v>271918</v>
      </c>
      <c r="G5591">
        <v>739326</v>
      </c>
      <c r="H5591">
        <v>12225</v>
      </c>
      <c r="I5591">
        <v>356510</v>
      </c>
      <c r="J5591">
        <v>0</v>
      </c>
      <c r="K5591">
        <v>66639</v>
      </c>
      <c r="L5591">
        <v>315009</v>
      </c>
      <c r="M5591">
        <v>860133</v>
      </c>
      <c r="N5591">
        <v>559309</v>
      </c>
      <c r="O5591">
        <v>7.5774330000000001</v>
      </c>
      <c r="P5591" s="27">
        <v>932318</v>
      </c>
      <c r="Q5591" s="27">
        <v>3181069</v>
      </c>
    </row>
    <row r="5592" spans="1:17" x14ac:dyDescent="0.3">
      <c r="A5592">
        <v>6</v>
      </c>
      <c r="B5592">
        <v>14</v>
      </c>
      <c r="C5592">
        <v>28</v>
      </c>
      <c r="D5592" s="27">
        <v>1300</v>
      </c>
      <c r="E5592">
        <v>8901</v>
      </c>
      <c r="F5592">
        <v>28676</v>
      </c>
      <c r="G5592">
        <v>8083</v>
      </c>
      <c r="H5592">
        <v>2742</v>
      </c>
      <c r="I5592">
        <v>20539</v>
      </c>
      <c r="J5592">
        <v>2045</v>
      </c>
      <c r="K5592">
        <v>6085</v>
      </c>
      <c r="L5592">
        <v>4555</v>
      </c>
      <c r="M5592">
        <v>7721</v>
      </c>
      <c r="N5592">
        <v>6735</v>
      </c>
      <c r="O5592">
        <v>2140.9059999999999</v>
      </c>
      <c r="P5592" s="27">
        <v>28160</v>
      </c>
      <c r="Q5592" s="27">
        <v>96082</v>
      </c>
    </row>
    <row r="5593" spans="1:17" x14ac:dyDescent="0.3">
      <c r="A5593">
        <v>3</v>
      </c>
      <c r="B5593">
        <v>12</v>
      </c>
      <c r="C5593">
        <v>21</v>
      </c>
      <c r="D5593" s="27">
        <v>2700</v>
      </c>
      <c r="E5593">
        <v>0</v>
      </c>
      <c r="F5593">
        <v>5182</v>
      </c>
      <c r="G5593">
        <v>323</v>
      </c>
      <c r="H5593">
        <v>0</v>
      </c>
      <c r="I5593">
        <v>1586</v>
      </c>
      <c r="J5593">
        <v>1371</v>
      </c>
      <c r="K5593">
        <v>1160</v>
      </c>
      <c r="L5593">
        <v>0</v>
      </c>
      <c r="M5593">
        <v>0</v>
      </c>
      <c r="N5593">
        <v>8124</v>
      </c>
      <c r="O5593">
        <v>1791.31</v>
      </c>
      <c r="P5593" s="27">
        <v>5201</v>
      </c>
      <c r="Q5593" s="27">
        <v>17746</v>
      </c>
    </row>
    <row r="5594" spans="1:17" x14ac:dyDescent="0.3">
      <c r="A5594">
        <v>8</v>
      </c>
      <c r="B5594">
        <v>12</v>
      </c>
      <c r="C5594">
        <v>21</v>
      </c>
      <c r="D5594" s="27">
        <v>16000</v>
      </c>
      <c r="E5594">
        <v>0</v>
      </c>
      <c r="F5594">
        <v>19301</v>
      </c>
      <c r="G5594">
        <v>17111</v>
      </c>
      <c r="H5594">
        <v>0</v>
      </c>
      <c r="I5594">
        <v>40088</v>
      </c>
      <c r="J5594">
        <v>10246</v>
      </c>
      <c r="K5594">
        <v>1463</v>
      </c>
      <c r="L5594">
        <v>11471</v>
      </c>
      <c r="M5594">
        <v>7812</v>
      </c>
      <c r="N5594">
        <v>67888</v>
      </c>
      <c r="O5594">
        <v>918.0299</v>
      </c>
      <c r="P5594" s="27">
        <v>51401</v>
      </c>
      <c r="Q5594" s="27">
        <v>175380</v>
      </c>
    </row>
    <row r="5595" spans="1:17" x14ac:dyDescent="0.3">
      <c r="A5595">
        <v>7</v>
      </c>
      <c r="B5595">
        <v>15</v>
      </c>
      <c r="C5595">
        <v>33</v>
      </c>
      <c r="D5595" s="27">
        <v>4500</v>
      </c>
      <c r="E5595">
        <v>0</v>
      </c>
      <c r="F5595">
        <v>13975</v>
      </c>
      <c r="G5595">
        <v>3432</v>
      </c>
      <c r="H5595">
        <v>0</v>
      </c>
      <c r="I5595">
        <v>4509</v>
      </c>
      <c r="J5595">
        <v>51263</v>
      </c>
      <c r="K5595">
        <v>79146</v>
      </c>
      <c r="L5595">
        <v>217</v>
      </c>
      <c r="M5595">
        <v>0</v>
      </c>
      <c r="N5595">
        <v>9419</v>
      </c>
      <c r="O5595">
        <v>1117.742</v>
      </c>
      <c r="P5595" s="27">
        <v>47468</v>
      </c>
      <c r="Q5595" s="27">
        <v>161961</v>
      </c>
    </row>
    <row r="5596" spans="1:17" x14ac:dyDescent="0.3">
      <c r="A5596">
        <v>2</v>
      </c>
      <c r="B5596">
        <v>12</v>
      </c>
      <c r="C5596">
        <v>21</v>
      </c>
      <c r="D5596" s="27">
        <v>24500</v>
      </c>
      <c r="E5596">
        <v>9150</v>
      </c>
      <c r="F5596">
        <v>9044</v>
      </c>
      <c r="G5596">
        <v>73282</v>
      </c>
      <c r="H5596">
        <v>0</v>
      </c>
      <c r="I5596">
        <v>17226</v>
      </c>
      <c r="J5596">
        <v>0</v>
      </c>
      <c r="K5596">
        <v>9337</v>
      </c>
      <c r="L5596">
        <v>3013</v>
      </c>
      <c r="M5596">
        <v>4873</v>
      </c>
      <c r="N5596">
        <v>59179</v>
      </c>
      <c r="O5596">
        <v>276.95330000000001</v>
      </c>
      <c r="P5596" s="27">
        <v>54251</v>
      </c>
      <c r="Q5596" s="27">
        <v>185104</v>
      </c>
    </row>
    <row r="5597" spans="1:17" x14ac:dyDescent="0.3">
      <c r="A5597">
        <v>5</v>
      </c>
      <c r="B5597">
        <v>15</v>
      </c>
      <c r="C5597">
        <v>33</v>
      </c>
      <c r="D5597" s="27">
        <v>3000</v>
      </c>
      <c r="E5597">
        <v>247</v>
      </c>
      <c r="F5597">
        <v>4481</v>
      </c>
      <c r="G5597">
        <v>3327</v>
      </c>
      <c r="H5597">
        <v>0</v>
      </c>
      <c r="I5597">
        <v>1781</v>
      </c>
      <c r="J5597">
        <v>13066</v>
      </c>
      <c r="K5597">
        <v>20173</v>
      </c>
      <c r="L5597">
        <v>728</v>
      </c>
      <c r="M5597">
        <v>2244</v>
      </c>
      <c r="N5597">
        <v>3123</v>
      </c>
      <c r="O5597">
        <v>2140.9059999999999</v>
      </c>
      <c r="P5597" s="27">
        <v>14411</v>
      </c>
      <c r="Q5597" s="27">
        <v>49170</v>
      </c>
    </row>
    <row r="5598" spans="1:17" x14ac:dyDescent="0.3">
      <c r="A5598">
        <v>9</v>
      </c>
      <c r="B5598">
        <v>8</v>
      </c>
      <c r="C5598">
        <v>19</v>
      </c>
      <c r="D5598" s="27">
        <v>21750</v>
      </c>
      <c r="E5598">
        <v>0</v>
      </c>
      <c r="F5598">
        <v>53111</v>
      </c>
      <c r="G5598">
        <v>542478</v>
      </c>
      <c r="H5598">
        <v>3470</v>
      </c>
      <c r="I5598">
        <v>194941</v>
      </c>
      <c r="J5598">
        <v>0</v>
      </c>
      <c r="K5598">
        <v>6718</v>
      </c>
      <c r="L5598">
        <v>119733</v>
      </c>
      <c r="M5598">
        <v>169070</v>
      </c>
      <c r="N5598">
        <v>223052</v>
      </c>
      <c r="O5598">
        <v>73.009309999999999</v>
      </c>
      <c r="P5598" s="27">
        <v>384693</v>
      </c>
      <c r="Q5598" s="27">
        <v>1312573</v>
      </c>
    </row>
    <row r="5599" spans="1:17" x14ac:dyDescent="0.3">
      <c r="A5599">
        <v>5</v>
      </c>
      <c r="B5599">
        <v>15</v>
      </c>
      <c r="C5599">
        <v>33</v>
      </c>
      <c r="D5599" s="27">
        <v>4200</v>
      </c>
      <c r="E5599">
        <v>16909</v>
      </c>
      <c r="F5599">
        <v>116904</v>
      </c>
      <c r="G5599">
        <v>151009</v>
      </c>
      <c r="H5599">
        <v>0</v>
      </c>
      <c r="I5599">
        <v>73882</v>
      </c>
      <c r="J5599">
        <v>321871</v>
      </c>
      <c r="K5599">
        <v>496938</v>
      </c>
      <c r="L5599">
        <v>54135</v>
      </c>
      <c r="M5599">
        <v>57696</v>
      </c>
      <c r="N5599">
        <v>78158</v>
      </c>
      <c r="O5599">
        <v>1196.8040000000001</v>
      </c>
      <c r="P5599" s="27">
        <v>400792</v>
      </c>
      <c r="Q5599" s="27">
        <v>1367502</v>
      </c>
    </row>
    <row r="5600" spans="1:17" x14ac:dyDescent="0.3">
      <c r="A5600">
        <v>9</v>
      </c>
      <c r="B5600">
        <v>15</v>
      </c>
      <c r="C5600">
        <v>53</v>
      </c>
      <c r="D5600" s="27">
        <v>1200</v>
      </c>
      <c r="E5600">
        <v>1946</v>
      </c>
      <c r="F5600">
        <v>2988</v>
      </c>
      <c r="G5600">
        <v>15897</v>
      </c>
      <c r="H5600">
        <v>0</v>
      </c>
      <c r="I5600">
        <v>5871</v>
      </c>
      <c r="J5600">
        <v>66192</v>
      </c>
      <c r="K5600">
        <v>46794</v>
      </c>
      <c r="L5600">
        <v>9416</v>
      </c>
      <c r="M5600">
        <v>147</v>
      </c>
      <c r="N5600">
        <v>8960</v>
      </c>
      <c r="O5600">
        <v>887.44190000000003</v>
      </c>
      <c r="P5600" s="27">
        <v>46369</v>
      </c>
      <c r="Q5600" s="27">
        <v>158211</v>
      </c>
    </row>
    <row r="5601" spans="1:17" x14ac:dyDescent="0.3">
      <c r="A5601">
        <v>8</v>
      </c>
      <c r="B5601">
        <v>14</v>
      </c>
      <c r="C5601">
        <v>28</v>
      </c>
      <c r="D5601" s="27">
        <v>3450</v>
      </c>
      <c r="E5601">
        <v>1216</v>
      </c>
      <c r="F5601">
        <v>18322</v>
      </c>
      <c r="G5601">
        <v>11540</v>
      </c>
      <c r="H5601">
        <v>0</v>
      </c>
      <c r="I5601">
        <v>16137</v>
      </c>
      <c r="J5601">
        <v>0</v>
      </c>
      <c r="K5601">
        <v>0</v>
      </c>
      <c r="L5601">
        <v>0</v>
      </c>
      <c r="M5601">
        <v>0</v>
      </c>
      <c r="N5601">
        <v>11806</v>
      </c>
      <c r="O5601">
        <v>1831.778</v>
      </c>
      <c r="P5601" s="27">
        <v>17298</v>
      </c>
      <c r="Q5601" s="27">
        <v>59021</v>
      </c>
    </row>
    <row r="5602" spans="1:17" x14ac:dyDescent="0.3">
      <c r="A5602">
        <v>9</v>
      </c>
      <c r="B5602">
        <v>15</v>
      </c>
      <c r="C5602">
        <v>33</v>
      </c>
      <c r="D5602" s="27">
        <v>14000</v>
      </c>
      <c r="E5602">
        <v>0</v>
      </c>
      <c r="F5602">
        <v>0</v>
      </c>
      <c r="G5602">
        <v>577416</v>
      </c>
      <c r="H5602">
        <v>0</v>
      </c>
      <c r="I5602">
        <v>218823</v>
      </c>
      <c r="J5602">
        <v>889545</v>
      </c>
      <c r="K5602">
        <v>1373375</v>
      </c>
      <c r="L5602">
        <v>21662</v>
      </c>
      <c r="M5602">
        <v>58372</v>
      </c>
      <c r="N5602">
        <v>240618</v>
      </c>
      <c r="O5602">
        <v>673.173</v>
      </c>
      <c r="P5602" s="27">
        <v>990566</v>
      </c>
      <c r="Q5602" s="27">
        <v>3379811</v>
      </c>
    </row>
    <row r="5603" spans="1:17" x14ac:dyDescent="0.3">
      <c r="A5603">
        <v>5</v>
      </c>
      <c r="B5603">
        <v>12</v>
      </c>
      <c r="C5603">
        <v>21</v>
      </c>
      <c r="D5603" s="27">
        <v>1200</v>
      </c>
      <c r="E5603">
        <v>0</v>
      </c>
      <c r="F5603">
        <v>8689</v>
      </c>
      <c r="G5603">
        <v>621</v>
      </c>
      <c r="H5603">
        <v>71</v>
      </c>
      <c r="I5603">
        <v>1768</v>
      </c>
      <c r="J5603">
        <v>0</v>
      </c>
      <c r="K5603">
        <v>0</v>
      </c>
      <c r="L5603">
        <v>4846</v>
      </c>
      <c r="M5603">
        <v>0</v>
      </c>
      <c r="N5603">
        <v>8698</v>
      </c>
      <c r="O5603">
        <v>1807.463</v>
      </c>
      <c r="P5603" s="27">
        <v>7237</v>
      </c>
      <c r="Q5603" s="27">
        <v>24693</v>
      </c>
    </row>
    <row r="5604" spans="1:17" x14ac:dyDescent="0.3">
      <c r="A5604">
        <v>7</v>
      </c>
      <c r="B5604">
        <v>26</v>
      </c>
      <c r="C5604">
        <v>46</v>
      </c>
      <c r="D5604" s="27">
        <v>7000</v>
      </c>
      <c r="E5604">
        <v>0</v>
      </c>
      <c r="F5604">
        <v>5786</v>
      </c>
      <c r="G5604">
        <v>11513</v>
      </c>
      <c r="H5604">
        <v>0</v>
      </c>
      <c r="I5604">
        <v>43703</v>
      </c>
      <c r="J5604">
        <v>0</v>
      </c>
      <c r="K5604">
        <v>1645</v>
      </c>
      <c r="L5604">
        <v>2598</v>
      </c>
      <c r="M5604">
        <v>0</v>
      </c>
      <c r="N5604">
        <v>42216</v>
      </c>
      <c r="O5604">
        <v>1807.463</v>
      </c>
      <c r="P5604" s="27">
        <v>31495</v>
      </c>
      <c r="Q5604" s="27">
        <v>107461</v>
      </c>
    </row>
    <row r="5605" spans="1:17" x14ac:dyDescent="0.3">
      <c r="A5605">
        <v>8</v>
      </c>
      <c r="B5605">
        <v>14</v>
      </c>
      <c r="C5605">
        <v>29</v>
      </c>
      <c r="D5605" s="27">
        <v>16750</v>
      </c>
      <c r="E5605">
        <v>3660</v>
      </c>
      <c r="F5605">
        <v>91263</v>
      </c>
      <c r="G5605">
        <v>88447</v>
      </c>
      <c r="H5605">
        <v>0</v>
      </c>
      <c r="I5605">
        <v>114636</v>
      </c>
      <c r="J5605">
        <v>0</v>
      </c>
      <c r="K5605">
        <v>0</v>
      </c>
      <c r="L5605">
        <v>17386</v>
      </c>
      <c r="M5605">
        <v>12112</v>
      </c>
      <c r="N5605">
        <v>75306</v>
      </c>
      <c r="O5605">
        <v>484.85169999999999</v>
      </c>
      <c r="P5605" s="27">
        <v>118057</v>
      </c>
      <c r="Q5605" s="27">
        <v>402810</v>
      </c>
    </row>
    <row r="5606" spans="1:17" x14ac:dyDescent="0.3">
      <c r="A5606">
        <v>2</v>
      </c>
      <c r="B5606">
        <v>23</v>
      </c>
      <c r="C5606">
        <v>50</v>
      </c>
      <c r="D5606" s="27">
        <v>23500</v>
      </c>
      <c r="E5606">
        <v>0</v>
      </c>
      <c r="F5606">
        <v>213045</v>
      </c>
      <c r="G5606">
        <v>482396</v>
      </c>
      <c r="H5606">
        <v>51917</v>
      </c>
      <c r="I5606">
        <v>624394</v>
      </c>
      <c r="J5606">
        <v>0</v>
      </c>
      <c r="K5606">
        <v>1222542</v>
      </c>
      <c r="L5606">
        <v>194733</v>
      </c>
      <c r="M5606">
        <v>75295</v>
      </c>
      <c r="N5606">
        <v>383356</v>
      </c>
      <c r="O5606">
        <v>209.2997</v>
      </c>
      <c r="P5606" s="27">
        <v>951840</v>
      </c>
      <c r="Q5606" s="27">
        <v>3247678</v>
      </c>
    </row>
    <row r="5607" spans="1:17" x14ac:dyDescent="0.3">
      <c r="A5607">
        <v>7</v>
      </c>
      <c r="B5607">
        <v>2</v>
      </c>
      <c r="C5607">
        <v>2</v>
      </c>
      <c r="D5607" s="27">
        <v>2200</v>
      </c>
      <c r="E5607">
        <v>3721</v>
      </c>
      <c r="F5607">
        <v>122247</v>
      </c>
      <c r="G5607">
        <v>37640</v>
      </c>
      <c r="H5607">
        <v>0</v>
      </c>
      <c r="I5607">
        <v>70755</v>
      </c>
      <c r="J5607">
        <v>0</v>
      </c>
      <c r="K5607">
        <v>0</v>
      </c>
      <c r="L5607">
        <v>29105</v>
      </c>
      <c r="M5607">
        <v>42260</v>
      </c>
      <c r="N5607">
        <v>33026</v>
      </c>
      <c r="O5607">
        <v>48.84104</v>
      </c>
      <c r="P5607" s="27">
        <v>99283</v>
      </c>
      <c r="Q5607" s="27">
        <v>338754</v>
      </c>
    </row>
    <row r="5608" spans="1:17" x14ac:dyDescent="0.3">
      <c r="A5608">
        <v>5</v>
      </c>
      <c r="B5608">
        <v>26</v>
      </c>
      <c r="C5608">
        <v>47</v>
      </c>
      <c r="D5608" s="27">
        <v>3150</v>
      </c>
      <c r="E5608">
        <v>0</v>
      </c>
      <c r="F5608">
        <v>5145</v>
      </c>
      <c r="G5608">
        <v>2348</v>
      </c>
      <c r="H5608">
        <v>0</v>
      </c>
      <c r="I5608">
        <v>8438</v>
      </c>
      <c r="J5608">
        <v>0</v>
      </c>
      <c r="K5608">
        <v>2255</v>
      </c>
      <c r="L5608">
        <v>106</v>
      </c>
      <c r="M5608">
        <v>1430</v>
      </c>
      <c r="N5608">
        <v>11563</v>
      </c>
      <c r="O5608">
        <v>1807.463</v>
      </c>
      <c r="P5608" s="27">
        <v>9169</v>
      </c>
      <c r="Q5608" s="27">
        <v>31285</v>
      </c>
    </row>
    <row r="5609" spans="1:17" x14ac:dyDescent="0.3">
      <c r="A5609">
        <v>3</v>
      </c>
      <c r="B5609">
        <v>23</v>
      </c>
      <c r="C5609">
        <v>50</v>
      </c>
      <c r="D5609" s="27">
        <v>12000</v>
      </c>
      <c r="E5609">
        <v>31443</v>
      </c>
      <c r="F5609">
        <v>30862</v>
      </c>
      <c r="G5609">
        <v>110056</v>
      </c>
      <c r="H5609">
        <v>10234</v>
      </c>
      <c r="I5609">
        <v>107153</v>
      </c>
      <c r="J5609">
        <v>10597</v>
      </c>
      <c r="K5609">
        <v>488190</v>
      </c>
      <c r="L5609">
        <v>35437</v>
      </c>
      <c r="M5609">
        <v>28207</v>
      </c>
      <c r="N5609">
        <v>68832</v>
      </c>
      <c r="O5609">
        <v>1162.2629999999999</v>
      </c>
      <c r="P5609" s="27">
        <v>269933</v>
      </c>
      <c r="Q5609" s="27">
        <v>921011</v>
      </c>
    </row>
    <row r="5610" spans="1:17" x14ac:dyDescent="0.3">
      <c r="A5610">
        <v>6</v>
      </c>
      <c r="B5610">
        <v>14</v>
      </c>
      <c r="C5610">
        <v>28</v>
      </c>
      <c r="D5610" s="27">
        <v>45500</v>
      </c>
      <c r="E5610">
        <v>0</v>
      </c>
      <c r="F5610">
        <v>600393</v>
      </c>
      <c r="G5610">
        <v>171600</v>
      </c>
      <c r="H5610">
        <v>0</v>
      </c>
      <c r="I5610">
        <v>247790</v>
      </c>
      <c r="J5610">
        <v>36071</v>
      </c>
      <c r="K5610">
        <v>172700</v>
      </c>
      <c r="L5610">
        <v>8581</v>
      </c>
      <c r="M5610">
        <v>810826</v>
      </c>
      <c r="N5610">
        <v>159275</v>
      </c>
      <c r="O5610">
        <v>133.33770000000001</v>
      </c>
      <c r="P5610" s="27">
        <v>646904</v>
      </c>
      <c r="Q5610" s="27">
        <v>2207236</v>
      </c>
    </row>
    <row r="5611" spans="1:17" x14ac:dyDescent="0.3">
      <c r="A5611">
        <v>9</v>
      </c>
      <c r="B5611">
        <v>2</v>
      </c>
      <c r="C5611">
        <v>6</v>
      </c>
      <c r="D5611" s="27">
        <v>22000</v>
      </c>
      <c r="E5611">
        <v>0</v>
      </c>
      <c r="F5611">
        <v>44035</v>
      </c>
      <c r="G5611">
        <v>150266</v>
      </c>
      <c r="H5611">
        <v>1455</v>
      </c>
      <c r="I5611">
        <v>114754</v>
      </c>
      <c r="J5611">
        <v>0</v>
      </c>
      <c r="K5611">
        <v>5448</v>
      </c>
      <c r="L5611">
        <v>21902</v>
      </c>
      <c r="M5611">
        <v>114520</v>
      </c>
      <c r="N5611">
        <v>80626</v>
      </c>
      <c r="O5611">
        <v>583.62670000000003</v>
      </c>
      <c r="P5611" s="27">
        <v>156215</v>
      </c>
      <c r="Q5611" s="27">
        <v>533006</v>
      </c>
    </row>
    <row r="5612" spans="1:17" x14ac:dyDescent="0.3">
      <c r="A5612">
        <v>9</v>
      </c>
      <c r="B5612">
        <v>2</v>
      </c>
      <c r="C5612">
        <v>2</v>
      </c>
      <c r="D5612" s="27">
        <v>102000</v>
      </c>
      <c r="E5612">
        <v>5120</v>
      </c>
      <c r="F5612">
        <v>1455096</v>
      </c>
      <c r="G5612">
        <v>1096049</v>
      </c>
      <c r="H5612">
        <v>0</v>
      </c>
      <c r="I5612">
        <v>1063653</v>
      </c>
      <c r="J5612">
        <v>0</v>
      </c>
      <c r="K5612">
        <v>66788</v>
      </c>
      <c r="L5612">
        <v>188930</v>
      </c>
      <c r="M5612">
        <v>948135</v>
      </c>
      <c r="N5612">
        <v>920812</v>
      </c>
      <c r="O5612">
        <v>57.663170000000001</v>
      </c>
      <c r="P5612" s="27">
        <v>1683641</v>
      </c>
      <c r="Q5612" s="27">
        <v>5744583</v>
      </c>
    </row>
    <row r="5613" spans="1:17" x14ac:dyDescent="0.3">
      <c r="A5613">
        <v>9</v>
      </c>
      <c r="B5613">
        <v>13</v>
      </c>
      <c r="C5613">
        <v>25</v>
      </c>
      <c r="D5613" s="27">
        <v>32000</v>
      </c>
      <c r="E5613">
        <v>0</v>
      </c>
      <c r="F5613">
        <v>141048</v>
      </c>
      <c r="G5613">
        <v>89647</v>
      </c>
      <c r="H5613">
        <v>6139</v>
      </c>
      <c r="I5613">
        <v>111919</v>
      </c>
      <c r="J5613">
        <v>22955</v>
      </c>
      <c r="K5613">
        <v>267607</v>
      </c>
      <c r="L5613">
        <v>11651</v>
      </c>
      <c r="M5613">
        <v>31566</v>
      </c>
      <c r="N5613">
        <v>216387</v>
      </c>
      <c r="O5613">
        <v>249.4453</v>
      </c>
      <c r="P5613" s="27">
        <v>263458</v>
      </c>
      <c r="Q5613" s="27">
        <v>898919</v>
      </c>
    </row>
    <row r="5614" spans="1:17" x14ac:dyDescent="0.3">
      <c r="A5614">
        <v>3</v>
      </c>
      <c r="B5614">
        <v>26</v>
      </c>
      <c r="C5614">
        <v>46</v>
      </c>
      <c r="D5614" s="27">
        <v>10000</v>
      </c>
      <c r="E5614">
        <v>29925</v>
      </c>
      <c r="F5614">
        <v>73481</v>
      </c>
      <c r="G5614">
        <v>70773</v>
      </c>
      <c r="H5614">
        <v>0</v>
      </c>
      <c r="I5614">
        <v>82936</v>
      </c>
      <c r="J5614">
        <v>0</v>
      </c>
      <c r="K5614">
        <v>0</v>
      </c>
      <c r="L5614">
        <v>16877</v>
      </c>
      <c r="M5614">
        <v>34113</v>
      </c>
      <c r="N5614">
        <v>86339</v>
      </c>
      <c r="O5614">
        <v>1879.4559999999999</v>
      </c>
      <c r="P5614" s="27">
        <v>115605</v>
      </c>
      <c r="Q5614" s="27">
        <v>394444</v>
      </c>
    </row>
    <row r="5615" spans="1:17" x14ac:dyDescent="0.3">
      <c r="A5615">
        <v>5</v>
      </c>
      <c r="B5615">
        <v>17</v>
      </c>
      <c r="C5615">
        <v>36</v>
      </c>
      <c r="D5615" s="27">
        <v>58000</v>
      </c>
      <c r="E5615">
        <v>206047</v>
      </c>
      <c r="F5615">
        <v>1045066</v>
      </c>
      <c r="G5615">
        <v>749139</v>
      </c>
      <c r="H5615">
        <v>0</v>
      </c>
      <c r="I5615">
        <v>671558</v>
      </c>
      <c r="J5615">
        <v>170033</v>
      </c>
      <c r="K5615">
        <v>328844</v>
      </c>
      <c r="L5615">
        <v>557020</v>
      </c>
      <c r="M5615">
        <v>70037</v>
      </c>
      <c r="N5615">
        <v>729127</v>
      </c>
      <c r="O5615">
        <v>201.54900000000001</v>
      </c>
      <c r="P5615" s="27">
        <v>1326750</v>
      </c>
      <c r="Q5615" s="27">
        <v>4526871</v>
      </c>
    </row>
    <row r="5616" spans="1:17" x14ac:dyDescent="0.3">
      <c r="A5616">
        <v>4</v>
      </c>
      <c r="B5616">
        <v>5</v>
      </c>
      <c r="C5616">
        <v>9</v>
      </c>
      <c r="D5616" s="27">
        <v>23000</v>
      </c>
      <c r="E5616">
        <v>7558</v>
      </c>
      <c r="F5616">
        <v>0</v>
      </c>
      <c r="G5616">
        <v>19252</v>
      </c>
      <c r="H5616">
        <v>462</v>
      </c>
      <c r="I5616">
        <v>363961</v>
      </c>
      <c r="J5616">
        <v>0</v>
      </c>
      <c r="K5616">
        <v>0</v>
      </c>
      <c r="L5616">
        <v>0</v>
      </c>
      <c r="M5616">
        <v>0</v>
      </c>
      <c r="N5616">
        <v>130206</v>
      </c>
      <c r="O5616">
        <v>482.28519999999997</v>
      </c>
      <c r="P5616" s="27">
        <v>152825</v>
      </c>
      <c r="Q5616" s="27">
        <v>521439</v>
      </c>
    </row>
    <row r="5617" spans="1:17" x14ac:dyDescent="0.3">
      <c r="A5617">
        <v>2</v>
      </c>
      <c r="B5617">
        <v>2</v>
      </c>
      <c r="C5617">
        <v>2</v>
      </c>
      <c r="D5617" s="27">
        <v>310000</v>
      </c>
      <c r="E5617">
        <v>25500</v>
      </c>
      <c r="F5617">
        <v>2900032</v>
      </c>
      <c r="G5617">
        <v>4981765</v>
      </c>
      <c r="H5617">
        <v>0</v>
      </c>
      <c r="I5617">
        <v>2156257</v>
      </c>
      <c r="J5617">
        <v>0</v>
      </c>
      <c r="K5617">
        <v>1364209</v>
      </c>
      <c r="L5617">
        <v>460651</v>
      </c>
      <c r="M5617">
        <v>6459747</v>
      </c>
      <c r="N5617">
        <v>2115251</v>
      </c>
      <c r="O5617">
        <v>52.146230000000003</v>
      </c>
      <c r="P5617" s="27">
        <v>5997483</v>
      </c>
      <c r="Q5617" s="27">
        <v>20463412</v>
      </c>
    </row>
    <row r="5618" spans="1:17" x14ac:dyDescent="0.3">
      <c r="A5618">
        <v>2</v>
      </c>
      <c r="B5618">
        <v>13</v>
      </c>
      <c r="C5618">
        <v>25</v>
      </c>
      <c r="D5618" s="27">
        <v>7200</v>
      </c>
      <c r="E5618">
        <v>0</v>
      </c>
      <c r="F5618">
        <v>365</v>
      </c>
      <c r="G5618">
        <v>206</v>
      </c>
      <c r="H5618">
        <v>0</v>
      </c>
      <c r="I5618">
        <v>1924</v>
      </c>
      <c r="J5618">
        <v>0</v>
      </c>
      <c r="K5618">
        <v>9941</v>
      </c>
      <c r="L5618">
        <v>991</v>
      </c>
      <c r="M5618">
        <v>2589</v>
      </c>
      <c r="N5618">
        <v>11048</v>
      </c>
      <c r="O5618">
        <v>1145.08</v>
      </c>
      <c r="P5618" s="27">
        <v>7932</v>
      </c>
      <c r="Q5618" s="27">
        <v>27064</v>
      </c>
    </row>
    <row r="5619" spans="1:17" x14ac:dyDescent="0.3">
      <c r="A5619">
        <v>1</v>
      </c>
      <c r="B5619">
        <v>16</v>
      </c>
      <c r="C5619">
        <v>35</v>
      </c>
      <c r="D5619" s="27">
        <v>800000</v>
      </c>
      <c r="E5619">
        <v>153777</v>
      </c>
      <c r="F5619">
        <v>16943865</v>
      </c>
      <c r="G5619">
        <v>4411974</v>
      </c>
      <c r="H5619">
        <v>0</v>
      </c>
      <c r="I5619">
        <v>8513829</v>
      </c>
      <c r="J5619">
        <v>2348384</v>
      </c>
      <c r="K5619">
        <v>3314417</v>
      </c>
      <c r="L5619">
        <v>2950991</v>
      </c>
      <c r="M5619">
        <v>6719978</v>
      </c>
      <c r="N5619">
        <v>11092953</v>
      </c>
      <c r="O5619">
        <v>10.01088</v>
      </c>
      <c r="P5619" s="27">
        <v>16544598</v>
      </c>
      <c r="Q5619" s="27">
        <v>56450168</v>
      </c>
    </row>
    <row r="5620" spans="1:17" x14ac:dyDescent="0.3">
      <c r="A5620">
        <v>4</v>
      </c>
      <c r="B5620">
        <v>13</v>
      </c>
      <c r="C5620">
        <v>26</v>
      </c>
      <c r="D5620" s="27">
        <v>98000</v>
      </c>
      <c r="E5620">
        <v>0</v>
      </c>
      <c r="F5620">
        <v>1165566</v>
      </c>
      <c r="G5620">
        <v>337249</v>
      </c>
      <c r="H5620">
        <v>0</v>
      </c>
      <c r="I5620">
        <v>630143</v>
      </c>
      <c r="J5620">
        <v>254341</v>
      </c>
      <c r="K5620">
        <v>1140185</v>
      </c>
      <c r="L5620">
        <v>73219</v>
      </c>
      <c r="M5620">
        <v>244255</v>
      </c>
      <c r="N5620">
        <v>1398041</v>
      </c>
      <c r="O5620">
        <v>190.5898</v>
      </c>
      <c r="P5620" s="27">
        <v>1536635</v>
      </c>
      <c r="Q5620" s="27">
        <v>5242999</v>
      </c>
    </row>
    <row r="5621" spans="1:17" x14ac:dyDescent="0.3">
      <c r="A5621">
        <v>6</v>
      </c>
      <c r="B5621">
        <v>26</v>
      </c>
      <c r="C5621">
        <v>46</v>
      </c>
      <c r="D5621" s="27">
        <v>3500</v>
      </c>
      <c r="E5621">
        <v>4913</v>
      </c>
      <c r="F5621">
        <v>7544</v>
      </c>
      <c r="G5621">
        <v>5251</v>
      </c>
      <c r="H5621">
        <v>52</v>
      </c>
      <c r="I5621">
        <v>28239</v>
      </c>
      <c r="J5621">
        <v>0</v>
      </c>
      <c r="K5621">
        <v>0</v>
      </c>
      <c r="L5621">
        <v>9</v>
      </c>
      <c r="M5621">
        <v>6123</v>
      </c>
      <c r="N5621">
        <v>18682</v>
      </c>
      <c r="O5621">
        <v>1807.463</v>
      </c>
      <c r="P5621" s="27">
        <v>20754</v>
      </c>
      <c r="Q5621" s="27">
        <v>70813</v>
      </c>
    </row>
    <row r="5622" spans="1:17" x14ac:dyDescent="0.3">
      <c r="A5622">
        <v>8</v>
      </c>
      <c r="B5622">
        <v>8</v>
      </c>
      <c r="C5622">
        <v>19</v>
      </c>
      <c r="D5622" s="27">
        <v>8800</v>
      </c>
      <c r="E5622">
        <v>0</v>
      </c>
      <c r="F5622">
        <v>4276</v>
      </c>
      <c r="G5622">
        <v>74909</v>
      </c>
      <c r="H5622">
        <v>0</v>
      </c>
      <c r="I5622">
        <v>23876</v>
      </c>
      <c r="J5622">
        <v>0</v>
      </c>
      <c r="K5622">
        <v>2832</v>
      </c>
      <c r="L5622">
        <v>10340</v>
      </c>
      <c r="M5622">
        <v>22807</v>
      </c>
      <c r="N5622">
        <v>39469</v>
      </c>
      <c r="O5622">
        <v>1484.5150000000001</v>
      </c>
      <c r="P5622" s="27">
        <v>52318</v>
      </c>
      <c r="Q5622" s="27">
        <v>178509</v>
      </c>
    </row>
    <row r="5623" spans="1:17" x14ac:dyDescent="0.3">
      <c r="A5623">
        <v>7</v>
      </c>
      <c r="B5623">
        <v>15</v>
      </c>
      <c r="C5623">
        <v>33</v>
      </c>
      <c r="D5623" s="27">
        <v>1700</v>
      </c>
      <c r="E5623">
        <v>29762</v>
      </c>
      <c r="F5623">
        <v>110277</v>
      </c>
      <c r="G5623">
        <v>36126</v>
      </c>
      <c r="H5623">
        <v>0</v>
      </c>
      <c r="I5623">
        <v>27166</v>
      </c>
      <c r="J5623">
        <v>0</v>
      </c>
      <c r="K5623">
        <v>208050</v>
      </c>
      <c r="L5623">
        <v>19526</v>
      </c>
      <c r="M5623">
        <v>0</v>
      </c>
      <c r="N5623">
        <v>32722</v>
      </c>
      <c r="O5623">
        <v>1197.386</v>
      </c>
      <c r="P5623" s="27">
        <v>135882</v>
      </c>
      <c r="Q5623" s="27">
        <v>463629</v>
      </c>
    </row>
    <row r="5624" spans="1:17" x14ac:dyDescent="0.3">
      <c r="A5624">
        <v>5</v>
      </c>
      <c r="B5624">
        <v>23</v>
      </c>
      <c r="C5624">
        <v>50</v>
      </c>
      <c r="D5624" s="27">
        <v>20750</v>
      </c>
      <c r="E5624">
        <v>0</v>
      </c>
      <c r="F5624">
        <v>62997</v>
      </c>
      <c r="G5624">
        <v>240981</v>
      </c>
      <c r="H5624">
        <v>16582</v>
      </c>
      <c r="I5624">
        <v>85728</v>
      </c>
      <c r="J5624">
        <v>0</v>
      </c>
      <c r="K5624">
        <v>4967</v>
      </c>
      <c r="L5624">
        <v>39641</v>
      </c>
      <c r="M5624">
        <v>10122</v>
      </c>
      <c r="N5624">
        <v>138143</v>
      </c>
      <c r="O5624">
        <v>1522.982</v>
      </c>
      <c r="P5624" s="27">
        <v>175604</v>
      </c>
      <c r="Q5624" s="27">
        <v>599161</v>
      </c>
    </row>
    <row r="5625" spans="1:17" x14ac:dyDescent="0.3">
      <c r="A5625">
        <v>3</v>
      </c>
      <c r="B5625">
        <v>14</v>
      </c>
      <c r="C5625">
        <v>28</v>
      </c>
      <c r="D5625" s="27">
        <v>36500</v>
      </c>
      <c r="E5625">
        <v>0</v>
      </c>
      <c r="F5625">
        <v>57103</v>
      </c>
      <c r="G5625">
        <v>82519</v>
      </c>
      <c r="H5625">
        <v>12364</v>
      </c>
      <c r="I5625">
        <v>54377</v>
      </c>
      <c r="J5625">
        <v>0</v>
      </c>
      <c r="K5625">
        <v>24678</v>
      </c>
      <c r="L5625">
        <v>5243</v>
      </c>
      <c r="M5625">
        <v>99358</v>
      </c>
      <c r="N5625">
        <v>90322</v>
      </c>
      <c r="O5625">
        <v>653.05880000000002</v>
      </c>
      <c r="P5625" s="27">
        <v>124843</v>
      </c>
      <c r="Q5625" s="27">
        <v>425964</v>
      </c>
    </row>
    <row r="5626" spans="1:17" x14ac:dyDescent="0.3">
      <c r="A5626">
        <v>6</v>
      </c>
      <c r="B5626">
        <v>2</v>
      </c>
      <c r="C5626">
        <v>2</v>
      </c>
      <c r="D5626" s="27">
        <v>12500</v>
      </c>
      <c r="E5626">
        <v>0</v>
      </c>
      <c r="F5626">
        <v>22683</v>
      </c>
      <c r="G5626">
        <v>41795</v>
      </c>
      <c r="H5626">
        <v>282</v>
      </c>
      <c r="I5626">
        <v>57334</v>
      </c>
      <c r="J5626">
        <v>0</v>
      </c>
      <c r="K5626">
        <v>2280</v>
      </c>
      <c r="L5626">
        <v>7251</v>
      </c>
      <c r="M5626">
        <v>9233</v>
      </c>
      <c r="N5626">
        <v>32922</v>
      </c>
      <c r="O5626">
        <v>1155.4280000000001</v>
      </c>
      <c r="P5626" s="27">
        <v>50932</v>
      </c>
      <c r="Q5626" s="27">
        <v>173780</v>
      </c>
    </row>
    <row r="5627" spans="1:17" x14ac:dyDescent="0.3">
      <c r="A5627">
        <v>2</v>
      </c>
      <c r="B5627">
        <v>2</v>
      </c>
      <c r="C5627">
        <v>2</v>
      </c>
      <c r="D5627" s="27">
        <v>68000</v>
      </c>
      <c r="E5627">
        <v>0</v>
      </c>
      <c r="F5627">
        <v>630210</v>
      </c>
      <c r="G5627">
        <v>2140827</v>
      </c>
      <c r="H5627">
        <v>0</v>
      </c>
      <c r="I5627">
        <v>2966603</v>
      </c>
      <c r="J5627">
        <v>0</v>
      </c>
      <c r="K5627">
        <v>65934</v>
      </c>
      <c r="L5627">
        <v>609764</v>
      </c>
      <c r="M5627">
        <v>651012</v>
      </c>
      <c r="N5627">
        <v>1497907</v>
      </c>
      <c r="O5627">
        <v>276.95330000000001</v>
      </c>
      <c r="P5627" s="27">
        <v>2509454</v>
      </c>
      <c r="Q5627" s="27">
        <v>8562257</v>
      </c>
    </row>
    <row r="5628" spans="1:17" x14ac:dyDescent="0.3">
      <c r="A5628">
        <v>3</v>
      </c>
      <c r="B5628">
        <v>17</v>
      </c>
      <c r="C5628">
        <v>36</v>
      </c>
      <c r="D5628" s="27">
        <v>118000</v>
      </c>
      <c r="E5628">
        <v>0</v>
      </c>
      <c r="F5628">
        <v>612314</v>
      </c>
      <c r="G5628">
        <v>1153523</v>
      </c>
      <c r="H5628">
        <v>0</v>
      </c>
      <c r="I5628">
        <v>702797</v>
      </c>
      <c r="J5628">
        <v>0</v>
      </c>
      <c r="K5628">
        <v>146039</v>
      </c>
      <c r="L5628">
        <v>546926</v>
      </c>
      <c r="M5628">
        <v>35313</v>
      </c>
      <c r="N5628">
        <v>1074786</v>
      </c>
      <c r="O5628">
        <v>139.16999999999999</v>
      </c>
      <c r="P5628" s="27">
        <v>1251963</v>
      </c>
      <c r="Q5628" s="27">
        <v>4271698</v>
      </c>
    </row>
    <row r="5629" spans="1:17" x14ac:dyDescent="0.3">
      <c r="A5629">
        <v>9</v>
      </c>
      <c r="B5629">
        <v>5</v>
      </c>
      <c r="C5629">
        <v>10</v>
      </c>
      <c r="D5629" s="27">
        <v>3050</v>
      </c>
      <c r="E5629">
        <v>0</v>
      </c>
      <c r="F5629">
        <v>0</v>
      </c>
      <c r="G5629">
        <v>0</v>
      </c>
      <c r="H5629">
        <v>23</v>
      </c>
      <c r="I5629">
        <v>851</v>
      </c>
      <c r="J5629">
        <v>0</v>
      </c>
      <c r="K5629">
        <v>531</v>
      </c>
      <c r="L5629">
        <v>63</v>
      </c>
      <c r="M5629">
        <v>0</v>
      </c>
      <c r="N5629">
        <v>1954</v>
      </c>
      <c r="O5629">
        <v>1667.7550000000001</v>
      </c>
      <c r="P5629" s="27">
        <v>1003</v>
      </c>
      <c r="Q5629" s="27">
        <v>3422</v>
      </c>
    </row>
    <row r="5630" spans="1:17" x14ac:dyDescent="0.3">
      <c r="A5630">
        <v>5</v>
      </c>
      <c r="B5630">
        <v>14</v>
      </c>
      <c r="C5630">
        <v>28</v>
      </c>
      <c r="D5630" s="27">
        <v>38500</v>
      </c>
      <c r="E5630">
        <v>0</v>
      </c>
      <c r="F5630">
        <v>76677</v>
      </c>
      <c r="G5630">
        <v>168376</v>
      </c>
      <c r="H5630">
        <v>0</v>
      </c>
      <c r="I5630">
        <v>196542</v>
      </c>
      <c r="J5630">
        <v>22257</v>
      </c>
      <c r="K5630">
        <v>149889</v>
      </c>
      <c r="L5630">
        <v>109402</v>
      </c>
      <c r="M5630">
        <v>225318</v>
      </c>
      <c r="N5630">
        <v>114684</v>
      </c>
      <c r="O5630">
        <v>360.21809999999999</v>
      </c>
      <c r="P5630" s="27">
        <v>311590</v>
      </c>
      <c r="Q5630" s="27">
        <v>1063145</v>
      </c>
    </row>
    <row r="5631" spans="1:17" x14ac:dyDescent="0.3">
      <c r="A5631">
        <v>5</v>
      </c>
      <c r="B5631">
        <v>14</v>
      </c>
      <c r="C5631">
        <v>27</v>
      </c>
      <c r="D5631" s="27">
        <v>215000</v>
      </c>
      <c r="E5631">
        <v>0</v>
      </c>
      <c r="F5631">
        <v>0</v>
      </c>
      <c r="G5631">
        <v>1950943</v>
      </c>
      <c r="H5631">
        <v>0</v>
      </c>
      <c r="I5631">
        <v>1337300</v>
      </c>
      <c r="J5631">
        <v>0</v>
      </c>
      <c r="K5631">
        <v>29452</v>
      </c>
      <c r="L5631">
        <v>222277</v>
      </c>
      <c r="M5631">
        <v>243487</v>
      </c>
      <c r="N5631">
        <v>1761447</v>
      </c>
      <c r="O5631">
        <v>30.431059999999999</v>
      </c>
      <c r="P5631" s="27">
        <v>1625119</v>
      </c>
      <c r="Q5631" s="27">
        <v>5544906</v>
      </c>
    </row>
    <row r="5632" spans="1:17" x14ac:dyDescent="0.3">
      <c r="A5632">
        <v>2</v>
      </c>
      <c r="B5632">
        <v>25</v>
      </c>
      <c r="C5632">
        <v>43</v>
      </c>
      <c r="D5632" s="27">
        <v>2400</v>
      </c>
      <c r="E5632">
        <v>0</v>
      </c>
      <c r="F5632">
        <v>2258</v>
      </c>
      <c r="G5632">
        <v>847</v>
      </c>
      <c r="H5632">
        <v>0</v>
      </c>
      <c r="I5632">
        <v>4654</v>
      </c>
      <c r="J5632">
        <v>0</v>
      </c>
      <c r="K5632">
        <v>2353</v>
      </c>
      <c r="L5632">
        <v>4634</v>
      </c>
      <c r="M5632">
        <v>1953</v>
      </c>
      <c r="N5632">
        <v>5199</v>
      </c>
      <c r="O5632">
        <v>1851.67</v>
      </c>
      <c r="P5632" s="27">
        <v>6418</v>
      </c>
      <c r="Q5632" s="27">
        <v>21898</v>
      </c>
    </row>
    <row r="5633" spans="1:17" x14ac:dyDescent="0.3">
      <c r="A5633">
        <v>3</v>
      </c>
      <c r="B5633">
        <v>13</v>
      </c>
      <c r="C5633">
        <v>24</v>
      </c>
      <c r="D5633" s="27">
        <v>37000</v>
      </c>
      <c r="E5633">
        <v>0</v>
      </c>
      <c r="F5633">
        <v>27199</v>
      </c>
      <c r="G5633">
        <v>18091</v>
      </c>
      <c r="H5633">
        <v>0</v>
      </c>
      <c r="I5633">
        <v>34072</v>
      </c>
      <c r="J5633">
        <v>0</v>
      </c>
      <c r="K5633">
        <v>805</v>
      </c>
      <c r="L5633">
        <v>4202</v>
      </c>
      <c r="M5633">
        <v>1400</v>
      </c>
      <c r="N5633">
        <v>76782</v>
      </c>
      <c r="O5633">
        <v>4458.21</v>
      </c>
      <c r="P5633" s="27">
        <v>47641</v>
      </c>
      <c r="Q5633" s="27">
        <v>162551</v>
      </c>
    </row>
    <row r="5634" spans="1:17" x14ac:dyDescent="0.3">
      <c r="A5634">
        <v>4</v>
      </c>
      <c r="B5634">
        <v>5</v>
      </c>
      <c r="C5634">
        <v>9</v>
      </c>
      <c r="D5634" s="27">
        <v>290000</v>
      </c>
      <c r="E5634">
        <v>39642</v>
      </c>
      <c r="F5634">
        <v>158395</v>
      </c>
      <c r="G5634">
        <v>557080</v>
      </c>
      <c r="H5634">
        <v>0</v>
      </c>
      <c r="I5634">
        <v>2670362</v>
      </c>
      <c r="J5634">
        <v>0</v>
      </c>
      <c r="K5634">
        <v>15928830</v>
      </c>
      <c r="L5634">
        <v>52078</v>
      </c>
      <c r="M5634">
        <v>184263</v>
      </c>
      <c r="N5634">
        <v>3208819</v>
      </c>
      <c r="O5634">
        <v>105.8355</v>
      </c>
      <c r="P5634" s="27">
        <v>6682142</v>
      </c>
      <c r="Q5634" s="27">
        <v>22799469</v>
      </c>
    </row>
    <row r="5635" spans="1:17" x14ac:dyDescent="0.3">
      <c r="A5635">
        <v>4</v>
      </c>
      <c r="B5635">
        <v>2</v>
      </c>
      <c r="C5635">
        <v>6</v>
      </c>
      <c r="D5635" s="27">
        <v>50000</v>
      </c>
      <c r="E5635">
        <v>0</v>
      </c>
      <c r="F5635">
        <v>216333</v>
      </c>
      <c r="G5635">
        <v>659733</v>
      </c>
      <c r="H5635">
        <v>0</v>
      </c>
      <c r="I5635">
        <v>392327</v>
      </c>
      <c r="J5635">
        <v>0</v>
      </c>
      <c r="K5635">
        <v>24739</v>
      </c>
      <c r="L5635">
        <v>60172</v>
      </c>
      <c r="M5635">
        <v>917611</v>
      </c>
      <c r="N5635">
        <v>324262</v>
      </c>
      <c r="O5635">
        <v>16.670349999999999</v>
      </c>
      <c r="P5635" s="27">
        <v>760603</v>
      </c>
      <c r="Q5635" s="27">
        <v>2595177</v>
      </c>
    </row>
    <row r="5636" spans="1:17" x14ac:dyDescent="0.3">
      <c r="A5636">
        <v>2</v>
      </c>
      <c r="B5636">
        <v>14</v>
      </c>
      <c r="C5636">
        <v>30</v>
      </c>
      <c r="D5636" s="27">
        <v>2200</v>
      </c>
      <c r="E5636">
        <v>0</v>
      </c>
      <c r="F5636">
        <v>0</v>
      </c>
      <c r="G5636">
        <v>0</v>
      </c>
      <c r="H5636">
        <v>0</v>
      </c>
      <c r="I5636">
        <v>8524</v>
      </c>
      <c r="J5636">
        <v>0</v>
      </c>
      <c r="K5636">
        <v>1747</v>
      </c>
      <c r="L5636">
        <v>183</v>
      </c>
      <c r="M5636">
        <v>2217</v>
      </c>
      <c r="N5636">
        <v>5576</v>
      </c>
      <c r="O5636">
        <v>1868.403</v>
      </c>
      <c r="P5636" s="27">
        <v>5348</v>
      </c>
      <c r="Q5636" s="27">
        <v>18247</v>
      </c>
    </row>
    <row r="5637" spans="1:17" x14ac:dyDescent="0.3">
      <c r="A5637">
        <v>6</v>
      </c>
      <c r="B5637">
        <v>25</v>
      </c>
      <c r="C5637">
        <v>43</v>
      </c>
      <c r="D5637" s="27">
        <v>15000</v>
      </c>
      <c r="E5637">
        <v>18670</v>
      </c>
      <c r="F5637">
        <v>34772</v>
      </c>
      <c r="G5637">
        <v>37101</v>
      </c>
      <c r="H5637">
        <v>1231</v>
      </c>
      <c r="I5637">
        <v>102228</v>
      </c>
      <c r="J5637">
        <v>0</v>
      </c>
      <c r="K5637">
        <v>22567</v>
      </c>
      <c r="L5637">
        <v>7528</v>
      </c>
      <c r="M5637">
        <v>35080</v>
      </c>
      <c r="N5637">
        <v>60330</v>
      </c>
      <c r="O5637">
        <v>1791.31</v>
      </c>
      <c r="P5637" s="27">
        <v>93642</v>
      </c>
      <c r="Q5637" s="27">
        <v>319507</v>
      </c>
    </row>
    <row r="5638" spans="1:17" x14ac:dyDescent="0.3">
      <c r="A5638">
        <v>5</v>
      </c>
      <c r="B5638">
        <v>5</v>
      </c>
      <c r="C5638">
        <v>9</v>
      </c>
      <c r="D5638" s="27">
        <v>6000</v>
      </c>
      <c r="E5638">
        <v>3064</v>
      </c>
      <c r="F5638">
        <v>57508</v>
      </c>
      <c r="G5638">
        <v>12132</v>
      </c>
      <c r="H5638">
        <v>3280</v>
      </c>
      <c r="I5638">
        <v>115476</v>
      </c>
      <c r="J5638">
        <v>1534</v>
      </c>
      <c r="K5638">
        <v>84916</v>
      </c>
      <c r="L5638">
        <v>13454</v>
      </c>
      <c r="M5638">
        <v>23012</v>
      </c>
      <c r="N5638">
        <v>96524</v>
      </c>
      <c r="O5638">
        <v>1117.742</v>
      </c>
      <c r="P5638" s="27">
        <v>120428</v>
      </c>
      <c r="Q5638" s="27">
        <v>410900</v>
      </c>
    </row>
    <row r="5639" spans="1:17" x14ac:dyDescent="0.3">
      <c r="A5639">
        <v>9</v>
      </c>
      <c r="B5639">
        <v>5</v>
      </c>
      <c r="C5639">
        <v>10</v>
      </c>
      <c r="D5639" s="27">
        <v>4700</v>
      </c>
      <c r="E5639">
        <v>146</v>
      </c>
      <c r="F5639">
        <v>13973</v>
      </c>
      <c r="G5639">
        <v>10279</v>
      </c>
      <c r="H5639">
        <v>2244</v>
      </c>
      <c r="I5639">
        <v>38024</v>
      </c>
      <c r="J5639">
        <v>0</v>
      </c>
      <c r="K5639">
        <v>8714</v>
      </c>
      <c r="L5639">
        <v>19570</v>
      </c>
      <c r="M5639">
        <v>34812</v>
      </c>
      <c r="N5639">
        <v>35994</v>
      </c>
      <c r="O5639">
        <v>1130.4749999999999</v>
      </c>
      <c r="P5639" s="27">
        <v>47994</v>
      </c>
      <c r="Q5639" s="27">
        <v>163756</v>
      </c>
    </row>
    <row r="5640" spans="1:17" x14ac:dyDescent="0.3">
      <c r="A5640">
        <v>2</v>
      </c>
      <c r="B5640">
        <v>1</v>
      </c>
      <c r="C5640">
        <v>1</v>
      </c>
      <c r="D5640" s="27">
        <v>24000</v>
      </c>
      <c r="O5640">
        <v>575.3895</v>
      </c>
    </row>
    <row r="5641" spans="1:17" x14ac:dyDescent="0.3">
      <c r="A5641">
        <v>5</v>
      </c>
      <c r="B5641">
        <v>2</v>
      </c>
      <c r="C5641">
        <v>4</v>
      </c>
      <c r="D5641" s="27">
        <v>39500</v>
      </c>
      <c r="E5641">
        <v>166171</v>
      </c>
      <c r="F5641">
        <v>498896</v>
      </c>
      <c r="G5641">
        <v>800367</v>
      </c>
      <c r="H5641">
        <v>11056</v>
      </c>
      <c r="I5641">
        <v>629693</v>
      </c>
      <c r="J5641">
        <v>0</v>
      </c>
      <c r="K5641">
        <v>20714</v>
      </c>
      <c r="L5641">
        <v>163023</v>
      </c>
      <c r="M5641">
        <v>412135</v>
      </c>
      <c r="N5641">
        <v>472668</v>
      </c>
      <c r="O5641">
        <v>48.84104</v>
      </c>
      <c r="P5641" s="27">
        <v>930458</v>
      </c>
      <c r="Q5641" s="27">
        <v>3174723</v>
      </c>
    </row>
    <row r="5642" spans="1:17" x14ac:dyDescent="0.3">
      <c r="A5642">
        <v>4</v>
      </c>
      <c r="B5642">
        <v>14</v>
      </c>
      <c r="C5642">
        <v>27</v>
      </c>
      <c r="D5642" s="27">
        <v>50001</v>
      </c>
      <c r="E5642">
        <v>0</v>
      </c>
      <c r="F5642">
        <v>2609024</v>
      </c>
      <c r="G5642">
        <v>3918473</v>
      </c>
      <c r="H5642">
        <v>0</v>
      </c>
      <c r="I5642">
        <v>1036419</v>
      </c>
      <c r="J5642">
        <v>0</v>
      </c>
      <c r="K5642">
        <v>1730267</v>
      </c>
      <c r="L5642">
        <v>440554</v>
      </c>
      <c r="M5642">
        <v>4018714</v>
      </c>
      <c r="N5642">
        <v>2816077</v>
      </c>
      <c r="O5642">
        <v>207.1317</v>
      </c>
      <c r="P5642" s="27">
        <v>4856251</v>
      </c>
      <c r="Q5642" s="27">
        <v>16569528</v>
      </c>
    </row>
    <row r="5643" spans="1:17" x14ac:dyDescent="0.3">
      <c r="A5643">
        <v>5</v>
      </c>
      <c r="B5643">
        <v>5</v>
      </c>
      <c r="C5643">
        <v>9</v>
      </c>
      <c r="D5643" s="27">
        <v>10000</v>
      </c>
      <c r="E5643">
        <v>0</v>
      </c>
      <c r="F5643">
        <v>0</v>
      </c>
      <c r="G5643">
        <v>0</v>
      </c>
      <c r="H5643">
        <v>0</v>
      </c>
      <c r="I5643">
        <v>327742</v>
      </c>
      <c r="J5643">
        <v>0</v>
      </c>
      <c r="K5643">
        <v>0</v>
      </c>
      <c r="L5643">
        <v>0</v>
      </c>
      <c r="M5643">
        <v>0</v>
      </c>
      <c r="N5643">
        <v>195365</v>
      </c>
      <c r="O5643">
        <v>1867.057</v>
      </c>
      <c r="P5643" s="27">
        <v>153314</v>
      </c>
      <c r="Q5643" s="27">
        <v>523107</v>
      </c>
    </row>
    <row r="5644" spans="1:17" x14ac:dyDescent="0.3">
      <c r="A5644">
        <v>5</v>
      </c>
      <c r="B5644">
        <v>5</v>
      </c>
      <c r="C5644">
        <v>9</v>
      </c>
      <c r="D5644" s="27">
        <v>180000</v>
      </c>
      <c r="E5644">
        <v>8275</v>
      </c>
      <c r="F5644">
        <v>14326</v>
      </c>
      <c r="G5644">
        <v>58334</v>
      </c>
      <c r="H5644">
        <v>4140</v>
      </c>
      <c r="I5644">
        <v>415444</v>
      </c>
      <c r="J5644">
        <v>0</v>
      </c>
      <c r="K5644">
        <v>8530</v>
      </c>
      <c r="L5644">
        <v>15103</v>
      </c>
      <c r="M5644">
        <v>21274</v>
      </c>
      <c r="N5644">
        <v>265054</v>
      </c>
      <c r="O5644">
        <v>74.84496</v>
      </c>
      <c r="P5644" s="27">
        <v>237538</v>
      </c>
      <c r="Q5644" s="27">
        <v>810480</v>
      </c>
    </row>
    <row r="5645" spans="1:17" x14ac:dyDescent="0.3">
      <c r="A5645">
        <v>5</v>
      </c>
      <c r="B5645">
        <v>11</v>
      </c>
      <c r="C5645">
        <v>20</v>
      </c>
      <c r="D5645" s="27">
        <v>196000</v>
      </c>
      <c r="E5645">
        <v>272</v>
      </c>
      <c r="F5645">
        <v>869459</v>
      </c>
      <c r="G5645">
        <v>331781</v>
      </c>
      <c r="H5645">
        <v>27627</v>
      </c>
      <c r="I5645">
        <v>2495929</v>
      </c>
      <c r="J5645">
        <v>0</v>
      </c>
      <c r="K5645">
        <v>20799991</v>
      </c>
      <c r="L5645">
        <v>179312</v>
      </c>
      <c r="M5645">
        <v>716512</v>
      </c>
      <c r="N5645">
        <v>3540825</v>
      </c>
      <c r="O5645">
        <v>179.6277</v>
      </c>
      <c r="P5645" s="27">
        <v>8488191</v>
      </c>
      <c r="Q5645" s="27">
        <v>28961708</v>
      </c>
    </row>
    <row r="5646" spans="1:17" x14ac:dyDescent="0.3">
      <c r="A5646">
        <v>3</v>
      </c>
      <c r="B5646">
        <v>14</v>
      </c>
      <c r="C5646">
        <v>30</v>
      </c>
      <c r="D5646" s="27">
        <v>10750</v>
      </c>
      <c r="E5646">
        <v>161058</v>
      </c>
      <c r="F5646">
        <v>135815</v>
      </c>
      <c r="G5646">
        <v>149632</v>
      </c>
      <c r="H5646">
        <v>0</v>
      </c>
      <c r="I5646">
        <v>247563</v>
      </c>
      <c r="J5646">
        <v>19162</v>
      </c>
      <c r="K5646">
        <v>106099</v>
      </c>
      <c r="L5646">
        <v>30038</v>
      </c>
      <c r="M5646">
        <v>157052</v>
      </c>
      <c r="N5646">
        <v>118998</v>
      </c>
      <c r="O5646">
        <v>1155.4280000000001</v>
      </c>
      <c r="P5646" s="27">
        <v>329841</v>
      </c>
      <c r="Q5646" s="27">
        <v>1125417</v>
      </c>
    </row>
    <row r="5647" spans="1:17" x14ac:dyDescent="0.3">
      <c r="A5647">
        <v>3</v>
      </c>
      <c r="B5647">
        <v>14</v>
      </c>
      <c r="C5647">
        <v>28</v>
      </c>
      <c r="D5647" s="27">
        <v>69000</v>
      </c>
      <c r="E5647">
        <v>435477</v>
      </c>
      <c r="F5647">
        <v>278013</v>
      </c>
      <c r="G5647">
        <v>723740</v>
      </c>
      <c r="H5647">
        <v>0</v>
      </c>
      <c r="I5647">
        <v>475287</v>
      </c>
      <c r="J5647">
        <v>57231</v>
      </c>
      <c r="K5647">
        <v>187570</v>
      </c>
      <c r="L5647">
        <v>76680</v>
      </c>
      <c r="M5647">
        <v>613109</v>
      </c>
      <c r="N5647">
        <v>485653</v>
      </c>
      <c r="O5647">
        <v>239.3854</v>
      </c>
      <c r="P5647" s="27">
        <v>976776</v>
      </c>
      <c r="Q5647" s="27">
        <v>3332760</v>
      </c>
    </row>
    <row r="5648" spans="1:17" x14ac:dyDescent="0.3">
      <c r="A5648">
        <v>8</v>
      </c>
      <c r="B5648">
        <v>12</v>
      </c>
      <c r="C5648">
        <v>21</v>
      </c>
      <c r="D5648" s="27">
        <v>13500</v>
      </c>
      <c r="E5648">
        <v>0</v>
      </c>
      <c r="F5648">
        <v>15121</v>
      </c>
      <c r="G5648">
        <v>16028</v>
      </c>
      <c r="H5648">
        <v>0</v>
      </c>
      <c r="I5648">
        <v>14554</v>
      </c>
      <c r="J5648">
        <v>9597</v>
      </c>
      <c r="K5648">
        <v>1612</v>
      </c>
      <c r="L5648">
        <v>12642</v>
      </c>
      <c r="M5648">
        <v>8609</v>
      </c>
      <c r="N5648">
        <v>63592</v>
      </c>
      <c r="O5648">
        <v>918.0299</v>
      </c>
      <c r="P5648" s="27">
        <v>41546</v>
      </c>
      <c r="Q5648" s="27">
        <v>141755</v>
      </c>
    </row>
    <row r="5649" spans="1:17" x14ac:dyDescent="0.3">
      <c r="A5649">
        <v>2</v>
      </c>
      <c r="B5649">
        <v>15</v>
      </c>
      <c r="C5649">
        <v>53</v>
      </c>
      <c r="D5649" s="27">
        <v>3450</v>
      </c>
      <c r="E5649">
        <v>0</v>
      </c>
      <c r="F5649">
        <v>2208</v>
      </c>
      <c r="G5649">
        <v>21074</v>
      </c>
      <c r="H5649">
        <v>0</v>
      </c>
      <c r="I5649">
        <v>9121</v>
      </c>
      <c r="J5649">
        <v>0</v>
      </c>
      <c r="K5649">
        <v>82983</v>
      </c>
      <c r="L5649">
        <v>5745</v>
      </c>
      <c r="M5649">
        <v>93</v>
      </c>
      <c r="N5649">
        <v>12578</v>
      </c>
      <c r="O5649">
        <v>1276.539</v>
      </c>
      <c r="P5649" s="27">
        <v>39215</v>
      </c>
      <c r="Q5649" s="27">
        <v>133802</v>
      </c>
    </row>
    <row r="5650" spans="1:17" x14ac:dyDescent="0.3">
      <c r="A5650">
        <v>3</v>
      </c>
      <c r="B5650">
        <v>26</v>
      </c>
      <c r="C5650">
        <v>47</v>
      </c>
      <c r="D5650" s="27">
        <v>5000</v>
      </c>
      <c r="E5650">
        <v>0</v>
      </c>
      <c r="F5650">
        <v>0</v>
      </c>
      <c r="G5650">
        <v>23118</v>
      </c>
      <c r="H5650">
        <v>271</v>
      </c>
      <c r="I5650">
        <v>31916</v>
      </c>
      <c r="J5650">
        <v>0</v>
      </c>
      <c r="K5650">
        <v>12535</v>
      </c>
      <c r="L5650">
        <v>2915</v>
      </c>
      <c r="M5650">
        <v>5324</v>
      </c>
      <c r="N5650">
        <v>58098</v>
      </c>
      <c r="O5650">
        <v>1868.403</v>
      </c>
      <c r="P5650" s="27">
        <v>39325</v>
      </c>
      <c r="Q5650" s="27">
        <v>134177</v>
      </c>
    </row>
    <row r="5651" spans="1:17" x14ac:dyDescent="0.3">
      <c r="A5651">
        <v>8</v>
      </c>
      <c r="B5651">
        <v>8</v>
      </c>
      <c r="C5651">
        <v>19</v>
      </c>
      <c r="D5651" s="27">
        <v>12000</v>
      </c>
      <c r="E5651">
        <v>27580</v>
      </c>
      <c r="F5651">
        <v>3779</v>
      </c>
      <c r="G5651">
        <v>94300</v>
      </c>
      <c r="H5651">
        <v>715</v>
      </c>
      <c r="I5651">
        <v>77352</v>
      </c>
      <c r="J5651">
        <v>0</v>
      </c>
      <c r="K5651">
        <v>8296</v>
      </c>
      <c r="L5651">
        <v>31533</v>
      </c>
      <c r="M5651">
        <v>89086</v>
      </c>
      <c r="N5651">
        <v>50288</v>
      </c>
      <c r="O5651">
        <v>145.50389999999999</v>
      </c>
      <c r="P5651" s="27">
        <v>112230</v>
      </c>
      <c r="Q5651" s="27">
        <v>382929</v>
      </c>
    </row>
    <row r="5652" spans="1:17" x14ac:dyDescent="0.3">
      <c r="A5652">
        <v>9</v>
      </c>
      <c r="B5652">
        <v>14</v>
      </c>
      <c r="C5652">
        <v>30</v>
      </c>
      <c r="D5652" s="27">
        <v>1200</v>
      </c>
      <c r="E5652">
        <v>8444</v>
      </c>
      <c r="F5652">
        <v>12638</v>
      </c>
      <c r="G5652">
        <v>17240</v>
      </c>
      <c r="H5652">
        <v>0</v>
      </c>
      <c r="I5652">
        <v>19154</v>
      </c>
      <c r="J5652">
        <v>0</v>
      </c>
      <c r="K5652">
        <v>5067</v>
      </c>
      <c r="L5652">
        <v>0</v>
      </c>
      <c r="M5652">
        <v>0</v>
      </c>
      <c r="N5652">
        <v>15261</v>
      </c>
      <c r="O5652">
        <v>1849.1849999999999</v>
      </c>
      <c r="P5652" s="27">
        <v>22803</v>
      </c>
      <c r="Q5652" s="27">
        <v>77804</v>
      </c>
    </row>
    <row r="5653" spans="1:17" x14ac:dyDescent="0.3">
      <c r="A5653">
        <v>4</v>
      </c>
      <c r="B5653">
        <v>25</v>
      </c>
      <c r="C5653">
        <v>42</v>
      </c>
      <c r="D5653" s="27">
        <v>25000</v>
      </c>
      <c r="E5653">
        <v>0</v>
      </c>
      <c r="F5653">
        <v>18067</v>
      </c>
      <c r="G5653">
        <v>70094</v>
      </c>
      <c r="H5653">
        <v>338</v>
      </c>
      <c r="I5653">
        <v>44862</v>
      </c>
      <c r="J5653">
        <v>0</v>
      </c>
      <c r="K5653">
        <v>0</v>
      </c>
      <c r="L5653">
        <v>95</v>
      </c>
      <c r="M5653">
        <v>1043</v>
      </c>
      <c r="N5653">
        <v>49773</v>
      </c>
      <c r="O5653">
        <v>1484.5150000000001</v>
      </c>
      <c r="P5653" s="27">
        <v>54007</v>
      </c>
      <c r="Q5653" s="27">
        <v>184272</v>
      </c>
    </row>
    <row r="5654" spans="1:17" x14ac:dyDescent="0.3">
      <c r="A5654">
        <v>7</v>
      </c>
      <c r="B5654">
        <v>26</v>
      </c>
      <c r="C5654">
        <v>46</v>
      </c>
      <c r="D5654" s="27">
        <v>2000</v>
      </c>
      <c r="E5654">
        <v>0</v>
      </c>
      <c r="F5654">
        <v>0</v>
      </c>
      <c r="G5654">
        <v>2167</v>
      </c>
      <c r="H5654">
        <v>0</v>
      </c>
      <c r="I5654">
        <v>37488</v>
      </c>
      <c r="J5654">
        <v>0</v>
      </c>
      <c r="K5654">
        <v>6504</v>
      </c>
      <c r="L5654">
        <v>0</v>
      </c>
      <c r="M5654">
        <v>0</v>
      </c>
      <c r="N5654">
        <v>42703</v>
      </c>
      <c r="O5654">
        <v>1807.463</v>
      </c>
      <c r="P5654" s="27">
        <v>26044</v>
      </c>
      <c r="Q5654" s="27">
        <v>88862</v>
      </c>
    </row>
    <row r="5655" spans="1:17" x14ac:dyDescent="0.3">
      <c r="A5655">
        <v>9</v>
      </c>
      <c r="B5655">
        <v>23</v>
      </c>
      <c r="C5655">
        <v>50</v>
      </c>
      <c r="D5655" s="27">
        <v>5500</v>
      </c>
      <c r="E5655">
        <v>51301</v>
      </c>
      <c r="F5655">
        <v>7503</v>
      </c>
      <c r="G5655">
        <v>49382</v>
      </c>
      <c r="H5655">
        <v>16850</v>
      </c>
      <c r="I5655">
        <v>34689</v>
      </c>
      <c r="J5655">
        <v>9028</v>
      </c>
      <c r="K5655">
        <v>31122</v>
      </c>
      <c r="L5655">
        <v>10514</v>
      </c>
      <c r="M5655">
        <v>12583</v>
      </c>
      <c r="N5655">
        <v>49978</v>
      </c>
      <c r="O5655">
        <v>880.7835</v>
      </c>
      <c r="P5655" s="27">
        <v>79997</v>
      </c>
      <c r="Q5655" s="27">
        <v>272950</v>
      </c>
    </row>
    <row r="5656" spans="1:17" x14ac:dyDescent="0.3">
      <c r="A5656">
        <v>1</v>
      </c>
      <c r="B5656">
        <v>14</v>
      </c>
      <c r="C5656">
        <v>28</v>
      </c>
      <c r="D5656" s="27">
        <v>47000</v>
      </c>
      <c r="E5656">
        <v>0</v>
      </c>
      <c r="F5656">
        <v>0</v>
      </c>
      <c r="G5656">
        <v>111814</v>
      </c>
      <c r="H5656">
        <v>0</v>
      </c>
      <c r="I5656">
        <v>327915</v>
      </c>
      <c r="J5656">
        <v>0</v>
      </c>
      <c r="K5656">
        <v>171168</v>
      </c>
      <c r="L5656">
        <v>45346</v>
      </c>
      <c r="M5656">
        <v>109681</v>
      </c>
      <c r="N5656">
        <v>307512</v>
      </c>
      <c r="O5656">
        <v>313.28620000000001</v>
      </c>
      <c r="P5656" s="27">
        <v>314606</v>
      </c>
      <c r="Q5656" s="27">
        <v>1073436</v>
      </c>
    </row>
    <row r="5657" spans="1:17" x14ac:dyDescent="0.3">
      <c r="A5657">
        <v>5</v>
      </c>
      <c r="B5657">
        <v>5</v>
      </c>
      <c r="C5657">
        <v>10</v>
      </c>
      <c r="D5657" s="27">
        <v>3200</v>
      </c>
      <c r="O5657">
        <v>1807.463</v>
      </c>
    </row>
    <row r="5658" spans="1:17" x14ac:dyDescent="0.3">
      <c r="A5658">
        <v>3</v>
      </c>
      <c r="B5658">
        <v>13</v>
      </c>
      <c r="C5658">
        <v>24</v>
      </c>
      <c r="D5658" s="27">
        <v>6500</v>
      </c>
      <c r="E5658">
        <v>0</v>
      </c>
      <c r="F5658">
        <v>14799</v>
      </c>
      <c r="G5658">
        <v>6194</v>
      </c>
      <c r="H5658">
        <v>0</v>
      </c>
      <c r="I5658">
        <v>7826</v>
      </c>
      <c r="J5658">
        <v>0</v>
      </c>
      <c r="K5658">
        <v>0</v>
      </c>
      <c r="L5658">
        <v>140</v>
      </c>
      <c r="M5658">
        <v>3387</v>
      </c>
      <c r="N5658">
        <v>28483</v>
      </c>
      <c r="O5658">
        <v>1879.4559999999999</v>
      </c>
      <c r="P5658" s="27">
        <v>17828</v>
      </c>
      <c r="Q5658" s="27">
        <v>60829</v>
      </c>
    </row>
    <row r="5659" spans="1:17" x14ac:dyDescent="0.3">
      <c r="A5659">
        <v>5</v>
      </c>
      <c r="B5659">
        <v>5</v>
      </c>
      <c r="C5659">
        <v>9</v>
      </c>
      <c r="D5659" s="27">
        <v>60000</v>
      </c>
      <c r="E5659">
        <v>0</v>
      </c>
      <c r="F5659">
        <v>34737</v>
      </c>
      <c r="G5659">
        <v>13759</v>
      </c>
      <c r="H5659">
        <v>895</v>
      </c>
      <c r="I5659">
        <v>146865</v>
      </c>
      <c r="J5659">
        <v>0</v>
      </c>
      <c r="K5659">
        <v>4298</v>
      </c>
      <c r="L5659">
        <v>6108</v>
      </c>
      <c r="M5659">
        <v>17813</v>
      </c>
      <c r="N5659">
        <v>130284</v>
      </c>
      <c r="O5659">
        <v>360.20249999999999</v>
      </c>
      <c r="P5659" s="27">
        <v>103974</v>
      </c>
      <c r="Q5659" s="27">
        <v>354759</v>
      </c>
    </row>
    <row r="5660" spans="1:17" x14ac:dyDescent="0.3">
      <c r="A5660">
        <v>7</v>
      </c>
      <c r="B5660">
        <v>2</v>
      </c>
      <c r="C5660">
        <v>6</v>
      </c>
      <c r="D5660" s="27">
        <v>92000</v>
      </c>
      <c r="E5660">
        <v>0</v>
      </c>
      <c r="F5660">
        <v>3500747</v>
      </c>
      <c r="G5660">
        <v>2633649</v>
      </c>
      <c r="H5660">
        <v>0</v>
      </c>
      <c r="I5660">
        <v>1719683</v>
      </c>
      <c r="J5660">
        <v>0</v>
      </c>
      <c r="K5660">
        <v>51297</v>
      </c>
      <c r="L5660">
        <v>238982</v>
      </c>
      <c r="M5660">
        <v>2807410</v>
      </c>
      <c r="N5660">
        <v>1330084</v>
      </c>
      <c r="O5660">
        <v>178.3937</v>
      </c>
      <c r="P5660" s="27">
        <v>3599605</v>
      </c>
      <c r="Q5660" s="27">
        <v>12281852</v>
      </c>
    </row>
    <row r="5661" spans="1:17" x14ac:dyDescent="0.3">
      <c r="A5661">
        <v>5</v>
      </c>
      <c r="B5661">
        <v>23</v>
      </c>
      <c r="C5661">
        <v>50</v>
      </c>
      <c r="D5661" s="27">
        <v>230000</v>
      </c>
      <c r="E5661">
        <v>21561</v>
      </c>
      <c r="F5661">
        <v>3329505</v>
      </c>
      <c r="G5661">
        <v>2638890</v>
      </c>
      <c r="H5661">
        <v>309004</v>
      </c>
      <c r="I5661">
        <v>2134747</v>
      </c>
      <c r="J5661">
        <v>0</v>
      </c>
      <c r="K5661">
        <v>5014709</v>
      </c>
      <c r="L5661">
        <v>106333</v>
      </c>
      <c r="M5661">
        <v>243203</v>
      </c>
      <c r="N5661">
        <v>1707670</v>
      </c>
      <c r="O5661">
        <v>48.84104</v>
      </c>
      <c r="P5661" s="27">
        <v>4544438</v>
      </c>
      <c r="Q5661" s="27">
        <v>15505622</v>
      </c>
    </row>
    <row r="5662" spans="1:17" x14ac:dyDescent="0.3">
      <c r="A5662">
        <v>9</v>
      </c>
      <c r="B5662">
        <v>14</v>
      </c>
      <c r="C5662">
        <v>29</v>
      </c>
      <c r="D5662" s="27">
        <v>66000</v>
      </c>
      <c r="E5662">
        <v>0</v>
      </c>
      <c r="F5662">
        <v>0</v>
      </c>
      <c r="G5662">
        <v>230067</v>
      </c>
      <c r="H5662">
        <v>0</v>
      </c>
      <c r="I5662">
        <v>459002</v>
      </c>
      <c r="J5662">
        <v>0</v>
      </c>
      <c r="K5662">
        <v>0</v>
      </c>
      <c r="L5662">
        <v>280543</v>
      </c>
      <c r="M5662">
        <v>647256</v>
      </c>
      <c r="N5662">
        <v>338641</v>
      </c>
      <c r="O5662">
        <v>75.480249999999998</v>
      </c>
      <c r="P5662" s="27">
        <v>573127</v>
      </c>
      <c r="Q5662" s="27">
        <v>1955509</v>
      </c>
    </row>
    <row r="5663" spans="1:17" x14ac:dyDescent="0.3">
      <c r="A5663">
        <v>5</v>
      </c>
      <c r="B5663">
        <v>14</v>
      </c>
      <c r="C5663">
        <v>31</v>
      </c>
      <c r="D5663" s="27">
        <v>3250</v>
      </c>
      <c r="E5663">
        <v>0</v>
      </c>
      <c r="F5663">
        <v>42515</v>
      </c>
      <c r="G5663">
        <v>3113</v>
      </c>
      <c r="H5663">
        <v>0</v>
      </c>
      <c r="I5663">
        <v>7069</v>
      </c>
      <c r="J5663">
        <v>0</v>
      </c>
      <c r="K5663">
        <v>1292</v>
      </c>
      <c r="L5663">
        <v>1632</v>
      </c>
      <c r="M5663">
        <v>11709</v>
      </c>
      <c r="N5663">
        <v>5642</v>
      </c>
      <c r="O5663">
        <v>1834.9659999999999</v>
      </c>
      <c r="P5663" s="27">
        <v>21387</v>
      </c>
      <c r="Q5663" s="27">
        <v>72972</v>
      </c>
    </row>
    <row r="5664" spans="1:17" x14ac:dyDescent="0.3">
      <c r="A5664">
        <v>7</v>
      </c>
      <c r="B5664">
        <v>2</v>
      </c>
      <c r="C5664">
        <v>2</v>
      </c>
      <c r="D5664" s="27">
        <v>6000</v>
      </c>
      <c r="E5664">
        <v>0</v>
      </c>
      <c r="F5664">
        <v>66060</v>
      </c>
      <c r="G5664">
        <v>56270</v>
      </c>
      <c r="H5664">
        <v>1089</v>
      </c>
      <c r="I5664">
        <v>44653</v>
      </c>
      <c r="J5664">
        <v>0</v>
      </c>
      <c r="K5664">
        <v>0</v>
      </c>
      <c r="L5664">
        <v>33225</v>
      </c>
      <c r="M5664">
        <v>65116</v>
      </c>
      <c r="N5664">
        <v>41892</v>
      </c>
      <c r="O5664">
        <v>1807.463</v>
      </c>
      <c r="P5664" s="27">
        <v>90359</v>
      </c>
      <c r="Q5664" s="27">
        <v>308305</v>
      </c>
    </row>
    <row r="5665" spans="1:17" x14ac:dyDescent="0.3">
      <c r="A5665">
        <v>3</v>
      </c>
      <c r="B5665">
        <v>13</v>
      </c>
      <c r="C5665">
        <v>24</v>
      </c>
      <c r="D5665" s="27">
        <v>50000</v>
      </c>
      <c r="E5665">
        <v>0</v>
      </c>
      <c r="F5665">
        <v>905343</v>
      </c>
      <c r="G5665">
        <v>610837</v>
      </c>
      <c r="H5665">
        <v>0</v>
      </c>
      <c r="I5665">
        <v>1563511</v>
      </c>
      <c r="J5665">
        <v>0</v>
      </c>
      <c r="K5665">
        <v>1421958</v>
      </c>
      <c r="L5665">
        <v>66824</v>
      </c>
      <c r="M5665">
        <v>357848</v>
      </c>
      <c r="N5665">
        <v>2281966</v>
      </c>
      <c r="O5665">
        <v>1155.4280000000001</v>
      </c>
      <c r="P5665" s="27">
        <v>2112628</v>
      </c>
      <c r="Q5665" s="27">
        <v>7208287</v>
      </c>
    </row>
    <row r="5666" spans="1:17" x14ac:dyDescent="0.3">
      <c r="A5666">
        <v>3</v>
      </c>
      <c r="B5666">
        <v>15</v>
      </c>
      <c r="C5666">
        <v>33</v>
      </c>
      <c r="D5666" s="27">
        <v>4500</v>
      </c>
      <c r="E5666">
        <v>0</v>
      </c>
      <c r="F5666">
        <v>35877</v>
      </c>
      <c r="G5666">
        <v>43302</v>
      </c>
      <c r="H5666">
        <v>15418</v>
      </c>
      <c r="I5666">
        <v>29754</v>
      </c>
      <c r="J5666">
        <v>149094</v>
      </c>
      <c r="K5666">
        <v>230187</v>
      </c>
      <c r="L5666">
        <v>712</v>
      </c>
      <c r="M5666">
        <v>2956</v>
      </c>
      <c r="N5666">
        <v>36204</v>
      </c>
      <c r="O5666">
        <v>1276.539</v>
      </c>
      <c r="P5666" s="27">
        <v>159292</v>
      </c>
      <c r="Q5666" s="27">
        <v>543504</v>
      </c>
    </row>
    <row r="5667" spans="1:17" x14ac:dyDescent="0.3">
      <c r="A5667">
        <v>7</v>
      </c>
      <c r="B5667">
        <v>5</v>
      </c>
      <c r="C5667">
        <v>9</v>
      </c>
      <c r="D5667" s="27">
        <v>2000</v>
      </c>
      <c r="E5667">
        <v>0</v>
      </c>
      <c r="F5667">
        <v>0</v>
      </c>
      <c r="G5667">
        <v>0</v>
      </c>
      <c r="H5667">
        <v>0</v>
      </c>
      <c r="I5667">
        <v>2372</v>
      </c>
      <c r="J5667">
        <v>0</v>
      </c>
      <c r="K5667">
        <v>0</v>
      </c>
      <c r="L5667">
        <v>0</v>
      </c>
      <c r="M5667">
        <v>0</v>
      </c>
      <c r="N5667">
        <v>2087</v>
      </c>
      <c r="O5667">
        <v>3782.18</v>
      </c>
      <c r="P5667" s="27">
        <v>1307</v>
      </c>
      <c r="Q5667" s="27">
        <v>4459</v>
      </c>
    </row>
    <row r="5668" spans="1:17" x14ac:dyDescent="0.3">
      <c r="A5668">
        <v>4</v>
      </c>
      <c r="B5668">
        <v>5</v>
      </c>
      <c r="C5668">
        <v>11</v>
      </c>
      <c r="D5668" s="27">
        <v>2500</v>
      </c>
      <c r="E5668">
        <v>0</v>
      </c>
      <c r="F5668">
        <v>0</v>
      </c>
      <c r="G5668">
        <v>0</v>
      </c>
      <c r="H5668">
        <v>0</v>
      </c>
      <c r="I5668">
        <v>391</v>
      </c>
      <c r="J5668">
        <v>0</v>
      </c>
      <c r="K5668">
        <v>0</v>
      </c>
      <c r="L5668">
        <v>0</v>
      </c>
      <c r="M5668">
        <v>0</v>
      </c>
      <c r="N5668">
        <v>4591</v>
      </c>
      <c r="O5668">
        <v>3782.18</v>
      </c>
      <c r="P5668" s="27">
        <v>1460</v>
      </c>
      <c r="Q5668" s="27">
        <v>4982</v>
      </c>
    </row>
    <row r="5669" spans="1:17" x14ac:dyDescent="0.3">
      <c r="A5669">
        <v>9</v>
      </c>
      <c r="B5669">
        <v>5</v>
      </c>
      <c r="C5669">
        <v>9</v>
      </c>
      <c r="D5669" s="27">
        <v>5700</v>
      </c>
      <c r="E5669">
        <v>46</v>
      </c>
      <c r="F5669">
        <v>16647</v>
      </c>
      <c r="G5669">
        <v>5818</v>
      </c>
      <c r="H5669">
        <v>1539</v>
      </c>
      <c r="I5669">
        <v>46035</v>
      </c>
      <c r="J5669">
        <v>0</v>
      </c>
      <c r="K5669">
        <v>0</v>
      </c>
      <c r="L5669">
        <v>26118</v>
      </c>
      <c r="M5669">
        <v>35994</v>
      </c>
      <c r="N5669">
        <v>36206</v>
      </c>
      <c r="O5669">
        <v>1130.4749999999999</v>
      </c>
      <c r="P5669" s="27">
        <v>49356</v>
      </c>
      <c r="Q5669" s="27">
        <v>168403</v>
      </c>
    </row>
    <row r="5670" spans="1:17" x14ac:dyDescent="0.3">
      <c r="A5670">
        <v>7</v>
      </c>
      <c r="B5670">
        <v>1</v>
      </c>
      <c r="C5670">
        <v>1</v>
      </c>
      <c r="D5670" s="27">
        <v>60000</v>
      </c>
      <c r="O5670">
        <v>729.0557</v>
      </c>
    </row>
    <row r="5671" spans="1:17" x14ac:dyDescent="0.3">
      <c r="A5671">
        <v>8</v>
      </c>
      <c r="B5671">
        <v>2</v>
      </c>
      <c r="C5671">
        <v>2</v>
      </c>
      <c r="D5671" s="27">
        <v>6100</v>
      </c>
      <c r="E5671">
        <v>13719</v>
      </c>
      <c r="F5671">
        <v>70423</v>
      </c>
      <c r="G5671">
        <v>208276</v>
      </c>
      <c r="H5671">
        <v>0</v>
      </c>
      <c r="I5671">
        <v>43979</v>
      </c>
      <c r="J5671">
        <v>7194</v>
      </c>
      <c r="K5671">
        <v>3063</v>
      </c>
      <c r="L5671">
        <v>16399</v>
      </c>
      <c r="M5671">
        <v>16642</v>
      </c>
      <c r="N5671">
        <v>84214</v>
      </c>
      <c r="O5671">
        <v>23.717549999999999</v>
      </c>
      <c r="P5671" s="27">
        <v>135964</v>
      </c>
      <c r="Q5671" s="27">
        <v>463909</v>
      </c>
    </row>
    <row r="5672" spans="1:17" x14ac:dyDescent="0.3">
      <c r="A5672">
        <v>3</v>
      </c>
      <c r="B5672">
        <v>15</v>
      </c>
      <c r="C5672">
        <v>33</v>
      </c>
      <c r="D5672" s="27">
        <v>5500</v>
      </c>
      <c r="E5672">
        <v>0</v>
      </c>
      <c r="F5672">
        <v>154756</v>
      </c>
      <c r="G5672">
        <v>185930</v>
      </c>
      <c r="H5672">
        <v>0</v>
      </c>
      <c r="I5672">
        <v>107586</v>
      </c>
      <c r="J5672">
        <v>688161</v>
      </c>
      <c r="K5672">
        <v>486504</v>
      </c>
      <c r="L5672">
        <v>2992</v>
      </c>
      <c r="M5672">
        <v>20403</v>
      </c>
      <c r="N5672">
        <v>98708</v>
      </c>
      <c r="O5672">
        <v>1276.539</v>
      </c>
      <c r="P5672" s="27">
        <v>511442</v>
      </c>
      <c r="Q5672" s="27">
        <v>1745040</v>
      </c>
    </row>
    <row r="5673" spans="1:17" x14ac:dyDescent="0.3">
      <c r="A5673">
        <v>7</v>
      </c>
      <c r="B5673">
        <v>13</v>
      </c>
      <c r="C5673">
        <v>25</v>
      </c>
      <c r="D5673" s="27">
        <v>1500</v>
      </c>
      <c r="E5673">
        <v>0</v>
      </c>
      <c r="F5673">
        <v>0</v>
      </c>
      <c r="G5673">
        <v>526</v>
      </c>
      <c r="H5673">
        <v>0</v>
      </c>
      <c r="I5673">
        <v>3314</v>
      </c>
      <c r="J5673">
        <v>0</v>
      </c>
      <c r="K5673">
        <v>3173</v>
      </c>
      <c r="L5673">
        <v>6471</v>
      </c>
      <c r="M5673">
        <v>24783</v>
      </c>
      <c r="N5673">
        <v>13527</v>
      </c>
      <c r="O5673">
        <v>1879.4559999999999</v>
      </c>
      <c r="P5673" s="27">
        <v>15180</v>
      </c>
      <c r="Q5673" s="27">
        <v>51794</v>
      </c>
    </row>
    <row r="5674" spans="1:17" x14ac:dyDescent="0.3">
      <c r="A5674">
        <v>9</v>
      </c>
      <c r="B5674">
        <v>14</v>
      </c>
      <c r="C5674">
        <v>27</v>
      </c>
      <c r="D5674" s="27">
        <v>20000</v>
      </c>
      <c r="E5674">
        <v>5228</v>
      </c>
      <c r="F5674">
        <v>103971</v>
      </c>
      <c r="G5674">
        <v>88228</v>
      </c>
      <c r="H5674">
        <v>17313</v>
      </c>
      <c r="I5674">
        <v>139475</v>
      </c>
      <c r="J5674">
        <v>0</v>
      </c>
      <c r="K5674">
        <v>0</v>
      </c>
      <c r="L5674">
        <v>32504</v>
      </c>
      <c r="M5674">
        <v>106850</v>
      </c>
      <c r="N5674">
        <v>82916</v>
      </c>
      <c r="O5674">
        <v>440.04610000000002</v>
      </c>
      <c r="P5674" s="27">
        <v>168958</v>
      </c>
      <c r="Q5674" s="27">
        <v>576485</v>
      </c>
    </row>
    <row r="5675" spans="1:17" x14ac:dyDescent="0.3">
      <c r="A5675">
        <v>5</v>
      </c>
      <c r="B5675">
        <v>5</v>
      </c>
      <c r="C5675">
        <v>10</v>
      </c>
      <c r="D5675" s="27">
        <v>68000</v>
      </c>
      <c r="E5675">
        <v>7005</v>
      </c>
      <c r="F5675">
        <v>27324</v>
      </c>
      <c r="G5675">
        <v>6223</v>
      </c>
      <c r="H5675">
        <v>2335</v>
      </c>
      <c r="I5675">
        <v>46511</v>
      </c>
      <c r="J5675">
        <v>0</v>
      </c>
      <c r="K5675">
        <v>33377</v>
      </c>
      <c r="L5675">
        <v>2760</v>
      </c>
      <c r="M5675">
        <v>32538</v>
      </c>
      <c r="N5675">
        <v>36875</v>
      </c>
      <c r="O5675">
        <v>632.51710000000003</v>
      </c>
      <c r="P5675" s="27">
        <v>57136</v>
      </c>
      <c r="Q5675" s="27">
        <v>194948</v>
      </c>
    </row>
    <row r="5676" spans="1:17" x14ac:dyDescent="0.3">
      <c r="A5676">
        <v>5</v>
      </c>
      <c r="B5676">
        <v>14</v>
      </c>
      <c r="C5676">
        <v>31</v>
      </c>
      <c r="D5676" s="27">
        <v>7000</v>
      </c>
      <c r="E5676">
        <v>1603</v>
      </c>
      <c r="F5676">
        <v>9296</v>
      </c>
      <c r="G5676">
        <v>10688</v>
      </c>
      <c r="H5676">
        <v>1407</v>
      </c>
      <c r="I5676">
        <v>2212</v>
      </c>
      <c r="J5676">
        <v>1558</v>
      </c>
      <c r="K5676">
        <v>2228</v>
      </c>
      <c r="L5676">
        <v>4658</v>
      </c>
      <c r="M5676">
        <v>16777</v>
      </c>
      <c r="N5676">
        <v>7017</v>
      </c>
      <c r="O5676">
        <v>1023.6079999999999</v>
      </c>
      <c r="P5676" s="27">
        <v>16836</v>
      </c>
      <c r="Q5676" s="27">
        <v>57444</v>
      </c>
    </row>
    <row r="5677" spans="1:17" x14ac:dyDescent="0.3">
      <c r="A5677">
        <v>6</v>
      </c>
      <c r="B5677">
        <v>2</v>
      </c>
      <c r="C5677">
        <v>4</v>
      </c>
      <c r="D5677" s="27">
        <v>40000</v>
      </c>
      <c r="E5677">
        <v>65275</v>
      </c>
      <c r="F5677">
        <v>200569</v>
      </c>
      <c r="G5677">
        <v>432044</v>
      </c>
      <c r="H5677">
        <v>1707</v>
      </c>
      <c r="I5677">
        <v>200694</v>
      </c>
      <c r="J5677">
        <v>0</v>
      </c>
      <c r="K5677">
        <v>43690</v>
      </c>
      <c r="L5677">
        <v>48676</v>
      </c>
      <c r="M5677">
        <v>146087</v>
      </c>
      <c r="N5677">
        <v>211284</v>
      </c>
      <c r="O5677">
        <v>48.84104</v>
      </c>
      <c r="P5677" s="27">
        <v>395670</v>
      </c>
      <c r="Q5677" s="27">
        <v>1350026</v>
      </c>
    </row>
    <row r="5678" spans="1:17" x14ac:dyDescent="0.3">
      <c r="A5678">
        <v>5</v>
      </c>
      <c r="B5678">
        <v>16</v>
      </c>
      <c r="C5678">
        <v>35</v>
      </c>
      <c r="D5678" s="27">
        <v>380000</v>
      </c>
      <c r="E5678">
        <v>1645558</v>
      </c>
      <c r="F5678">
        <v>16360205</v>
      </c>
      <c r="G5678">
        <v>4195304</v>
      </c>
      <c r="H5678">
        <v>1172426</v>
      </c>
      <c r="I5678">
        <v>8871978</v>
      </c>
      <c r="J5678">
        <v>1724955</v>
      </c>
      <c r="K5678">
        <v>2799777</v>
      </c>
      <c r="L5678">
        <v>2586742</v>
      </c>
      <c r="M5678">
        <v>4641110</v>
      </c>
      <c r="N5678">
        <v>7951638</v>
      </c>
      <c r="O5678">
        <v>17.955469999999998</v>
      </c>
      <c r="P5678" s="27">
        <v>15225584</v>
      </c>
      <c r="Q5678" s="27">
        <v>51949693</v>
      </c>
    </row>
    <row r="5679" spans="1:17" x14ac:dyDescent="0.3">
      <c r="A5679">
        <v>4</v>
      </c>
      <c r="B5679">
        <v>5</v>
      </c>
      <c r="C5679">
        <v>10</v>
      </c>
      <c r="D5679" s="27">
        <v>2600</v>
      </c>
      <c r="O5679">
        <v>1274.2560000000001</v>
      </c>
    </row>
    <row r="5680" spans="1:17" x14ac:dyDescent="0.3">
      <c r="A5680">
        <v>3</v>
      </c>
      <c r="B5680">
        <v>14</v>
      </c>
      <c r="C5680">
        <v>31</v>
      </c>
      <c r="D5680" s="27">
        <v>116000</v>
      </c>
      <c r="E5680">
        <v>0</v>
      </c>
      <c r="F5680">
        <v>1180839</v>
      </c>
      <c r="G5680">
        <v>938419</v>
      </c>
      <c r="H5680">
        <v>0</v>
      </c>
      <c r="I5680">
        <v>1701938</v>
      </c>
      <c r="J5680">
        <v>0</v>
      </c>
      <c r="K5680">
        <v>85830</v>
      </c>
      <c r="L5680">
        <v>204743</v>
      </c>
      <c r="M5680">
        <v>417720</v>
      </c>
      <c r="N5680">
        <v>1227121</v>
      </c>
      <c r="O5680">
        <v>271.01510000000002</v>
      </c>
      <c r="P5680" s="27">
        <v>1687166</v>
      </c>
      <c r="Q5680" s="27">
        <v>5756610</v>
      </c>
    </row>
    <row r="5681" spans="1:17" x14ac:dyDescent="0.3">
      <c r="A5681">
        <v>7</v>
      </c>
      <c r="B5681">
        <v>16</v>
      </c>
      <c r="C5681">
        <v>35</v>
      </c>
      <c r="D5681" s="27">
        <v>800000</v>
      </c>
      <c r="E5681">
        <v>185523</v>
      </c>
      <c r="F5681">
        <v>46238263</v>
      </c>
      <c r="G5681">
        <v>9814553</v>
      </c>
      <c r="H5681">
        <v>0</v>
      </c>
      <c r="I5681">
        <v>14513139</v>
      </c>
      <c r="J5681">
        <v>3045192</v>
      </c>
      <c r="K5681">
        <v>2784433</v>
      </c>
      <c r="L5681">
        <v>2324548</v>
      </c>
      <c r="M5681">
        <v>3047621</v>
      </c>
      <c r="N5681">
        <v>15238653</v>
      </c>
      <c r="O5681">
        <v>13.42365</v>
      </c>
      <c r="P5681" s="27">
        <v>28485324</v>
      </c>
      <c r="Q5681" s="27">
        <v>97191925</v>
      </c>
    </row>
    <row r="5682" spans="1:17" x14ac:dyDescent="0.3">
      <c r="A5682">
        <v>3</v>
      </c>
      <c r="B5682">
        <v>13</v>
      </c>
      <c r="C5682">
        <v>23</v>
      </c>
      <c r="D5682" s="27">
        <v>2600</v>
      </c>
      <c r="E5682">
        <v>0</v>
      </c>
      <c r="F5682">
        <v>23407</v>
      </c>
      <c r="G5682">
        <v>3269</v>
      </c>
      <c r="H5682">
        <v>354</v>
      </c>
      <c r="I5682">
        <v>11757</v>
      </c>
      <c r="J5682">
        <v>0</v>
      </c>
      <c r="K5682">
        <v>7008</v>
      </c>
      <c r="L5682">
        <v>919</v>
      </c>
      <c r="M5682">
        <v>53133</v>
      </c>
      <c r="N5682">
        <v>34937</v>
      </c>
      <c r="O5682">
        <v>2396.7339999999999</v>
      </c>
      <c r="P5682" s="27">
        <v>39503</v>
      </c>
      <c r="Q5682" s="27">
        <v>134784</v>
      </c>
    </row>
    <row r="5683" spans="1:17" x14ac:dyDescent="0.3">
      <c r="A5683">
        <v>4</v>
      </c>
      <c r="B5683">
        <v>2</v>
      </c>
      <c r="C5683">
        <v>2</v>
      </c>
      <c r="D5683" s="27">
        <v>1700</v>
      </c>
      <c r="E5683">
        <v>0</v>
      </c>
      <c r="F5683">
        <v>6255</v>
      </c>
      <c r="G5683">
        <v>9706</v>
      </c>
      <c r="H5683">
        <v>0</v>
      </c>
      <c r="I5683">
        <v>6857</v>
      </c>
      <c r="J5683">
        <v>0</v>
      </c>
      <c r="K5683">
        <v>1164</v>
      </c>
      <c r="L5683">
        <v>8737</v>
      </c>
      <c r="M5683">
        <v>8849</v>
      </c>
      <c r="N5683">
        <v>7814</v>
      </c>
      <c r="O5683">
        <v>738.08789999999999</v>
      </c>
      <c r="P5683" s="27">
        <v>14473</v>
      </c>
      <c r="Q5683" s="27">
        <v>49382</v>
      </c>
    </row>
    <row r="5684" spans="1:17" x14ac:dyDescent="0.3">
      <c r="A5684">
        <v>9</v>
      </c>
      <c r="B5684">
        <v>2</v>
      </c>
      <c r="C5684">
        <v>3</v>
      </c>
      <c r="D5684" s="27">
        <v>12250</v>
      </c>
      <c r="E5684">
        <v>630</v>
      </c>
      <c r="F5684">
        <v>52088</v>
      </c>
      <c r="G5684">
        <v>181765</v>
      </c>
      <c r="H5684">
        <v>0</v>
      </c>
      <c r="I5684">
        <v>91789</v>
      </c>
      <c r="J5684">
        <v>0</v>
      </c>
      <c r="K5684">
        <v>4156</v>
      </c>
      <c r="L5684">
        <v>31772</v>
      </c>
      <c r="M5684">
        <v>274374</v>
      </c>
      <c r="N5684">
        <v>112377</v>
      </c>
      <c r="O5684">
        <v>1031.346</v>
      </c>
      <c r="P5684" s="27">
        <v>219505</v>
      </c>
      <c r="Q5684" s="27">
        <v>748951</v>
      </c>
    </row>
    <row r="5685" spans="1:17" x14ac:dyDescent="0.3">
      <c r="A5685">
        <v>5</v>
      </c>
      <c r="B5685">
        <v>26</v>
      </c>
      <c r="C5685">
        <v>45</v>
      </c>
      <c r="D5685" s="27">
        <v>15000</v>
      </c>
      <c r="E5685">
        <v>5886</v>
      </c>
      <c r="F5685">
        <v>62830</v>
      </c>
      <c r="G5685">
        <v>81351</v>
      </c>
      <c r="H5685">
        <v>2424</v>
      </c>
      <c r="I5685">
        <v>136562</v>
      </c>
      <c r="J5685">
        <v>0</v>
      </c>
      <c r="K5685">
        <v>24259</v>
      </c>
      <c r="L5685">
        <v>1609</v>
      </c>
      <c r="M5685">
        <v>44644</v>
      </c>
      <c r="N5685">
        <v>149778</v>
      </c>
      <c r="O5685">
        <v>1117.742</v>
      </c>
      <c r="P5685" s="27">
        <v>149280</v>
      </c>
      <c r="Q5685" s="27">
        <v>509343</v>
      </c>
    </row>
    <row r="5686" spans="1:17" x14ac:dyDescent="0.3">
      <c r="A5686">
        <v>3</v>
      </c>
      <c r="B5686">
        <v>14</v>
      </c>
      <c r="C5686">
        <v>28</v>
      </c>
      <c r="D5686" s="27">
        <v>74000</v>
      </c>
      <c r="E5686">
        <v>0</v>
      </c>
      <c r="F5686">
        <v>152680</v>
      </c>
      <c r="G5686">
        <v>165006</v>
      </c>
      <c r="H5686">
        <v>0</v>
      </c>
      <c r="I5686">
        <v>419112</v>
      </c>
      <c r="J5686">
        <v>0</v>
      </c>
      <c r="K5686">
        <v>153668</v>
      </c>
      <c r="L5686">
        <v>102905</v>
      </c>
      <c r="M5686">
        <v>338999</v>
      </c>
      <c r="N5686">
        <v>359320</v>
      </c>
      <c r="O5686">
        <v>239.3854</v>
      </c>
      <c r="P5686" s="27">
        <v>495806</v>
      </c>
      <c r="Q5686" s="27">
        <v>1691690</v>
      </c>
    </row>
    <row r="5687" spans="1:17" x14ac:dyDescent="0.3">
      <c r="A5687">
        <v>8</v>
      </c>
      <c r="B5687">
        <v>18</v>
      </c>
      <c r="C5687">
        <v>39</v>
      </c>
      <c r="D5687" s="27">
        <v>17500</v>
      </c>
      <c r="E5687">
        <v>9296</v>
      </c>
      <c r="F5687">
        <v>96007</v>
      </c>
      <c r="G5687">
        <v>114872</v>
      </c>
      <c r="H5687">
        <v>95761</v>
      </c>
      <c r="I5687">
        <v>151416</v>
      </c>
      <c r="J5687">
        <v>0</v>
      </c>
      <c r="K5687">
        <v>88286</v>
      </c>
      <c r="L5687">
        <v>309030</v>
      </c>
      <c r="M5687">
        <v>7803</v>
      </c>
      <c r="N5687">
        <v>220181</v>
      </c>
      <c r="O5687">
        <v>499.12040000000002</v>
      </c>
      <c r="P5687" s="27">
        <v>320238</v>
      </c>
      <c r="Q5687" s="27">
        <v>1092652</v>
      </c>
    </row>
    <row r="5688" spans="1:17" x14ac:dyDescent="0.3">
      <c r="A5688">
        <v>8</v>
      </c>
      <c r="B5688">
        <v>91</v>
      </c>
      <c r="C5688">
        <v>49</v>
      </c>
      <c r="D5688" s="27">
        <v>17000</v>
      </c>
      <c r="E5688">
        <v>0</v>
      </c>
      <c r="F5688">
        <v>2712</v>
      </c>
      <c r="G5688">
        <v>3753</v>
      </c>
      <c r="H5688">
        <v>91</v>
      </c>
      <c r="I5688">
        <v>12205</v>
      </c>
      <c r="J5688">
        <v>0</v>
      </c>
      <c r="K5688">
        <v>8352</v>
      </c>
      <c r="L5688">
        <v>839</v>
      </c>
      <c r="M5688">
        <v>2278</v>
      </c>
      <c r="N5688">
        <v>18643</v>
      </c>
      <c r="O5688">
        <v>1031.346</v>
      </c>
      <c r="P5688" s="27">
        <v>14324</v>
      </c>
      <c r="Q5688" s="27">
        <v>48873</v>
      </c>
    </row>
    <row r="5689" spans="1:17" x14ac:dyDescent="0.3">
      <c r="A5689">
        <v>5</v>
      </c>
      <c r="B5689">
        <v>14</v>
      </c>
      <c r="C5689">
        <v>28</v>
      </c>
      <c r="D5689" s="27">
        <v>73000</v>
      </c>
      <c r="E5689">
        <v>0</v>
      </c>
      <c r="F5689">
        <v>591319</v>
      </c>
      <c r="G5689">
        <v>251666</v>
      </c>
      <c r="H5689">
        <v>0</v>
      </c>
      <c r="I5689">
        <v>392127</v>
      </c>
      <c r="J5689">
        <v>0</v>
      </c>
      <c r="K5689">
        <v>208380</v>
      </c>
      <c r="L5689">
        <v>299304</v>
      </c>
      <c r="M5689">
        <v>613725</v>
      </c>
      <c r="N5689">
        <v>286769</v>
      </c>
      <c r="O5689">
        <v>242.08690000000001</v>
      </c>
      <c r="P5689" s="27">
        <v>774704</v>
      </c>
      <c r="Q5689" s="27">
        <v>2643290</v>
      </c>
    </row>
    <row r="5690" spans="1:17" x14ac:dyDescent="0.3">
      <c r="A5690">
        <v>9</v>
      </c>
      <c r="B5690">
        <v>5</v>
      </c>
      <c r="C5690">
        <v>10</v>
      </c>
      <c r="D5690" s="27">
        <v>110000</v>
      </c>
      <c r="E5690">
        <v>65</v>
      </c>
      <c r="F5690">
        <v>7121</v>
      </c>
      <c r="G5690">
        <v>6353</v>
      </c>
      <c r="H5690">
        <v>815</v>
      </c>
      <c r="I5690">
        <v>43333</v>
      </c>
      <c r="J5690">
        <v>0</v>
      </c>
      <c r="K5690">
        <v>328</v>
      </c>
      <c r="L5690">
        <v>800</v>
      </c>
      <c r="M5690">
        <v>2086</v>
      </c>
      <c r="N5690">
        <v>201069</v>
      </c>
      <c r="O5690">
        <v>90.370909999999995</v>
      </c>
      <c r="P5690" s="27">
        <v>76779</v>
      </c>
      <c r="Q5690" s="27">
        <v>261970</v>
      </c>
    </row>
    <row r="5691" spans="1:17" x14ac:dyDescent="0.3">
      <c r="A5691">
        <v>3</v>
      </c>
      <c r="B5691">
        <v>13</v>
      </c>
      <c r="C5691">
        <v>22</v>
      </c>
      <c r="D5691" s="27">
        <v>116000</v>
      </c>
      <c r="E5691">
        <v>24411</v>
      </c>
      <c r="F5691">
        <v>1192550</v>
      </c>
      <c r="G5691">
        <v>368503</v>
      </c>
      <c r="H5691">
        <v>0</v>
      </c>
      <c r="I5691">
        <v>490458</v>
      </c>
      <c r="J5691">
        <v>164080</v>
      </c>
      <c r="K5691">
        <v>316340</v>
      </c>
      <c r="L5691">
        <v>22460</v>
      </c>
      <c r="M5691">
        <v>106876</v>
      </c>
      <c r="N5691">
        <v>1475130</v>
      </c>
      <c r="O5691">
        <v>52.146230000000003</v>
      </c>
      <c r="P5691" s="27">
        <v>1219463</v>
      </c>
      <c r="Q5691" s="27">
        <v>4160808</v>
      </c>
    </row>
    <row r="5692" spans="1:17" x14ac:dyDescent="0.3">
      <c r="A5692">
        <v>8</v>
      </c>
      <c r="B5692">
        <v>16</v>
      </c>
      <c r="C5692">
        <v>35</v>
      </c>
      <c r="D5692" s="27">
        <v>1500000</v>
      </c>
      <c r="E5692">
        <v>0</v>
      </c>
      <c r="F5692">
        <v>8709668</v>
      </c>
      <c r="G5692">
        <v>18242545</v>
      </c>
      <c r="H5692">
        <v>0</v>
      </c>
      <c r="I5692">
        <v>12555722</v>
      </c>
      <c r="J5692">
        <v>3842961</v>
      </c>
      <c r="K5692">
        <v>4481093</v>
      </c>
      <c r="L5692">
        <v>2161456</v>
      </c>
      <c r="M5692">
        <v>6554037</v>
      </c>
      <c r="N5692">
        <v>17807655</v>
      </c>
      <c r="O5692">
        <v>4.2903779999999996</v>
      </c>
      <c r="P5692" s="27">
        <v>21792244</v>
      </c>
      <c r="Q5692" s="27">
        <v>74355137</v>
      </c>
    </row>
    <row r="5693" spans="1:17" x14ac:dyDescent="0.3">
      <c r="A5693">
        <v>4</v>
      </c>
      <c r="B5693">
        <v>25</v>
      </c>
      <c r="C5693">
        <v>42</v>
      </c>
      <c r="D5693" s="27">
        <v>3400</v>
      </c>
      <c r="E5693">
        <v>3048</v>
      </c>
      <c r="F5693">
        <v>0</v>
      </c>
      <c r="G5693">
        <v>1935</v>
      </c>
      <c r="H5693">
        <v>94</v>
      </c>
      <c r="I5693">
        <v>5078</v>
      </c>
      <c r="J5693">
        <v>0</v>
      </c>
      <c r="K5693">
        <v>540</v>
      </c>
      <c r="L5693">
        <v>58</v>
      </c>
      <c r="M5693">
        <v>716</v>
      </c>
      <c r="N5693">
        <v>7133</v>
      </c>
      <c r="O5693">
        <v>1729.173</v>
      </c>
      <c r="P5693" s="27">
        <v>5452</v>
      </c>
      <c r="Q5693" s="27">
        <v>18602</v>
      </c>
    </row>
    <row r="5694" spans="1:17" x14ac:dyDescent="0.3">
      <c r="A5694">
        <v>6</v>
      </c>
      <c r="B5694">
        <v>26</v>
      </c>
      <c r="C5694">
        <v>48</v>
      </c>
      <c r="D5694" s="27">
        <v>14500</v>
      </c>
      <c r="E5694">
        <v>24672</v>
      </c>
      <c r="F5694">
        <v>290636</v>
      </c>
      <c r="G5694">
        <v>120619</v>
      </c>
      <c r="H5694">
        <v>1999</v>
      </c>
      <c r="I5694">
        <v>302527</v>
      </c>
      <c r="J5694">
        <v>0</v>
      </c>
      <c r="K5694">
        <v>253924</v>
      </c>
      <c r="L5694">
        <v>28052</v>
      </c>
      <c r="M5694">
        <v>66564</v>
      </c>
      <c r="N5694">
        <v>264970</v>
      </c>
      <c r="O5694">
        <v>1162.2629999999999</v>
      </c>
      <c r="P5694" s="27">
        <v>396824</v>
      </c>
      <c r="Q5694" s="27">
        <v>1353963</v>
      </c>
    </row>
    <row r="5695" spans="1:17" x14ac:dyDescent="0.3">
      <c r="A5695">
        <v>2</v>
      </c>
      <c r="B5695">
        <v>18</v>
      </c>
      <c r="C5695">
        <v>37</v>
      </c>
      <c r="D5695" s="27">
        <v>100000</v>
      </c>
      <c r="E5695">
        <v>394831</v>
      </c>
      <c r="F5695">
        <v>0</v>
      </c>
      <c r="G5695">
        <v>207362</v>
      </c>
      <c r="H5695">
        <v>0</v>
      </c>
      <c r="I5695">
        <v>657886</v>
      </c>
      <c r="J5695">
        <v>0</v>
      </c>
      <c r="K5695">
        <v>242703</v>
      </c>
      <c r="L5695">
        <v>1561196</v>
      </c>
      <c r="M5695">
        <v>65515</v>
      </c>
      <c r="N5695">
        <v>1271878</v>
      </c>
      <c r="O5695">
        <v>356.19830000000002</v>
      </c>
      <c r="P5695" s="27">
        <v>1289968</v>
      </c>
      <c r="Q5695" s="27">
        <v>4401371</v>
      </c>
    </row>
    <row r="5696" spans="1:17" x14ac:dyDescent="0.3">
      <c r="A5696">
        <v>6</v>
      </c>
      <c r="B5696">
        <v>15</v>
      </c>
      <c r="C5696">
        <v>34</v>
      </c>
      <c r="D5696" s="27">
        <v>2200</v>
      </c>
      <c r="E5696">
        <v>1858</v>
      </c>
      <c r="F5696">
        <v>8470</v>
      </c>
      <c r="G5696">
        <v>3079</v>
      </c>
      <c r="H5696">
        <v>4435</v>
      </c>
      <c r="I5696">
        <v>3895</v>
      </c>
      <c r="J5696">
        <v>0</v>
      </c>
      <c r="K5696">
        <v>40452</v>
      </c>
      <c r="L5696">
        <v>281</v>
      </c>
      <c r="M5696">
        <v>0</v>
      </c>
      <c r="N5696">
        <v>8295</v>
      </c>
      <c r="O5696">
        <v>1729.173</v>
      </c>
      <c r="P5696" s="27">
        <v>20740</v>
      </c>
      <c r="Q5696" s="27">
        <v>70765</v>
      </c>
    </row>
    <row r="5697" spans="1:17" x14ac:dyDescent="0.3">
      <c r="A5697">
        <v>7</v>
      </c>
      <c r="B5697">
        <v>26</v>
      </c>
      <c r="C5697">
        <v>46</v>
      </c>
      <c r="D5697" s="27">
        <v>4800</v>
      </c>
      <c r="E5697">
        <v>3510</v>
      </c>
      <c r="F5697">
        <v>6834</v>
      </c>
      <c r="G5697">
        <v>9406</v>
      </c>
      <c r="H5697">
        <v>148</v>
      </c>
      <c r="I5697">
        <v>66589</v>
      </c>
      <c r="J5697">
        <v>0</v>
      </c>
      <c r="K5697">
        <v>2352</v>
      </c>
      <c r="L5697">
        <v>4383</v>
      </c>
      <c r="M5697">
        <v>3196</v>
      </c>
      <c r="N5697">
        <v>39226</v>
      </c>
      <c r="O5697">
        <v>1807.463</v>
      </c>
      <c r="P5697" s="27">
        <v>39755</v>
      </c>
      <c r="Q5697" s="27">
        <v>135644</v>
      </c>
    </row>
    <row r="5698" spans="1:17" x14ac:dyDescent="0.3">
      <c r="A5698">
        <v>4</v>
      </c>
      <c r="B5698">
        <v>16</v>
      </c>
      <c r="C5698">
        <v>35</v>
      </c>
      <c r="D5698" s="27">
        <v>600000</v>
      </c>
      <c r="E5698">
        <v>617118</v>
      </c>
      <c r="F5698">
        <v>13567437</v>
      </c>
      <c r="G5698">
        <v>15073918</v>
      </c>
      <c r="H5698">
        <v>0</v>
      </c>
      <c r="I5698">
        <v>14226194</v>
      </c>
      <c r="J5698">
        <v>3145772</v>
      </c>
      <c r="K5698">
        <v>3078600</v>
      </c>
      <c r="L5698">
        <v>4081040</v>
      </c>
      <c r="M5698">
        <v>5119022</v>
      </c>
      <c r="N5698">
        <v>15454736</v>
      </c>
      <c r="O5698">
        <v>9.2846069999999994</v>
      </c>
      <c r="P5698" s="27">
        <v>21794794</v>
      </c>
      <c r="Q5698" s="27">
        <v>74363837</v>
      </c>
    </row>
    <row r="5699" spans="1:17" x14ac:dyDescent="0.3">
      <c r="A5699">
        <v>8</v>
      </c>
      <c r="B5699">
        <v>91</v>
      </c>
      <c r="C5699">
        <v>49</v>
      </c>
      <c r="D5699" s="27">
        <v>22000</v>
      </c>
      <c r="O5699">
        <v>1300.818</v>
      </c>
    </row>
    <row r="5700" spans="1:17" x14ac:dyDescent="0.3">
      <c r="A5700">
        <v>4</v>
      </c>
      <c r="B5700">
        <v>2</v>
      </c>
      <c r="C5700">
        <v>4</v>
      </c>
      <c r="D5700" s="27">
        <v>5500</v>
      </c>
      <c r="E5700">
        <v>13200</v>
      </c>
      <c r="F5700">
        <v>19718</v>
      </c>
      <c r="G5700">
        <v>30303</v>
      </c>
      <c r="H5700">
        <v>1099</v>
      </c>
      <c r="I5700">
        <v>21160</v>
      </c>
      <c r="J5700">
        <v>0</v>
      </c>
      <c r="K5700">
        <v>2045</v>
      </c>
      <c r="L5700">
        <v>32066</v>
      </c>
      <c r="M5700">
        <v>38447</v>
      </c>
      <c r="N5700">
        <v>24207</v>
      </c>
      <c r="O5700">
        <v>1484.5150000000001</v>
      </c>
      <c r="P5700" s="27">
        <v>53413</v>
      </c>
      <c r="Q5700" s="27">
        <v>182245</v>
      </c>
    </row>
    <row r="5701" spans="1:17" x14ac:dyDescent="0.3">
      <c r="A5701">
        <v>5</v>
      </c>
      <c r="B5701">
        <v>13</v>
      </c>
      <c r="C5701">
        <v>25</v>
      </c>
      <c r="D5701" s="27">
        <v>2000</v>
      </c>
      <c r="E5701">
        <v>2382</v>
      </c>
      <c r="F5701">
        <v>81514</v>
      </c>
      <c r="G5701">
        <v>3817</v>
      </c>
      <c r="H5701">
        <v>753</v>
      </c>
      <c r="I5701">
        <v>32070</v>
      </c>
      <c r="J5701">
        <v>5200</v>
      </c>
      <c r="K5701">
        <v>54557</v>
      </c>
      <c r="L5701">
        <v>0</v>
      </c>
      <c r="M5701">
        <v>0</v>
      </c>
      <c r="N5701">
        <v>36277</v>
      </c>
      <c r="O5701">
        <v>1461.857</v>
      </c>
      <c r="P5701" s="27">
        <v>63473</v>
      </c>
      <c r="Q5701" s="27">
        <v>216570</v>
      </c>
    </row>
    <row r="5702" spans="1:17" x14ac:dyDescent="0.3">
      <c r="A5702">
        <v>7</v>
      </c>
      <c r="B5702">
        <v>1</v>
      </c>
      <c r="C5702">
        <v>1</v>
      </c>
      <c r="D5702" s="27">
        <v>30000</v>
      </c>
      <c r="E5702">
        <v>0</v>
      </c>
      <c r="F5702">
        <v>0</v>
      </c>
      <c r="G5702">
        <v>0</v>
      </c>
      <c r="H5702">
        <v>0</v>
      </c>
      <c r="I5702">
        <v>0</v>
      </c>
      <c r="J5702">
        <v>0</v>
      </c>
      <c r="K5702">
        <v>0</v>
      </c>
      <c r="L5702">
        <v>0</v>
      </c>
      <c r="M5702">
        <v>0</v>
      </c>
      <c r="N5702">
        <v>26300</v>
      </c>
      <c r="O5702">
        <v>265.00040000000001</v>
      </c>
      <c r="P5702" s="27">
        <v>7708</v>
      </c>
      <c r="Q5702" s="27">
        <v>26300</v>
      </c>
    </row>
    <row r="5703" spans="1:17" x14ac:dyDescent="0.3">
      <c r="A5703">
        <v>1</v>
      </c>
      <c r="B5703">
        <v>23</v>
      </c>
      <c r="C5703">
        <v>50</v>
      </c>
      <c r="D5703" s="27">
        <v>40000</v>
      </c>
      <c r="E5703">
        <v>29089</v>
      </c>
      <c r="F5703">
        <v>13721</v>
      </c>
      <c r="G5703">
        <v>142577</v>
      </c>
      <c r="H5703">
        <v>18832</v>
      </c>
      <c r="I5703">
        <v>210252</v>
      </c>
      <c r="J5703">
        <v>0</v>
      </c>
      <c r="K5703">
        <v>58390</v>
      </c>
      <c r="L5703">
        <v>16243</v>
      </c>
      <c r="M5703">
        <v>31231</v>
      </c>
      <c r="N5703">
        <v>252039</v>
      </c>
      <c r="O5703">
        <v>647.98720000000003</v>
      </c>
      <c r="P5703" s="27">
        <v>226370</v>
      </c>
      <c r="Q5703" s="27">
        <v>772374</v>
      </c>
    </row>
    <row r="5704" spans="1:17" x14ac:dyDescent="0.3">
      <c r="A5704">
        <v>3</v>
      </c>
      <c r="B5704">
        <v>2</v>
      </c>
      <c r="C5704">
        <v>2</v>
      </c>
      <c r="D5704" s="27">
        <v>36500</v>
      </c>
      <c r="E5704">
        <v>0</v>
      </c>
      <c r="F5704">
        <v>69076</v>
      </c>
      <c r="G5704">
        <v>409687</v>
      </c>
      <c r="H5704">
        <v>4582</v>
      </c>
      <c r="I5704">
        <v>274245</v>
      </c>
      <c r="J5704">
        <v>0</v>
      </c>
      <c r="K5704">
        <v>14810</v>
      </c>
      <c r="L5704">
        <v>32721</v>
      </c>
      <c r="M5704">
        <v>138227</v>
      </c>
      <c r="N5704">
        <v>192500</v>
      </c>
      <c r="O5704">
        <v>545.85810000000004</v>
      </c>
      <c r="P5704" s="27">
        <v>332898</v>
      </c>
      <c r="Q5704" s="27">
        <v>1135848</v>
      </c>
    </row>
    <row r="5705" spans="1:17" x14ac:dyDescent="0.3">
      <c r="A5705">
        <v>5</v>
      </c>
      <c r="B5705">
        <v>26</v>
      </c>
      <c r="C5705">
        <v>46</v>
      </c>
      <c r="D5705" s="27">
        <v>2000</v>
      </c>
      <c r="E5705">
        <v>1744</v>
      </c>
      <c r="F5705">
        <v>10302</v>
      </c>
      <c r="G5705">
        <v>3365</v>
      </c>
      <c r="H5705">
        <v>0</v>
      </c>
      <c r="I5705">
        <v>47106</v>
      </c>
      <c r="J5705">
        <v>0</v>
      </c>
      <c r="K5705">
        <v>11863</v>
      </c>
      <c r="L5705">
        <v>6288</v>
      </c>
      <c r="M5705">
        <v>13935</v>
      </c>
      <c r="N5705">
        <v>16577</v>
      </c>
      <c r="O5705">
        <v>1807.463</v>
      </c>
      <c r="P5705" s="27">
        <v>32585</v>
      </c>
      <c r="Q5705" s="27">
        <v>111180</v>
      </c>
    </row>
    <row r="5706" spans="1:17" x14ac:dyDescent="0.3">
      <c r="A5706">
        <v>9</v>
      </c>
      <c r="B5706">
        <v>7</v>
      </c>
      <c r="C5706">
        <v>16</v>
      </c>
      <c r="D5706" s="27">
        <v>28000</v>
      </c>
      <c r="E5706">
        <v>21866</v>
      </c>
      <c r="F5706">
        <v>170865</v>
      </c>
      <c r="G5706">
        <v>211854</v>
      </c>
      <c r="H5706">
        <v>0</v>
      </c>
      <c r="I5706">
        <v>330521</v>
      </c>
      <c r="J5706">
        <v>0</v>
      </c>
      <c r="K5706">
        <v>7283</v>
      </c>
      <c r="L5706">
        <v>107693</v>
      </c>
      <c r="M5706">
        <v>347019</v>
      </c>
      <c r="N5706">
        <v>587464</v>
      </c>
      <c r="O5706">
        <v>125.6504</v>
      </c>
      <c r="P5706" s="27">
        <v>523026</v>
      </c>
      <c r="Q5706" s="27">
        <v>1784565</v>
      </c>
    </row>
    <row r="5707" spans="1:17" x14ac:dyDescent="0.3">
      <c r="A5707">
        <v>5</v>
      </c>
      <c r="B5707">
        <v>18</v>
      </c>
      <c r="C5707">
        <v>38</v>
      </c>
      <c r="D5707" s="27">
        <v>13000</v>
      </c>
      <c r="E5707">
        <v>111985</v>
      </c>
      <c r="F5707">
        <v>225973</v>
      </c>
      <c r="G5707">
        <v>51844</v>
      </c>
      <c r="H5707">
        <v>40947</v>
      </c>
      <c r="I5707">
        <v>48421</v>
      </c>
      <c r="J5707">
        <v>0</v>
      </c>
      <c r="K5707">
        <v>5972</v>
      </c>
      <c r="L5707">
        <v>131199</v>
      </c>
      <c r="M5707">
        <v>0</v>
      </c>
      <c r="N5707">
        <v>132497</v>
      </c>
      <c r="O5707">
        <v>2758.846</v>
      </c>
      <c r="P5707" s="27">
        <v>219472</v>
      </c>
      <c r="Q5707" s="27">
        <v>748838</v>
      </c>
    </row>
    <row r="5708" spans="1:17" x14ac:dyDescent="0.3">
      <c r="A5708">
        <v>4</v>
      </c>
      <c r="B5708">
        <v>5</v>
      </c>
      <c r="C5708">
        <v>10</v>
      </c>
      <c r="D5708" s="27">
        <v>57000</v>
      </c>
      <c r="E5708">
        <v>0</v>
      </c>
      <c r="F5708">
        <v>158654</v>
      </c>
      <c r="G5708">
        <v>63643</v>
      </c>
      <c r="H5708">
        <v>0</v>
      </c>
      <c r="I5708">
        <v>411068</v>
      </c>
      <c r="J5708">
        <v>0</v>
      </c>
      <c r="K5708">
        <v>15079</v>
      </c>
      <c r="L5708">
        <v>22714</v>
      </c>
      <c r="M5708">
        <v>146524</v>
      </c>
      <c r="N5708">
        <v>274445</v>
      </c>
      <c r="O5708">
        <v>222.03809999999999</v>
      </c>
      <c r="P5708" s="27">
        <v>320084</v>
      </c>
      <c r="Q5708" s="27">
        <v>1092127</v>
      </c>
    </row>
    <row r="5709" spans="1:17" x14ac:dyDescent="0.3">
      <c r="A5709">
        <v>7</v>
      </c>
      <c r="B5709">
        <v>16</v>
      </c>
      <c r="C5709">
        <v>35</v>
      </c>
      <c r="D5709" s="27">
        <v>800000</v>
      </c>
      <c r="E5709">
        <v>32216</v>
      </c>
      <c r="F5709">
        <v>17452618</v>
      </c>
      <c r="G5709">
        <v>13959958</v>
      </c>
      <c r="H5709">
        <v>0</v>
      </c>
      <c r="I5709">
        <v>13147963</v>
      </c>
      <c r="J5709">
        <v>2986979</v>
      </c>
      <c r="K5709">
        <v>700110</v>
      </c>
      <c r="L5709">
        <v>2354952</v>
      </c>
      <c r="M5709">
        <v>2339376</v>
      </c>
      <c r="N5709">
        <v>14108440</v>
      </c>
      <c r="O5709">
        <v>5.2372170000000002</v>
      </c>
      <c r="P5709" s="27">
        <v>19660789</v>
      </c>
      <c r="Q5709" s="27">
        <v>67082612</v>
      </c>
    </row>
    <row r="5710" spans="1:17" x14ac:dyDescent="0.3">
      <c r="A5710">
        <v>5</v>
      </c>
      <c r="B5710">
        <v>26</v>
      </c>
      <c r="C5710">
        <v>48</v>
      </c>
      <c r="D5710" s="27">
        <v>4200</v>
      </c>
      <c r="E5710">
        <v>6510</v>
      </c>
      <c r="F5710">
        <v>42495</v>
      </c>
      <c r="G5710">
        <v>18136</v>
      </c>
      <c r="H5710">
        <v>154</v>
      </c>
      <c r="I5710">
        <v>131728</v>
      </c>
      <c r="J5710">
        <v>0</v>
      </c>
      <c r="K5710">
        <v>5758</v>
      </c>
      <c r="L5710">
        <v>571</v>
      </c>
      <c r="M5710">
        <v>7306</v>
      </c>
      <c r="N5710">
        <v>81716</v>
      </c>
      <c r="O5710">
        <v>23.717549999999999</v>
      </c>
      <c r="P5710" s="27">
        <v>86276</v>
      </c>
      <c r="Q5710" s="27">
        <v>294374</v>
      </c>
    </row>
    <row r="5711" spans="1:17" x14ac:dyDescent="0.3">
      <c r="A5711">
        <v>3</v>
      </c>
      <c r="B5711">
        <v>25</v>
      </c>
      <c r="C5711">
        <v>42</v>
      </c>
      <c r="D5711" s="27">
        <v>2000</v>
      </c>
      <c r="E5711">
        <v>21001</v>
      </c>
      <c r="F5711">
        <v>6977</v>
      </c>
      <c r="G5711">
        <v>14267</v>
      </c>
      <c r="H5711">
        <v>814</v>
      </c>
      <c r="I5711">
        <v>35345</v>
      </c>
      <c r="J5711">
        <v>0</v>
      </c>
      <c r="K5711">
        <v>0</v>
      </c>
      <c r="L5711">
        <v>27240</v>
      </c>
      <c r="M5711">
        <v>7639</v>
      </c>
      <c r="N5711">
        <v>14438</v>
      </c>
      <c r="O5711">
        <v>1879.4559999999999</v>
      </c>
      <c r="P5711" s="27">
        <v>37433</v>
      </c>
      <c r="Q5711" s="27">
        <v>127721</v>
      </c>
    </row>
    <row r="5712" spans="1:17" x14ac:dyDescent="0.3">
      <c r="A5712">
        <v>9</v>
      </c>
      <c r="B5712">
        <v>2</v>
      </c>
      <c r="C5712">
        <v>6</v>
      </c>
      <c r="D5712" s="27">
        <v>104000</v>
      </c>
      <c r="E5712">
        <v>314997</v>
      </c>
      <c r="F5712">
        <v>112060</v>
      </c>
      <c r="G5712">
        <v>1383485</v>
      </c>
      <c r="H5712">
        <v>24057</v>
      </c>
      <c r="I5712">
        <v>855038</v>
      </c>
      <c r="J5712">
        <v>0</v>
      </c>
      <c r="K5712">
        <v>0</v>
      </c>
      <c r="L5712">
        <v>34854</v>
      </c>
      <c r="M5712">
        <v>966507</v>
      </c>
      <c r="N5712">
        <v>853523</v>
      </c>
      <c r="O5712">
        <v>163.09030000000001</v>
      </c>
      <c r="P5712" s="27">
        <v>1331923</v>
      </c>
      <c r="Q5712" s="27">
        <v>4544521</v>
      </c>
    </row>
    <row r="5713" spans="1:17" x14ac:dyDescent="0.3">
      <c r="A5713">
        <v>3</v>
      </c>
      <c r="B5713">
        <v>23</v>
      </c>
      <c r="C5713">
        <v>50</v>
      </c>
      <c r="D5713" s="27">
        <v>19000</v>
      </c>
      <c r="E5713">
        <v>0</v>
      </c>
      <c r="F5713">
        <v>106683</v>
      </c>
      <c r="G5713">
        <v>503879</v>
      </c>
      <c r="H5713">
        <v>0</v>
      </c>
      <c r="I5713">
        <v>242233</v>
      </c>
      <c r="J5713">
        <v>0</v>
      </c>
      <c r="K5713">
        <v>10161</v>
      </c>
      <c r="L5713">
        <v>27969</v>
      </c>
      <c r="M5713">
        <v>35907</v>
      </c>
      <c r="N5713">
        <v>342978</v>
      </c>
      <c r="O5713">
        <v>657.71090000000004</v>
      </c>
      <c r="P5713" s="27">
        <v>372160</v>
      </c>
      <c r="Q5713" s="27">
        <v>1269810</v>
      </c>
    </row>
    <row r="5714" spans="1:17" x14ac:dyDescent="0.3">
      <c r="A5714">
        <v>8</v>
      </c>
      <c r="B5714">
        <v>26</v>
      </c>
      <c r="C5714">
        <v>47</v>
      </c>
      <c r="D5714" s="27">
        <v>7500</v>
      </c>
      <c r="E5714">
        <v>0</v>
      </c>
      <c r="F5714">
        <v>0</v>
      </c>
      <c r="G5714">
        <v>1149</v>
      </c>
      <c r="H5714">
        <v>263</v>
      </c>
      <c r="I5714">
        <v>15480</v>
      </c>
      <c r="J5714">
        <v>0</v>
      </c>
      <c r="K5714">
        <v>0</v>
      </c>
      <c r="L5714">
        <v>0</v>
      </c>
      <c r="M5714">
        <v>3000</v>
      </c>
      <c r="N5714">
        <v>44851</v>
      </c>
      <c r="O5714">
        <v>2140.9059999999999</v>
      </c>
      <c r="P5714" s="27">
        <v>18975</v>
      </c>
      <c r="Q5714" s="27">
        <v>64743</v>
      </c>
    </row>
    <row r="5715" spans="1:17" x14ac:dyDescent="0.3">
      <c r="A5715">
        <v>2</v>
      </c>
      <c r="B5715">
        <v>11</v>
      </c>
      <c r="C5715">
        <v>20</v>
      </c>
      <c r="D5715" s="27">
        <v>18000</v>
      </c>
      <c r="E5715">
        <v>505</v>
      </c>
      <c r="F5715">
        <v>295</v>
      </c>
      <c r="G5715">
        <v>154</v>
      </c>
      <c r="H5715">
        <v>24</v>
      </c>
      <c r="I5715">
        <v>5520</v>
      </c>
      <c r="J5715">
        <v>0</v>
      </c>
      <c r="K5715">
        <v>222926</v>
      </c>
      <c r="L5715">
        <v>294</v>
      </c>
      <c r="M5715">
        <v>35</v>
      </c>
      <c r="N5715">
        <v>16747</v>
      </c>
      <c r="O5715">
        <v>86.870509999999996</v>
      </c>
      <c r="P5715" s="27">
        <v>72245</v>
      </c>
      <c r="Q5715" s="27">
        <v>246500</v>
      </c>
    </row>
    <row r="5716" spans="1:17" x14ac:dyDescent="0.3">
      <c r="A5716">
        <v>7</v>
      </c>
      <c r="B5716">
        <v>23</v>
      </c>
      <c r="C5716">
        <v>50</v>
      </c>
      <c r="D5716" s="27">
        <v>75000</v>
      </c>
      <c r="E5716">
        <v>65260</v>
      </c>
      <c r="F5716">
        <v>577651</v>
      </c>
      <c r="G5716">
        <v>1237343</v>
      </c>
      <c r="H5716">
        <v>74615</v>
      </c>
      <c r="I5716">
        <v>916497</v>
      </c>
      <c r="J5716">
        <v>0</v>
      </c>
      <c r="K5716">
        <v>1597806</v>
      </c>
      <c r="L5716">
        <v>32363</v>
      </c>
      <c r="M5716">
        <v>114476</v>
      </c>
      <c r="N5716">
        <v>692774</v>
      </c>
      <c r="O5716">
        <v>48.84104</v>
      </c>
      <c r="P5716" s="27">
        <v>1555916</v>
      </c>
      <c r="Q5716" s="27">
        <v>5308785</v>
      </c>
    </row>
    <row r="5717" spans="1:17" x14ac:dyDescent="0.3">
      <c r="A5717">
        <v>2</v>
      </c>
      <c r="B5717">
        <v>2</v>
      </c>
      <c r="C5717">
        <v>2</v>
      </c>
      <c r="D5717" s="27">
        <v>158000</v>
      </c>
      <c r="E5717">
        <v>265357</v>
      </c>
      <c r="F5717">
        <v>1462188</v>
      </c>
      <c r="G5717">
        <v>3857520</v>
      </c>
      <c r="H5717">
        <v>20841</v>
      </c>
      <c r="I5717">
        <v>1741306</v>
      </c>
      <c r="J5717">
        <v>0</v>
      </c>
      <c r="K5717">
        <v>0</v>
      </c>
      <c r="L5717">
        <v>944792</v>
      </c>
      <c r="M5717">
        <v>2568774</v>
      </c>
      <c r="N5717">
        <v>2348654</v>
      </c>
      <c r="O5717">
        <v>3.7853050000000001</v>
      </c>
      <c r="P5717" s="27">
        <v>3871463</v>
      </c>
      <c r="Q5717" s="27">
        <v>13209432</v>
      </c>
    </row>
    <row r="5718" spans="1:17" x14ac:dyDescent="0.3">
      <c r="A5718">
        <v>7</v>
      </c>
      <c r="B5718">
        <v>2</v>
      </c>
      <c r="C5718">
        <v>5</v>
      </c>
      <c r="D5718" s="27">
        <v>5200</v>
      </c>
      <c r="E5718">
        <v>6647</v>
      </c>
      <c r="F5718">
        <v>22548</v>
      </c>
      <c r="G5718">
        <v>31588</v>
      </c>
      <c r="H5718">
        <v>0</v>
      </c>
      <c r="I5718">
        <v>13621</v>
      </c>
      <c r="J5718">
        <v>0</v>
      </c>
      <c r="K5718">
        <v>15586</v>
      </c>
      <c r="L5718">
        <v>13337</v>
      </c>
      <c r="M5718">
        <v>19283</v>
      </c>
      <c r="N5718">
        <v>17572</v>
      </c>
      <c r="O5718">
        <v>1868.403</v>
      </c>
      <c r="P5718" s="27">
        <v>41085</v>
      </c>
      <c r="Q5718" s="27">
        <v>140182</v>
      </c>
    </row>
    <row r="5719" spans="1:17" x14ac:dyDescent="0.3">
      <c r="A5719">
        <v>3</v>
      </c>
      <c r="B5719">
        <v>14</v>
      </c>
      <c r="C5719">
        <v>28</v>
      </c>
      <c r="D5719" s="27">
        <v>5900</v>
      </c>
      <c r="E5719">
        <v>0</v>
      </c>
      <c r="F5719">
        <v>2449</v>
      </c>
      <c r="G5719">
        <v>13020</v>
      </c>
      <c r="H5719">
        <v>40181</v>
      </c>
      <c r="I5719">
        <v>26045</v>
      </c>
      <c r="J5719">
        <v>0</v>
      </c>
      <c r="K5719">
        <v>6998</v>
      </c>
      <c r="L5719">
        <v>6810</v>
      </c>
      <c r="M5719">
        <v>85282</v>
      </c>
      <c r="N5719">
        <v>24228</v>
      </c>
      <c r="O5719">
        <v>751.72649999999999</v>
      </c>
      <c r="P5719" s="27">
        <v>60086</v>
      </c>
      <c r="Q5719" s="27">
        <v>205013</v>
      </c>
    </row>
    <row r="5720" spans="1:17" x14ac:dyDescent="0.3">
      <c r="A5720">
        <v>8</v>
      </c>
      <c r="B5720">
        <v>23</v>
      </c>
      <c r="C5720">
        <v>50</v>
      </c>
      <c r="D5720" s="27">
        <v>16750</v>
      </c>
      <c r="E5720">
        <v>20635</v>
      </c>
      <c r="F5720">
        <v>49214</v>
      </c>
      <c r="G5720">
        <v>297681</v>
      </c>
      <c r="H5720">
        <v>53200</v>
      </c>
      <c r="I5720">
        <v>230452</v>
      </c>
      <c r="J5720">
        <v>27857</v>
      </c>
      <c r="K5720">
        <v>70432</v>
      </c>
      <c r="L5720">
        <v>108066</v>
      </c>
      <c r="M5720">
        <v>181576</v>
      </c>
      <c r="N5720">
        <v>175313</v>
      </c>
      <c r="O5720">
        <v>1031.346</v>
      </c>
      <c r="P5720" s="27">
        <v>355928</v>
      </c>
      <c r="Q5720" s="27">
        <v>1214426</v>
      </c>
    </row>
    <row r="5721" spans="1:17" x14ac:dyDescent="0.3">
      <c r="A5721">
        <v>3</v>
      </c>
      <c r="B5721">
        <v>14</v>
      </c>
      <c r="C5721">
        <v>28</v>
      </c>
      <c r="D5721" s="27">
        <v>225000</v>
      </c>
      <c r="E5721">
        <v>0</v>
      </c>
      <c r="F5721">
        <v>331068</v>
      </c>
      <c r="G5721">
        <v>614102</v>
      </c>
      <c r="H5721">
        <v>0</v>
      </c>
      <c r="I5721">
        <v>861121</v>
      </c>
      <c r="J5721">
        <v>92144</v>
      </c>
      <c r="K5721">
        <v>563368</v>
      </c>
      <c r="L5721">
        <v>66150</v>
      </c>
      <c r="M5721">
        <v>287381</v>
      </c>
      <c r="N5721">
        <v>513099</v>
      </c>
      <c r="O5721">
        <v>84.055760000000006</v>
      </c>
      <c r="P5721" s="27">
        <v>975508</v>
      </c>
      <c r="Q5721" s="27">
        <v>3328433</v>
      </c>
    </row>
    <row r="5722" spans="1:17" x14ac:dyDescent="0.3">
      <c r="A5722">
        <v>3</v>
      </c>
      <c r="B5722">
        <v>14</v>
      </c>
      <c r="C5722">
        <v>28</v>
      </c>
      <c r="D5722" s="27">
        <v>240000</v>
      </c>
      <c r="E5722">
        <v>0</v>
      </c>
      <c r="F5722">
        <v>984385</v>
      </c>
      <c r="G5722">
        <v>1012871</v>
      </c>
      <c r="H5722">
        <v>0</v>
      </c>
      <c r="I5722">
        <v>836374</v>
      </c>
      <c r="J5722">
        <v>103880</v>
      </c>
      <c r="K5722">
        <v>564742</v>
      </c>
      <c r="L5722">
        <v>32036</v>
      </c>
      <c r="M5722">
        <v>439242</v>
      </c>
      <c r="N5722">
        <v>609356</v>
      </c>
      <c r="O5722">
        <v>84.055760000000006</v>
      </c>
      <c r="P5722" s="27">
        <v>1343167</v>
      </c>
      <c r="Q5722" s="27">
        <v>4582886</v>
      </c>
    </row>
    <row r="5723" spans="1:17" x14ac:dyDescent="0.3">
      <c r="A5723">
        <v>5</v>
      </c>
      <c r="B5723">
        <v>12</v>
      </c>
      <c r="C5723">
        <v>21</v>
      </c>
      <c r="D5723" s="27">
        <v>5400</v>
      </c>
      <c r="E5723">
        <v>2753</v>
      </c>
      <c r="F5723">
        <v>40497</v>
      </c>
      <c r="G5723">
        <v>29085</v>
      </c>
      <c r="H5723">
        <v>1362</v>
      </c>
      <c r="I5723">
        <v>62205</v>
      </c>
      <c r="J5723">
        <v>0</v>
      </c>
      <c r="K5723">
        <v>0</v>
      </c>
      <c r="L5723">
        <v>0</v>
      </c>
      <c r="M5723">
        <v>347</v>
      </c>
      <c r="N5723">
        <v>68369</v>
      </c>
      <c r="O5723">
        <v>1807.463</v>
      </c>
      <c r="P5723" s="27">
        <v>59970</v>
      </c>
      <c r="Q5723" s="27">
        <v>204618</v>
      </c>
    </row>
    <row r="5724" spans="1:17" x14ac:dyDescent="0.3">
      <c r="A5724">
        <v>5</v>
      </c>
      <c r="B5724">
        <v>17</v>
      </c>
      <c r="C5724">
        <v>36</v>
      </c>
      <c r="D5724" s="27">
        <v>186000</v>
      </c>
      <c r="E5724">
        <v>9660</v>
      </c>
      <c r="F5724">
        <v>7760150</v>
      </c>
      <c r="G5724">
        <v>3903763</v>
      </c>
      <c r="H5724">
        <v>0</v>
      </c>
      <c r="I5724">
        <v>1631227</v>
      </c>
      <c r="J5724">
        <v>0</v>
      </c>
      <c r="K5724">
        <v>904889</v>
      </c>
      <c r="L5724">
        <v>144584</v>
      </c>
      <c r="M5724">
        <v>396730</v>
      </c>
      <c r="N5724">
        <v>4002867</v>
      </c>
      <c r="O5724">
        <v>487.22399999999999</v>
      </c>
      <c r="P5724" s="27">
        <v>5496445</v>
      </c>
      <c r="Q5724" s="27">
        <v>18753870</v>
      </c>
    </row>
    <row r="5725" spans="1:17" x14ac:dyDescent="0.3">
      <c r="A5725">
        <v>5</v>
      </c>
      <c r="B5725">
        <v>5</v>
      </c>
      <c r="C5725">
        <v>9</v>
      </c>
      <c r="D5725" s="27">
        <v>350000</v>
      </c>
      <c r="E5725">
        <v>34400</v>
      </c>
      <c r="F5725">
        <v>384150</v>
      </c>
      <c r="G5725">
        <v>55907</v>
      </c>
      <c r="H5725">
        <v>2760</v>
      </c>
      <c r="I5725">
        <v>1120155</v>
      </c>
      <c r="J5725">
        <v>0</v>
      </c>
      <c r="K5725">
        <v>6182</v>
      </c>
      <c r="L5725">
        <v>12506</v>
      </c>
      <c r="M5725">
        <v>23460</v>
      </c>
      <c r="N5725">
        <v>319217</v>
      </c>
      <c r="O5725">
        <v>15.94562</v>
      </c>
      <c r="P5725" s="27">
        <v>574073</v>
      </c>
      <c r="Q5725" s="27">
        <v>1958737</v>
      </c>
    </row>
    <row r="5726" spans="1:17" x14ac:dyDescent="0.3">
      <c r="A5726">
        <v>4</v>
      </c>
      <c r="B5726">
        <v>8</v>
      </c>
      <c r="C5726">
        <v>19</v>
      </c>
      <c r="D5726" s="27">
        <v>1500</v>
      </c>
      <c r="E5726">
        <v>0</v>
      </c>
      <c r="F5726">
        <v>0</v>
      </c>
      <c r="G5726">
        <v>16125</v>
      </c>
      <c r="H5726">
        <v>0</v>
      </c>
      <c r="I5726">
        <v>5079</v>
      </c>
      <c r="J5726">
        <v>0</v>
      </c>
      <c r="K5726">
        <v>0</v>
      </c>
      <c r="L5726">
        <v>8730</v>
      </c>
      <c r="M5726">
        <v>30079</v>
      </c>
      <c r="N5726">
        <v>17808</v>
      </c>
      <c r="O5726">
        <v>1559.829</v>
      </c>
      <c r="P5726" s="27">
        <v>22808</v>
      </c>
      <c r="Q5726" s="27">
        <v>77821</v>
      </c>
    </row>
    <row r="5727" spans="1:17" x14ac:dyDescent="0.3">
      <c r="A5727">
        <v>1</v>
      </c>
      <c r="B5727">
        <v>6</v>
      </c>
      <c r="C5727">
        <v>12</v>
      </c>
      <c r="D5727" s="27">
        <v>10250</v>
      </c>
      <c r="E5727">
        <v>25376</v>
      </c>
      <c r="F5727">
        <v>21666</v>
      </c>
      <c r="G5727">
        <v>38274</v>
      </c>
      <c r="H5727">
        <v>314</v>
      </c>
      <c r="I5727">
        <v>73064</v>
      </c>
      <c r="J5727">
        <v>0</v>
      </c>
      <c r="K5727">
        <v>754602</v>
      </c>
      <c r="L5727">
        <v>28599</v>
      </c>
      <c r="M5727">
        <v>14492</v>
      </c>
      <c r="N5727">
        <v>73999</v>
      </c>
      <c r="O5727">
        <v>2249.1350000000002</v>
      </c>
      <c r="P5727" s="27">
        <v>301989</v>
      </c>
      <c r="Q5727" s="27">
        <v>1030386</v>
      </c>
    </row>
    <row r="5728" spans="1:17" x14ac:dyDescent="0.3">
      <c r="A5728">
        <v>4</v>
      </c>
      <c r="B5728">
        <v>2</v>
      </c>
      <c r="C5728">
        <v>3</v>
      </c>
      <c r="D5728" s="27">
        <v>24000</v>
      </c>
      <c r="E5728">
        <v>0</v>
      </c>
      <c r="F5728">
        <v>91669</v>
      </c>
      <c r="G5728">
        <v>328109</v>
      </c>
      <c r="H5728">
        <v>0</v>
      </c>
      <c r="I5728">
        <v>414358</v>
      </c>
      <c r="J5728">
        <v>0</v>
      </c>
      <c r="K5728">
        <v>82806</v>
      </c>
      <c r="L5728">
        <v>101511</v>
      </c>
      <c r="M5728">
        <v>372371</v>
      </c>
      <c r="N5728">
        <v>333567</v>
      </c>
      <c r="O5728">
        <v>445.92270000000002</v>
      </c>
      <c r="P5728" s="27">
        <v>505390</v>
      </c>
      <c r="Q5728" s="27">
        <v>1724391</v>
      </c>
    </row>
    <row r="5729" spans="1:17" x14ac:dyDescent="0.3">
      <c r="A5729">
        <v>5</v>
      </c>
      <c r="B5729">
        <v>13</v>
      </c>
      <c r="C5729">
        <v>23</v>
      </c>
      <c r="D5729" s="27">
        <v>700000</v>
      </c>
      <c r="E5729">
        <v>0</v>
      </c>
      <c r="F5729">
        <v>0</v>
      </c>
      <c r="G5729">
        <v>5669212</v>
      </c>
      <c r="H5729">
        <v>0</v>
      </c>
      <c r="I5729">
        <v>7840509</v>
      </c>
      <c r="J5729">
        <v>1445456</v>
      </c>
      <c r="K5729">
        <v>497091</v>
      </c>
      <c r="L5729">
        <v>474737</v>
      </c>
      <c r="M5729">
        <v>3505714</v>
      </c>
      <c r="N5729">
        <v>15196484</v>
      </c>
      <c r="O5729">
        <v>84.055760000000006</v>
      </c>
      <c r="P5729" s="27">
        <v>10149239</v>
      </c>
      <c r="Q5729" s="27">
        <v>34629203</v>
      </c>
    </row>
    <row r="5730" spans="1:17" x14ac:dyDescent="0.3">
      <c r="A5730">
        <v>8</v>
      </c>
      <c r="B5730">
        <v>14</v>
      </c>
      <c r="C5730">
        <v>28</v>
      </c>
      <c r="D5730" s="27">
        <v>31500</v>
      </c>
      <c r="E5730">
        <v>59536</v>
      </c>
      <c r="F5730">
        <v>7046</v>
      </c>
      <c r="G5730">
        <v>39415</v>
      </c>
      <c r="H5730">
        <v>0</v>
      </c>
      <c r="I5730">
        <v>110739</v>
      </c>
      <c r="J5730">
        <v>11408</v>
      </c>
      <c r="K5730">
        <v>20786</v>
      </c>
      <c r="L5730">
        <v>87095</v>
      </c>
      <c r="M5730">
        <v>221200</v>
      </c>
      <c r="N5730">
        <v>66963</v>
      </c>
      <c r="O5730">
        <v>360.21809999999999</v>
      </c>
      <c r="P5730" s="27">
        <v>182939</v>
      </c>
      <c r="Q5730" s="27">
        <v>624188</v>
      </c>
    </row>
    <row r="5731" spans="1:17" x14ac:dyDescent="0.3">
      <c r="A5731">
        <v>9</v>
      </c>
      <c r="B5731">
        <v>23</v>
      </c>
      <c r="C5731">
        <v>50</v>
      </c>
      <c r="D5731" s="27">
        <v>47500</v>
      </c>
      <c r="E5731">
        <v>148813</v>
      </c>
      <c r="F5731">
        <v>70531</v>
      </c>
      <c r="G5731">
        <v>1512942</v>
      </c>
      <c r="H5731">
        <v>194557</v>
      </c>
      <c r="I5731">
        <v>1464189</v>
      </c>
      <c r="J5731">
        <v>225038</v>
      </c>
      <c r="K5731">
        <v>782156</v>
      </c>
      <c r="L5731">
        <v>54692</v>
      </c>
      <c r="M5731">
        <v>88557</v>
      </c>
      <c r="N5731">
        <v>1638200</v>
      </c>
      <c r="O5731">
        <v>787.07920000000001</v>
      </c>
      <c r="P5731" s="27">
        <v>1811159</v>
      </c>
      <c r="Q5731" s="27">
        <v>6179675</v>
      </c>
    </row>
    <row r="5732" spans="1:17" x14ac:dyDescent="0.3">
      <c r="A5732">
        <v>9</v>
      </c>
      <c r="B5732">
        <v>14</v>
      </c>
      <c r="C5732">
        <v>28</v>
      </c>
      <c r="D5732" s="27">
        <v>26000</v>
      </c>
      <c r="E5732">
        <v>3466</v>
      </c>
      <c r="F5732">
        <v>21396</v>
      </c>
      <c r="G5732">
        <v>21068</v>
      </c>
      <c r="H5732">
        <v>7499</v>
      </c>
      <c r="I5732">
        <v>31948</v>
      </c>
      <c r="J5732">
        <v>0</v>
      </c>
      <c r="K5732">
        <v>147460</v>
      </c>
      <c r="L5732">
        <v>9403</v>
      </c>
      <c r="M5732">
        <v>64366</v>
      </c>
      <c r="N5732">
        <v>34307</v>
      </c>
      <c r="O5732">
        <v>138.56610000000001</v>
      </c>
      <c r="P5732" s="27">
        <v>99916</v>
      </c>
      <c r="Q5732" s="27">
        <v>340913</v>
      </c>
    </row>
    <row r="5733" spans="1:17" x14ac:dyDescent="0.3">
      <c r="A5733">
        <v>5</v>
      </c>
      <c r="B5733">
        <v>6</v>
      </c>
      <c r="C5733">
        <v>12</v>
      </c>
      <c r="D5733" s="27">
        <v>2400</v>
      </c>
      <c r="E5733">
        <v>26612</v>
      </c>
      <c r="F5733">
        <v>38523</v>
      </c>
      <c r="G5733">
        <v>30118</v>
      </c>
      <c r="H5733">
        <v>1770</v>
      </c>
      <c r="I5733">
        <v>81112</v>
      </c>
      <c r="J5733">
        <v>73700</v>
      </c>
      <c r="K5733">
        <v>569415</v>
      </c>
      <c r="L5733">
        <v>5402</v>
      </c>
      <c r="M5733">
        <v>5636</v>
      </c>
      <c r="N5733">
        <v>49257</v>
      </c>
      <c r="O5733">
        <v>880.7835</v>
      </c>
      <c r="P5733" s="27">
        <v>258366</v>
      </c>
      <c r="Q5733" s="27">
        <v>881545</v>
      </c>
    </row>
    <row r="5734" spans="1:17" x14ac:dyDescent="0.3">
      <c r="A5734">
        <v>5</v>
      </c>
      <c r="B5734">
        <v>23</v>
      </c>
      <c r="C5734">
        <v>50</v>
      </c>
      <c r="D5734" s="27">
        <v>54000</v>
      </c>
      <c r="E5734">
        <v>23554</v>
      </c>
      <c r="F5734">
        <v>232326</v>
      </c>
      <c r="G5734">
        <v>695586</v>
      </c>
      <c r="H5734">
        <v>0</v>
      </c>
      <c r="I5734">
        <v>464318</v>
      </c>
      <c r="J5734">
        <v>73185</v>
      </c>
      <c r="K5734">
        <v>1552462</v>
      </c>
      <c r="L5734">
        <v>58469</v>
      </c>
      <c r="M5734">
        <v>95600</v>
      </c>
      <c r="N5734">
        <v>626875</v>
      </c>
      <c r="O5734">
        <v>157.11179999999999</v>
      </c>
      <c r="P5734" s="27">
        <v>1120274</v>
      </c>
      <c r="Q5734" s="27">
        <v>3822375</v>
      </c>
    </row>
    <row r="5735" spans="1:17" x14ac:dyDescent="0.3">
      <c r="A5735">
        <v>6</v>
      </c>
      <c r="B5735">
        <v>5</v>
      </c>
      <c r="C5735">
        <v>9</v>
      </c>
      <c r="D5735" s="27">
        <v>26000</v>
      </c>
      <c r="E5735">
        <v>62713</v>
      </c>
      <c r="F5735">
        <v>308046</v>
      </c>
      <c r="G5735">
        <v>80422</v>
      </c>
      <c r="H5735">
        <v>11216</v>
      </c>
      <c r="I5735">
        <v>452387</v>
      </c>
      <c r="J5735">
        <v>0</v>
      </c>
      <c r="K5735">
        <v>23033</v>
      </c>
      <c r="L5735">
        <v>31858</v>
      </c>
      <c r="M5735">
        <v>70946</v>
      </c>
      <c r="N5735">
        <v>281979</v>
      </c>
      <c r="O5735">
        <v>632.51710000000003</v>
      </c>
      <c r="P5735" s="27">
        <v>387632</v>
      </c>
      <c r="Q5735" s="27">
        <v>1322600</v>
      </c>
    </row>
    <row r="5736" spans="1:17" x14ac:dyDescent="0.3">
      <c r="A5736">
        <v>2</v>
      </c>
      <c r="B5736">
        <v>13</v>
      </c>
      <c r="C5736">
        <v>23</v>
      </c>
      <c r="D5736" s="27">
        <v>200000</v>
      </c>
      <c r="E5736">
        <v>0</v>
      </c>
      <c r="F5736">
        <v>2706656</v>
      </c>
      <c r="G5736">
        <v>644841</v>
      </c>
      <c r="H5736">
        <v>0</v>
      </c>
      <c r="I5736">
        <v>1473814</v>
      </c>
      <c r="J5736">
        <v>0</v>
      </c>
      <c r="K5736">
        <v>29816</v>
      </c>
      <c r="L5736">
        <v>28465</v>
      </c>
      <c r="M5736">
        <v>85898</v>
      </c>
      <c r="N5736">
        <v>1804708</v>
      </c>
      <c r="O5736">
        <v>30.431059999999999</v>
      </c>
      <c r="P5736" s="27">
        <v>1985404</v>
      </c>
      <c r="Q5736" s="27">
        <v>6774198</v>
      </c>
    </row>
    <row r="5737" spans="1:17" x14ac:dyDescent="0.3">
      <c r="A5737">
        <v>5</v>
      </c>
      <c r="B5737">
        <v>15</v>
      </c>
      <c r="C5737">
        <v>33</v>
      </c>
      <c r="D5737" s="27">
        <v>2100</v>
      </c>
      <c r="E5737">
        <v>0</v>
      </c>
      <c r="F5737">
        <v>22049</v>
      </c>
      <c r="G5737">
        <v>22969</v>
      </c>
      <c r="H5737">
        <v>0</v>
      </c>
      <c r="I5737">
        <v>6957</v>
      </c>
      <c r="J5737">
        <v>68541</v>
      </c>
      <c r="K5737">
        <v>105820</v>
      </c>
      <c r="L5737">
        <v>6625</v>
      </c>
      <c r="M5737">
        <v>8644</v>
      </c>
      <c r="N5737">
        <v>14919</v>
      </c>
      <c r="O5737">
        <v>810.40539999999999</v>
      </c>
      <c r="P5737" s="27">
        <v>75183</v>
      </c>
      <c r="Q5737" s="27">
        <v>256524</v>
      </c>
    </row>
    <row r="5738" spans="1:17" x14ac:dyDescent="0.3">
      <c r="A5738">
        <v>7</v>
      </c>
      <c r="B5738">
        <v>2</v>
      </c>
      <c r="C5738">
        <v>2</v>
      </c>
      <c r="D5738" s="27">
        <v>14000</v>
      </c>
      <c r="E5738">
        <v>35346</v>
      </c>
      <c r="F5738">
        <v>43508</v>
      </c>
      <c r="G5738">
        <v>123818</v>
      </c>
      <c r="H5738">
        <v>1284</v>
      </c>
      <c r="I5738">
        <v>111914</v>
      </c>
      <c r="J5738">
        <v>0</v>
      </c>
      <c r="K5738">
        <v>11284</v>
      </c>
      <c r="L5738">
        <v>16267</v>
      </c>
      <c r="M5738">
        <v>37958</v>
      </c>
      <c r="N5738">
        <v>81350</v>
      </c>
      <c r="O5738">
        <v>1117.742</v>
      </c>
      <c r="P5738" s="27">
        <v>135618</v>
      </c>
      <c r="Q5738" s="27">
        <v>462729</v>
      </c>
    </row>
    <row r="5739" spans="1:17" x14ac:dyDescent="0.3">
      <c r="A5739">
        <v>6</v>
      </c>
      <c r="B5739">
        <v>2</v>
      </c>
      <c r="C5739">
        <v>2</v>
      </c>
      <c r="D5739" s="27">
        <v>5700</v>
      </c>
      <c r="E5739">
        <v>0</v>
      </c>
      <c r="F5739">
        <v>29024</v>
      </c>
      <c r="G5739">
        <v>37145</v>
      </c>
      <c r="H5739">
        <v>2185</v>
      </c>
      <c r="I5739">
        <v>31741</v>
      </c>
      <c r="J5739">
        <v>0</v>
      </c>
      <c r="K5739">
        <v>2553</v>
      </c>
      <c r="L5739">
        <v>6448</v>
      </c>
      <c r="M5739">
        <v>17664</v>
      </c>
      <c r="N5739">
        <v>30376</v>
      </c>
      <c r="O5739">
        <v>1791.31</v>
      </c>
      <c r="P5739" s="27">
        <v>46054</v>
      </c>
      <c r="Q5739" s="27">
        <v>157136</v>
      </c>
    </row>
    <row r="5740" spans="1:17" x14ac:dyDescent="0.3">
      <c r="A5740">
        <v>9</v>
      </c>
      <c r="B5740">
        <v>5</v>
      </c>
      <c r="C5740">
        <v>10</v>
      </c>
      <c r="D5740" s="27">
        <v>2500</v>
      </c>
      <c r="E5740">
        <v>0</v>
      </c>
      <c r="F5740">
        <v>8657</v>
      </c>
      <c r="G5740">
        <v>1321</v>
      </c>
      <c r="H5740">
        <v>0</v>
      </c>
      <c r="I5740">
        <v>6711</v>
      </c>
      <c r="J5740">
        <v>0</v>
      </c>
      <c r="K5740">
        <v>0</v>
      </c>
      <c r="L5740">
        <v>3260</v>
      </c>
      <c r="M5740">
        <v>2158</v>
      </c>
      <c r="N5740">
        <v>5162</v>
      </c>
      <c r="O5740">
        <v>1130.4749999999999</v>
      </c>
      <c r="P5740" s="27">
        <v>7992</v>
      </c>
      <c r="Q5740" s="27">
        <v>27269</v>
      </c>
    </row>
    <row r="5741" spans="1:17" x14ac:dyDescent="0.3">
      <c r="A5741">
        <v>9</v>
      </c>
      <c r="B5741">
        <v>23</v>
      </c>
      <c r="C5741">
        <v>50</v>
      </c>
      <c r="D5741" s="27">
        <v>6300</v>
      </c>
      <c r="E5741">
        <v>8959</v>
      </c>
      <c r="F5741">
        <v>43276</v>
      </c>
      <c r="G5741">
        <v>59437</v>
      </c>
      <c r="H5741">
        <v>0</v>
      </c>
      <c r="I5741">
        <v>34189</v>
      </c>
      <c r="J5741">
        <v>0</v>
      </c>
      <c r="K5741">
        <v>189812</v>
      </c>
      <c r="L5741">
        <v>27705</v>
      </c>
      <c r="M5741">
        <v>29293</v>
      </c>
      <c r="N5741">
        <v>43806</v>
      </c>
      <c r="O5741">
        <v>1031.346</v>
      </c>
      <c r="P5741" s="27">
        <v>127924</v>
      </c>
      <c r="Q5741" s="27">
        <v>436477</v>
      </c>
    </row>
    <row r="5742" spans="1:17" x14ac:dyDescent="0.3">
      <c r="A5742">
        <v>4</v>
      </c>
      <c r="B5742">
        <v>2</v>
      </c>
      <c r="C5742">
        <v>4</v>
      </c>
      <c r="D5742" s="27">
        <v>42000</v>
      </c>
      <c r="E5742">
        <v>270187</v>
      </c>
      <c r="F5742">
        <v>285292</v>
      </c>
      <c r="G5742">
        <v>540426</v>
      </c>
      <c r="H5742">
        <v>3047</v>
      </c>
      <c r="I5742">
        <v>320813</v>
      </c>
      <c r="J5742">
        <v>0</v>
      </c>
      <c r="K5742">
        <v>41655</v>
      </c>
      <c r="L5742">
        <v>118325</v>
      </c>
      <c r="M5742">
        <v>286651</v>
      </c>
      <c r="N5742">
        <v>334119</v>
      </c>
      <c r="O5742">
        <v>632.51710000000003</v>
      </c>
      <c r="P5742" s="27">
        <v>644934</v>
      </c>
      <c r="Q5742" s="27">
        <v>2200515</v>
      </c>
    </row>
    <row r="5743" spans="1:17" x14ac:dyDescent="0.3">
      <c r="A5743">
        <v>5</v>
      </c>
      <c r="B5743">
        <v>25</v>
      </c>
      <c r="C5743">
        <v>42</v>
      </c>
      <c r="D5743" s="27">
        <v>6000</v>
      </c>
      <c r="E5743">
        <v>10864</v>
      </c>
      <c r="F5743">
        <v>0</v>
      </c>
      <c r="G5743">
        <v>4717</v>
      </c>
      <c r="H5743">
        <v>254</v>
      </c>
      <c r="I5743">
        <v>94707</v>
      </c>
      <c r="J5743">
        <v>0</v>
      </c>
      <c r="K5743">
        <v>48004</v>
      </c>
      <c r="L5743">
        <v>0</v>
      </c>
      <c r="M5743">
        <v>266</v>
      </c>
      <c r="N5743">
        <v>39398</v>
      </c>
      <c r="O5743">
        <v>1867.057</v>
      </c>
      <c r="P5743" s="27">
        <v>58092</v>
      </c>
      <c r="Q5743" s="27">
        <v>198210</v>
      </c>
    </row>
    <row r="5744" spans="1:17" x14ac:dyDescent="0.3">
      <c r="A5744">
        <v>9</v>
      </c>
      <c r="B5744">
        <v>1</v>
      </c>
      <c r="C5744">
        <v>1</v>
      </c>
      <c r="D5744" s="27">
        <v>6200</v>
      </c>
      <c r="O5744">
        <v>1031.346</v>
      </c>
    </row>
    <row r="5745" spans="1:17" x14ac:dyDescent="0.3">
      <c r="A5745">
        <v>3</v>
      </c>
      <c r="B5745">
        <v>23</v>
      </c>
      <c r="C5745">
        <v>50</v>
      </c>
      <c r="D5745" s="27">
        <v>97000</v>
      </c>
      <c r="E5745">
        <v>227203</v>
      </c>
      <c r="F5745">
        <v>438079</v>
      </c>
      <c r="G5745">
        <v>1438371</v>
      </c>
      <c r="H5745">
        <v>162831</v>
      </c>
      <c r="I5745">
        <v>1449936</v>
      </c>
      <c r="J5745">
        <v>151579</v>
      </c>
      <c r="K5745">
        <v>1773042</v>
      </c>
      <c r="L5745">
        <v>308978</v>
      </c>
      <c r="M5745">
        <v>192782</v>
      </c>
      <c r="N5745">
        <v>1068744</v>
      </c>
      <c r="O5745">
        <v>84.055760000000006</v>
      </c>
      <c r="P5745" s="27">
        <v>2113583</v>
      </c>
      <c r="Q5745" s="27">
        <v>7211545</v>
      </c>
    </row>
    <row r="5746" spans="1:17" x14ac:dyDescent="0.3">
      <c r="A5746">
        <v>2</v>
      </c>
      <c r="B5746">
        <v>16</v>
      </c>
      <c r="C5746">
        <v>35</v>
      </c>
      <c r="D5746" s="27">
        <v>35500</v>
      </c>
      <c r="E5746">
        <v>0</v>
      </c>
      <c r="F5746">
        <v>323979</v>
      </c>
      <c r="G5746">
        <v>422540</v>
      </c>
      <c r="H5746">
        <v>0</v>
      </c>
      <c r="I5746">
        <v>455051</v>
      </c>
      <c r="J5746">
        <v>0</v>
      </c>
      <c r="K5746">
        <v>26472</v>
      </c>
      <c r="L5746">
        <v>64696</v>
      </c>
      <c r="M5746">
        <v>164057</v>
      </c>
      <c r="N5746">
        <v>581984</v>
      </c>
      <c r="O5746">
        <v>226.49610000000001</v>
      </c>
      <c r="P5746" s="27">
        <v>597532</v>
      </c>
      <c r="Q5746" s="27">
        <v>2038779</v>
      </c>
    </row>
    <row r="5747" spans="1:17" x14ac:dyDescent="0.3">
      <c r="A5747">
        <v>2</v>
      </c>
      <c r="B5747">
        <v>2</v>
      </c>
      <c r="C5747">
        <v>2</v>
      </c>
      <c r="D5747" s="27">
        <v>4150</v>
      </c>
      <c r="E5747">
        <v>0</v>
      </c>
      <c r="F5747">
        <v>16836</v>
      </c>
      <c r="G5747">
        <v>13484</v>
      </c>
      <c r="H5747">
        <v>0</v>
      </c>
      <c r="I5747">
        <v>49202</v>
      </c>
      <c r="J5747">
        <v>0</v>
      </c>
      <c r="K5747">
        <v>0</v>
      </c>
      <c r="L5747">
        <v>13889</v>
      </c>
      <c r="M5747">
        <v>19860</v>
      </c>
      <c r="N5747">
        <v>25468</v>
      </c>
      <c r="O5747">
        <v>1851.67</v>
      </c>
      <c r="P5747" s="27">
        <v>40662</v>
      </c>
      <c r="Q5747" s="27">
        <v>138739</v>
      </c>
    </row>
    <row r="5748" spans="1:17" x14ac:dyDescent="0.3">
      <c r="A5748">
        <v>4</v>
      </c>
      <c r="B5748">
        <v>2</v>
      </c>
      <c r="C5748">
        <v>6</v>
      </c>
      <c r="D5748" s="27">
        <v>55000</v>
      </c>
      <c r="E5748">
        <v>213626</v>
      </c>
      <c r="F5748">
        <v>338854</v>
      </c>
      <c r="G5748">
        <v>812799</v>
      </c>
      <c r="H5748">
        <v>12001</v>
      </c>
      <c r="I5748">
        <v>655420</v>
      </c>
      <c r="J5748">
        <v>0</v>
      </c>
      <c r="K5748">
        <v>1742</v>
      </c>
      <c r="L5748">
        <v>121409</v>
      </c>
      <c r="M5748">
        <v>324536</v>
      </c>
      <c r="N5748">
        <v>432434</v>
      </c>
      <c r="O5748">
        <v>226.8278</v>
      </c>
      <c r="P5748" s="27">
        <v>853699</v>
      </c>
      <c r="Q5748" s="27">
        <v>2912821</v>
      </c>
    </row>
    <row r="5749" spans="1:17" x14ac:dyDescent="0.3">
      <c r="A5749">
        <v>2</v>
      </c>
      <c r="B5749">
        <v>14</v>
      </c>
      <c r="C5749">
        <v>27</v>
      </c>
      <c r="D5749" s="27">
        <v>138000</v>
      </c>
      <c r="E5749">
        <v>0</v>
      </c>
      <c r="F5749">
        <v>785268</v>
      </c>
      <c r="G5749">
        <v>1074694</v>
      </c>
      <c r="H5749">
        <v>0</v>
      </c>
      <c r="I5749">
        <v>1379494</v>
      </c>
      <c r="J5749">
        <v>0</v>
      </c>
      <c r="K5749">
        <v>294026</v>
      </c>
      <c r="L5749">
        <v>106063</v>
      </c>
      <c r="M5749">
        <v>1433583</v>
      </c>
      <c r="N5749">
        <v>774320</v>
      </c>
      <c r="O5749">
        <v>15.94562</v>
      </c>
      <c r="P5749" s="27">
        <v>1713789</v>
      </c>
      <c r="Q5749" s="27">
        <v>5847448</v>
      </c>
    </row>
    <row r="5750" spans="1:17" x14ac:dyDescent="0.3">
      <c r="A5750">
        <v>9</v>
      </c>
      <c r="B5750">
        <v>23</v>
      </c>
      <c r="C5750">
        <v>50</v>
      </c>
      <c r="D5750" s="27">
        <v>136000</v>
      </c>
      <c r="E5750">
        <v>34892</v>
      </c>
      <c r="F5750">
        <v>1587302</v>
      </c>
      <c r="G5750">
        <v>2313946</v>
      </c>
      <c r="H5750">
        <v>184966</v>
      </c>
      <c r="I5750">
        <v>733617</v>
      </c>
      <c r="J5750">
        <v>0</v>
      </c>
      <c r="K5750">
        <v>1079576</v>
      </c>
      <c r="L5750">
        <v>398238</v>
      </c>
      <c r="M5750">
        <v>335636</v>
      </c>
      <c r="N5750">
        <v>1397543</v>
      </c>
      <c r="O5750">
        <v>55.969329999999999</v>
      </c>
      <c r="P5750" s="27">
        <v>2363926</v>
      </c>
      <c r="Q5750" s="27">
        <v>8065716</v>
      </c>
    </row>
    <row r="5751" spans="1:17" x14ac:dyDescent="0.3">
      <c r="A5751">
        <v>2</v>
      </c>
      <c r="B5751">
        <v>12</v>
      </c>
      <c r="C5751">
        <v>21</v>
      </c>
      <c r="D5751" s="27">
        <v>8100</v>
      </c>
      <c r="E5751">
        <v>0</v>
      </c>
      <c r="F5751">
        <v>21163</v>
      </c>
      <c r="G5751">
        <v>1996</v>
      </c>
      <c r="H5751">
        <v>0</v>
      </c>
      <c r="I5751">
        <v>5026</v>
      </c>
      <c r="J5751">
        <v>0</v>
      </c>
      <c r="K5751">
        <v>0</v>
      </c>
      <c r="L5751">
        <v>0</v>
      </c>
      <c r="M5751">
        <v>0</v>
      </c>
      <c r="N5751">
        <v>15154</v>
      </c>
      <c r="O5751">
        <v>751.72649999999999</v>
      </c>
      <c r="P5751" s="27">
        <v>12702</v>
      </c>
      <c r="Q5751" s="27">
        <v>43339</v>
      </c>
    </row>
    <row r="5752" spans="1:17" x14ac:dyDescent="0.3">
      <c r="A5752">
        <v>9</v>
      </c>
      <c r="B5752">
        <v>18</v>
      </c>
      <c r="C5752">
        <v>39</v>
      </c>
      <c r="D5752" s="27">
        <v>1800</v>
      </c>
      <c r="E5752">
        <v>38895</v>
      </c>
      <c r="F5752">
        <v>0</v>
      </c>
      <c r="G5752">
        <v>5389</v>
      </c>
      <c r="H5752">
        <v>24556</v>
      </c>
      <c r="I5752">
        <v>26133</v>
      </c>
      <c r="J5752">
        <v>0</v>
      </c>
      <c r="K5752">
        <v>21323</v>
      </c>
      <c r="L5752">
        <v>73189</v>
      </c>
      <c r="M5752">
        <v>0</v>
      </c>
      <c r="N5752">
        <v>27545</v>
      </c>
      <c r="O5752">
        <v>1849.1849999999999</v>
      </c>
      <c r="P5752" s="27">
        <v>63608</v>
      </c>
      <c r="Q5752" s="27">
        <v>217030</v>
      </c>
    </row>
    <row r="5753" spans="1:17" x14ac:dyDescent="0.3">
      <c r="A5753">
        <v>2</v>
      </c>
      <c r="B5753">
        <v>15</v>
      </c>
      <c r="C5753">
        <v>32</v>
      </c>
      <c r="D5753" s="27">
        <v>6000</v>
      </c>
      <c r="E5753">
        <v>0</v>
      </c>
      <c r="F5753">
        <v>6118</v>
      </c>
      <c r="G5753">
        <v>11585</v>
      </c>
      <c r="H5753">
        <v>0</v>
      </c>
      <c r="I5753">
        <v>35386</v>
      </c>
      <c r="J5753">
        <v>0</v>
      </c>
      <c r="K5753">
        <v>135281</v>
      </c>
      <c r="L5753">
        <v>3334</v>
      </c>
      <c r="M5753">
        <v>0</v>
      </c>
      <c r="N5753">
        <v>31127</v>
      </c>
      <c r="O5753">
        <v>1047.883</v>
      </c>
      <c r="P5753" s="27">
        <v>65308</v>
      </c>
      <c r="Q5753" s="27">
        <v>222831</v>
      </c>
    </row>
    <row r="5754" spans="1:17" x14ac:dyDescent="0.3">
      <c r="A5754">
        <v>9</v>
      </c>
      <c r="B5754">
        <v>12</v>
      </c>
      <c r="C5754">
        <v>21</v>
      </c>
      <c r="D5754" s="27">
        <v>18250</v>
      </c>
      <c r="E5754">
        <v>0</v>
      </c>
      <c r="F5754">
        <v>44331</v>
      </c>
      <c r="G5754">
        <v>13978</v>
      </c>
      <c r="H5754">
        <v>0</v>
      </c>
      <c r="I5754">
        <v>15804</v>
      </c>
      <c r="J5754">
        <v>9764</v>
      </c>
      <c r="K5754">
        <v>1222</v>
      </c>
      <c r="L5754">
        <v>8664</v>
      </c>
      <c r="M5754">
        <v>4892</v>
      </c>
      <c r="N5754">
        <v>64695</v>
      </c>
      <c r="O5754">
        <v>639.72230000000002</v>
      </c>
      <c r="P5754" s="27">
        <v>47875</v>
      </c>
      <c r="Q5754" s="27">
        <v>163350</v>
      </c>
    </row>
    <row r="5755" spans="1:17" x14ac:dyDescent="0.3">
      <c r="A5755">
        <v>1</v>
      </c>
      <c r="B5755">
        <v>7</v>
      </c>
      <c r="C5755">
        <v>16</v>
      </c>
      <c r="D5755" s="27">
        <v>8000</v>
      </c>
      <c r="E5755">
        <v>0</v>
      </c>
      <c r="F5755">
        <v>13516</v>
      </c>
      <c r="G5755">
        <v>14792</v>
      </c>
      <c r="H5755">
        <v>13399</v>
      </c>
      <c r="I5755">
        <v>219322</v>
      </c>
      <c r="J5755">
        <v>0</v>
      </c>
      <c r="K5755">
        <v>5055</v>
      </c>
      <c r="L5755">
        <v>36927</v>
      </c>
      <c r="M5755">
        <v>86853</v>
      </c>
      <c r="N5755">
        <v>116490</v>
      </c>
      <c r="O5755">
        <v>484.85169999999999</v>
      </c>
      <c r="P5755" s="27">
        <v>148404</v>
      </c>
      <c r="Q5755" s="27">
        <v>506354</v>
      </c>
    </row>
    <row r="5756" spans="1:17" x14ac:dyDescent="0.3">
      <c r="A5756">
        <v>9</v>
      </c>
      <c r="B5756">
        <v>2</v>
      </c>
      <c r="C5756">
        <v>6</v>
      </c>
      <c r="D5756" s="27">
        <v>15750</v>
      </c>
      <c r="E5756">
        <v>0</v>
      </c>
      <c r="F5756">
        <v>187844</v>
      </c>
      <c r="G5756">
        <v>70962</v>
      </c>
      <c r="H5756">
        <v>0</v>
      </c>
      <c r="I5756">
        <v>72154</v>
      </c>
      <c r="J5756">
        <v>5764</v>
      </c>
      <c r="K5756">
        <v>9567</v>
      </c>
      <c r="L5756">
        <v>75137</v>
      </c>
      <c r="M5756">
        <v>180625</v>
      </c>
      <c r="N5756">
        <v>66631</v>
      </c>
      <c r="O5756">
        <v>1390.874</v>
      </c>
      <c r="P5756" s="27">
        <v>195980</v>
      </c>
      <c r="Q5756" s="27">
        <v>668684</v>
      </c>
    </row>
    <row r="5757" spans="1:17" x14ac:dyDescent="0.3">
      <c r="A5757">
        <v>9</v>
      </c>
      <c r="B5757">
        <v>2</v>
      </c>
      <c r="C5757">
        <v>2</v>
      </c>
      <c r="D5757" s="27">
        <v>45000</v>
      </c>
      <c r="E5757">
        <v>0</v>
      </c>
      <c r="F5757">
        <v>442144</v>
      </c>
      <c r="G5757">
        <v>450805</v>
      </c>
      <c r="H5757">
        <v>1831</v>
      </c>
      <c r="I5757">
        <v>242176</v>
      </c>
      <c r="J5757">
        <v>0</v>
      </c>
      <c r="K5757">
        <v>0</v>
      </c>
      <c r="L5757">
        <v>52970</v>
      </c>
      <c r="M5757">
        <v>507396</v>
      </c>
      <c r="N5757">
        <v>318266</v>
      </c>
      <c r="O5757">
        <v>63.018439999999998</v>
      </c>
      <c r="P5757" s="27">
        <v>590735</v>
      </c>
      <c r="Q5757" s="27">
        <v>2015588</v>
      </c>
    </row>
    <row r="5758" spans="1:17" x14ac:dyDescent="0.3">
      <c r="A5758">
        <v>4</v>
      </c>
      <c r="B5758">
        <v>11</v>
      </c>
      <c r="C5758">
        <v>20</v>
      </c>
      <c r="D5758" s="27">
        <v>200000</v>
      </c>
      <c r="E5758">
        <v>66022</v>
      </c>
      <c r="F5758">
        <v>254155</v>
      </c>
      <c r="G5758">
        <v>64772</v>
      </c>
      <c r="H5758">
        <v>0</v>
      </c>
      <c r="I5758">
        <v>825563</v>
      </c>
      <c r="J5758">
        <v>18416</v>
      </c>
      <c r="K5758">
        <v>10105257</v>
      </c>
      <c r="L5758">
        <v>75349</v>
      </c>
      <c r="M5758">
        <v>451208</v>
      </c>
      <c r="N5758">
        <v>1037201</v>
      </c>
      <c r="O5758">
        <v>52.146230000000003</v>
      </c>
      <c r="P5758" s="27">
        <v>3780171</v>
      </c>
      <c r="Q5758" s="27">
        <v>12897943</v>
      </c>
    </row>
    <row r="5759" spans="1:17" x14ac:dyDescent="0.3">
      <c r="A5759">
        <v>3</v>
      </c>
      <c r="B5759">
        <v>13</v>
      </c>
      <c r="C5759">
        <v>23</v>
      </c>
      <c r="D5759" s="27">
        <v>60000</v>
      </c>
      <c r="E5759">
        <v>0</v>
      </c>
      <c r="F5759">
        <v>695002</v>
      </c>
      <c r="G5759">
        <v>447002</v>
      </c>
      <c r="H5759">
        <v>0</v>
      </c>
      <c r="I5759">
        <v>403047</v>
      </c>
      <c r="J5759">
        <v>0</v>
      </c>
      <c r="K5759">
        <v>33677</v>
      </c>
      <c r="L5759">
        <v>81144</v>
      </c>
      <c r="M5759">
        <v>612097</v>
      </c>
      <c r="N5759">
        <v>934789</v>
      </c>
      <c r="O5759">
        <v>125.6504</v>
      </c>
      <c r="P5759" s="27">
        <v>939847</v>
      </c>
      <c r="Q5759" s="27">
        <v>3206758</v>
      </c>
    </row>
    <row r="5760" spans="1:17" x14ac:dyDescent="0.3">
      <c r="A5760">
        <v>8</v>
      </c>
      <c r="B5760">
        <v>4</v>
      </c>
      <c r="C5760">
        <v>8</v>
      </c>
      <c r="D5760" s="27">
        <v>7200</v>
      </c>
      <c r="E5760">
        <v>0</v>
      </c>
      <c r="F5760">
        <v>265818</v>
      </c>
      <c r="G5760">
        <v>49947</v>
      </c>
      <c r="H5760">
        <v>627</v>
      </c>
      <c r="I5760">
        <v>125575</v>
      </c>
      <c r="J5760">
        <v>0</v>
      </c>
      <c r="K5760">
        <v>14176</v>
      </c>
      <c r="L5760">
        <v>9502</v>
      </c>
      <c r="M5760">
        <v>4977696</v>
      </c>
      <c r="N5760">
        <v>148930</v>
      </c>
      <c r="O5760">
        <v>789.9366</v>
      </c>
      <c r="P5760" s="27">
        <v>1639001</v>
      </c>
      <c r="Q5760" s="27">
        <v>5592271</v>
      </c>
    </row>
    <row r="5761" spans="1:17" x14ac:dyDescent="0.3">
      <c r="A5761">
        <v>5</v>
      </c>
      <c r="B5761">
        <v>2</v>
      </c>
      <c r="C5761">
        <v>2</v>
      </c>
      <c r="D5761" s="27">
        <v>170000</v>
      </c>
      <c r="E5761">
        <v>10894</v>
      </c>
      <c r="F5761">
        <v>3681955</v>
      </c>
      <c r="G5761">
        <v>1628927</v>
      </c>
      <c r="H5761">
        <v>32276</v>
      </c>
      <c r="I5761">
        <v>1252625</v>
      </c>
      <c r="J5761">
        <v>104977</v>
      </c>
      <c r="K5761">
        <v>165448</v>
      </c>
      <c r="L5761">
        <v>380556</v>
      </c>
      <c r="M5761">
        <v>2105678</v>
      </c>
      <c r="N5761">
        <v>1692080</v>
      </c>
      <c r="O5761">
        <v>50.319159999999997</v>
      </c>
      <c r="P5761" s="27">
        <v>3240157</v>
      </c>
      <c r="Q5761" s="27">
        <v>11055416</v>
      </c>
    </row>
    <row r="5762" spans="1:17" x14ac:dyDescent="0.3">
      <c r="A5762">
        <v>9</v>
      </c>
      <c r="B5762">
        <v>5</v>
      </c>
      <c r="C5762">
        <v>9</v>
      </c>
      <c r="D5762" s="27">
        <v>700000</v>
      </c>
      <c r="E5762">
        <v>266343</v>
      </c>
      <c r="F5762">
        <v>3540984</v>
      </c>
      <c r="G5762">
        <v>1239488</v>
      </c>
      <c r="H5762">
        <v>0</v>
      </c>
      <c r="I5762">
        <v>6298356</v>
      </c>
      <c r="J5762">
        <v>0</v>
      </c>
      <c r="K5762">
        <v>86678</v>
      </c>
      <c r="L5762">
        <v>178289</v>
      </c>
      <c r="M5762">
        <v>1014973</v>
      </c>
      <c r="N5762">
        <v>4345259</v>
      </c>
      <c r="O5762">
        <v>31.847190000000001</v>
      </c>
      <c r="P5762" s="27">
        <v>4973731</v>
      </c>
      <c r="Q5762" s="27">
        <v>16970370</v>
      </c>
    </row>
    <row r="5763" spans="1:17" x14ac:dyDescent="0.3">
      <c r="A5763">
        <v>2</v>
      </c>
      <c r="B5763">
        <v>25</v>
      </c>
      <c r="C5763">
        <v>43</v>
      </c>
      <c r="D5763" s="27">
        <v>6700</v>
      </c>
      <c r="E5763">
        <v>0</v>
      </c>
      <c r="F5763">
        <v>92585</v>
      </c>
      <c r="G5763">
        <v>32248</v>
      </c>
      <c r="H5763">
        <v>311</v>
      </c>
      <c r="I5763">
        <v>155604</v>
      </c>
      <c r="J5763">
        <v>0</v>
      </c>
      <c r="K5763">
        <v>1707</v>
      </c>
      <c r="L5763">
        <v>6987</v>
      </c>
      <c r="M5763">
        <v>25518</v>
      </c>
      <c r="N5763">
        <v>52424</v>
      </c>
      <c r="O5763">
        <v>1145.08</v>
      </c>
      <c r="P5763" s="27">
        <v>107674</v>
      </c>
      <c r="Q5763" s="27">
        <v>367384</v>
      </c>
    </row>
    <row r="5764" spans="1:17" x14ac:dyDescent="0.3">
      <c r="A5764">
        <v>5</v>
      </c>
      <c r="B5764">
        <v>13</v>
      </c>
      <c r="C5764">
        <v>24</v>
      </c>
      <c r="D5764" s="27">
        <v>8000</v>
      </c>
      <c r="E5764">
        <v>4649</v>
      </c>
      <c r="F5764">
        <v>438305</v>
      </c>
      <c r="G5764">
        <v>40800</v>
      </c>
      <c r="H5764">
        <v>0</v>
      </c>
      <c r="I5764">
        <v>41042</v>
      </c>
      <c r="J5764">
        <v>11116</v>
      </c>
      <c r="K5764">
        <v>14838</v>
      </c>
      <c r="L5764">
        <v>32042</v>
      </c>
      <c r="M5764">
        <v>20140</v>
      </c>
      <c r="N5764">
        <v>93109</v>
      </c>
      <c r="O5764">
        <v>74.84496</v>
      </c>
      <c r="P5764" s="27">
        <v>203998</v>
      </c>
      <c r="Q5764" s="27">
        <v>696041</v>
      </c>
    </row>
    <row r="5765" spans="1:17" x14ac:dyDescent="0.3">
      <c r="A5765">
        <v>5</v>
      </c>
      <c r="B5765">
        <v>15</v>
      </c>
      <c r="C5765">
        <v>33</v>
      </c>
      <c r="D5765" s="27">
        <v>8200</v>
      </c>
      <c r="E5765">
        <v>13976</v>
      </c>
      <c r="F5765">
        <v>46199</v>
      </c>
      <c r="G5765">
        <v>30848</v>
      </c>
      <c r="H5765">
        <v>0</v>
      </c>
      <c r="I5765">
        <v>30152</v>
      </c>
      <c r="J5765">
        <v>110112</v>
      </c>
      <c r="K5765">
        <v>170003</v>
      </c>
      <c r="L5765">
        <v>5065</v>
      </c>
      <c r="M5765">
        <v>0</v>
      </c>
      <c r="N5765">
        <v>27430</v>
      </c>
      <c r="O5765">
        <v>729.56460000000004</v>
      </c>
      <c r="P5765" s="27">
        <v>127135</v>
      </c>
      <c r="Q5765" s="27">
        <v>433785</v>
      </c>
    </row>
    <row r="5766" spans="1:17" x14ac:dyDescent="0.3">
      <c r="A5766">
        <v>3</v>
      </c>
      <c r="B5766">
        <v>14</v>
      </c>
      <c r="C5766">
        <v>29</v>
      </c>
      <c r="D5766" s="27">
        <v>215000</v>
      </c>
      <c r="E5766">
        <v>11988</v>
      </c>
      <c r="F5766">
        <v>852281</v>
      </c>
      <c r="G5766">
        <v>484703</v>
      </c>
      <c r="H5766">
        <v>0</v>
      </c>
      <c r="I5766">
        <v>885401</v>
      </c>
      <c r="J5766">
        <v>133593</v>
      </c>
      <c r="K5766">
        <v>648918</v>
      </c>
      <c r="L5766">
        <v>218474</v>
      </c>
      <c r="M5766">
        <v>1373237</v>
      </c>
      <c r="N5766">
        <v>722972</v>
      </c>
      <c r="O5766">
        <v>84.055760000000006</v>
      </c>
      <c r="P5766" s="27">
        <v>1562593</v>
      </c>
      <c r="Q5766" s="27">
        <v>5331567</v>
      </c>
    </row>
    <row r="5767" spans="1:17" x14ac:dyDescent="0.3">
      <c r="A5767">
        <v>6</v>
      </c>
      <c r="B5767">
        <v>16</v>
      </c>
      <c r="C5767">
        <v>35</v>
      </c>
      <c r="D5767" s="27">
        <v>64000</v>
      </c>
      <c r="E5767">
        <v>0</v>
      </c>
      <c r="F5767">
        <v>3290108</v>
      </c>
      <c r="G5767">
        <v>1583549</v>
      </c>
      <c r="H5767">
        <v>0</v>
      </c>
      <c r="I5767">
        <v>150018</v>
      </c>
      <c r="J5767">
        <v>324929</v>
      </c>
      <c r="K5767">
        <v>699697</v>
      </c>
      <c r="L5767">
        <v>489789</v>
      </c>
      <c r="M5767">
        <v>1127455</v>
      </c>
      <c r="N5767">
        <v>1395731</v>
      </c>
      <c r="O5767">
        <v>156.2835</v>
      </c>
      <c r="P5767" s="27">
        <v>2655708</v>
      </c>
      <c r="Q5767" s="27">
        <v>9061276</v>
      </c>
    </row>
    <row r="5768" spans="1:17" x14ac:dyDescent="0.3">
      <c r="A5768">
        <v>7</v>
      </c>
      <c r="B5768">
        <v>26</v>
      </c>
      <c r="C5768">
        <v>46</v>
      </c>
      <c r="D5768" s="27">
        <v>55000</v>
      </c>
      <c r="E5768">
        <v>5306</v>
      </c>
      <c r="F5768">
        <v>48183</v>
      </c>
      <c r="G5768">
        <v>58114</v>
      </c>
      <c r="H5768">
        <v>287</v>
      </c>
      <c r="I5768">
        <v>100326</v>
      </c>
      <c r="J5768">
        <v>0</v>
      </c>
      <c r="K5768">
        <v>478</v>
      </c>
      <c r="L5768">
        <v>3675</v>
      </c>
      <c r="M5768">
        <v>17782</v>
      </c>
      <c r="N5768">
        <v>96492</v>
      </c>
      <c r="O5768">
        <v>897.68589999999995</v>
      </c>
      <c r="P5768" s="27">
        <v>96906</v>
      </c>
      <c r="Q5768" s="27">
        <v>330643</v>
      </c>
    </row>
    <row r="5769" spans="1:17" x14ac:dyDescent="0.3">
      <c r="A5769">
        <v>7</v>
      </c>
      <c r="B5769">
        <v>2</v>
      </c>
      <c r="C5769">
        <v>7</v>
      </c>
      <c r="D5769" s="27">
        <v>48500</v>
      </c>
      <c r="E5769">
        <v>42066</v>
      </c>
      <c r="F5769">
        <v>853736</v>
      </c>
      <c r="G5769">
        <v>1276592</v>
      </c>
      <c r="H5769">
        <v>43441</v>
      </c>
      <c r="I5769">
        <v>1474432</v>
      </c>
      <c r="J5769">
        <v>0</v>
      </c>
      <c r="K5769">
        <v>14682</v>
      </c>
      <c r="L5769">
        <v>54899</v>
      </c>
      <c r="M5769">
        <v>145771</v>
      </c>
      <c r="N5769">
        <v>679184</v>
      </c>
      <c r="O5769">
        <v>657.71090000000004</v>
      </c>
      <c r="P5769" s="27">
        <v>1343729</v>
      </c>
      <c r="Q5769" s="27">
        <v>4584803</v>
      </c>
    </row>
    <row r="5770" spans="1:17" x14ac:dyDescent="0.3">
      <c r="A5770">
        <v>3</v>
      </c>
      <c r="B5770">
        <v>24</v>
      </c>
      <c r="C5770">
        <v>51</v>
      </c>
      <c r="D5770" s="27">
        <v>1000000</v>
      </c>
      <c r="E5770">
        <v>1516829</v>
      </c>
      <c r="F5770">
        <v>621815</v>
      </c>
      <c r="G5770">
        <v>13564933</v>
      </c>
      <c r="H5770">
        <v>1417684</v>
      </c>
      <c r="I5770">
        <v>20752467</v>
      </c>
      <c r="J5770">
        <v>1389910</v>
      </c>
      <c r="K5770">
        <v>2979314</v>
      </c>
      <c r="L5770">
        <v>667590</v>
      </c>
      <c r="M5770">
        <v>1801003</v>
      </c>
      <c r="N5770">
        <v>10291222</v>
      </c>
      <c r="O5770">
        <v>25.322579999999999</v>
      </c>
      <c r="P5770" s="27">
        <v>16120389</v>
      </c>
      <c r="Q5770" s="27">
        <v>55002767</v>
      </c>
    </row>
    <row r="5771" spans="1:17" x14ac:dyDescent="0.3">
      <c r="A5771">
        <v>5</v>
      </c>
      <c r="B5771">
        <v>13</v>
      </c>
      <c r="C5771">
        <v>22</v>
      </c>
      <c r="D5771" s="27">
        <v>150000</v>
      </c>
      <c r="E5771">
        <v>241642</v>
      </c>
      <c r="F5771">
        <v>6532873</v>
      </c>
      <c r="G5771">
        <v>812712</v>
      </c>
      <c r="H5771">
        <v>42311</v>
      </c>
      <c r="I5771">
        <v>607391</v>
      </c>
      <c r="J5771">
        <v>455312</v>
      </c>
      <c r="K5771">
        <v>1862318</v>
      </c>
      <c r="L5771">
        <v>122798</v>
      </c>
      <c r="M5771">
        <v>38187</v>
      </c>
      <c r="N5771">
        <v>2293798</v>
      </c>
      <c r="O5771">
        <v>55.549390000000002</v>
      </c>
      <c r="P5771" s="27">
        <v>3812820</v>
      </c>
      <c r="Q5771" s="27">
        <v>13009342</v>
      </c>
    </row>
    <row r="5772" spans="1:17" x14ac:dyDescent="0.3">
      <c r="A5772">
        <v>3</v>
      </c>
      <c r="B5772">
        <v>18</v>
      </c>
      <c r="C5772">
        <v>39</v>
      </c>
      <c r="D5772" s="27">
        <v>50000</v>
      </c>
      <c r="E5772">
        <v>1057</v>
      </c>
      <c r="F5772">
        <v>56244</v>
      </c>
      <c r="G5772">
        <v>140210</v>
      </c>
      <c r="H5772">
        <v>0</v>
      </c>
      <c r="I5772">
        <v>139878</v>
      </c>
      <c r="J5772">
        <v>186261</v>
      </c>
      <c r="K5772">
        <v>157292</v>
      </c>
      <c r="L5772">
        <v>284001</v>
      </c>
      <c r="M5772">
        <v>8456</v>
      </c>
      <c r="N5772">
        <v>358622</v>
      </c>
      <c r="O5772">
        <v>239.3854</v>
      </c>
      <c r="P5772" s="27">
        <v>390393</v>
      </c>
      <c r="Q5772" s="27">
        <v>1332021</v>
      </c>
    </row>
    <row r="5773" spans="1:17" x14ac:dyDescent="0.3">
      <c r="A5773">
        <v>9</v>
      </c>
      <c r="B5773">
        <v>15</v>
      </c>
      <c r="C5773">
        <v>53</v>
      </c>
      <c r="D5773" s="27">
        <v>2200</v>
      </c>
      <c r="E5773">
        <v>0</v>
      </c>
      <c r="F5773">
        <v>2504</v>
      </c>
      <c r="G5773">
        <v>15941</v>
      </c>
      <c r="H5773">
        <v>5681</v>
      </c>
      <c r="I5773">
        <v>7477</v>
      </c>
      <c r="J5773">
        <v>72880</v>
      </c>
      <c r="K5773">
        <v>51524</v>
      </c>
      <c r="L5773">
        <v>17750</v>
      </c>
      <c r="M5773">
        <v>0</v>
      </c>
      <c r="N5773">
        <v>9447</v>
      </c>
      <c r="O5773">
        <v>880.7835</v>
      </c>
      <c r="P5773" s="27">
        <v>53694</v>
      </c>
      <c r="Q5773" s="27">
        <v>183204</v>
      </c>
    </row>
    <row r="5774" spans="1:17" x14ac:dyDescent="0.3">
      <c r="A5774">
        <v>3</v>
      </c>
      <c r="B5774">
        <v>14</v>
      </c>
      <c r="C5774">
        <v>29</v>
      </c>
      <c r="D5774" s="27">
        <v>67000</v>
      </c>
      <c r="E5774">
        <v>25001</v>
      </c>
      <c r="F5774">
        <v>113483</v>
      </c>
      <c r="G5774">
        <v>137404</v>
      </c>
      <c r="H5774">
        <v>0</v>
      </c>
      <c r="I5774">
        <v>225461</v>
      </c>
      <c r="J5774">
        <v>0</v>
      </c>
      <c r="K5774">
        <v>16934</v>
      </c>
      <c r="L5774">
        <v>51840</v>
      </c>
      <c r="M5774">
        <v>89160</v>
      </c>
      <c r="N5774">
        <v>89119</v>
      </c>
      <c r="O5774">
        <v>356.19830000000002</v>
      </c>
      <c r="P5774" s="27">
        <v>219344</v>
      </c>
      <c r="Q5774" s="27">
        <v>748402</v>
      </c>
    </row>
    <row r="5775" spans="1:17" x14ac:dyDescent="0.3">
      <c r="A5775">
        <v>9</v>
      </c>
      <c r="B5775">
        <v>2</v>
      </c>
      <c r="C5775">
        <v>2</v>
      </c>
      <c r="D5775" s="27">
        <v>180000</v>
      </c>
      <c r="E5775">
        <v>0</v>
      </c>
      <c r="F5775">
        <v>1555913</v>
      </c>
      <c r="G5775">
        <v>1580753</v>
      </c>
      <c r="H5775">
        <v>16079</v>
      </c>
      <c r="I5775">
        <v>818583</v>
      </c>
      <c r="J5775">
        <v>0</v>
      </c>
      <c r="K5775">
        <v>76451</v>
      </c>
      <c r="L5775">
        <v>216934</v>
      </c>
      <c r="M5775">
        <v>2930020</v>
      </c>
      <c r="N5775">
        <v>958333</v>
      </c>
      <c r="O5775">
        <v>163.09030000000001</v>
      </c>
      <c r="P5775" s="27">
        <v>2389527</v>
      </c>
      <c r="Q5775" s="27">
        <v>8153066</v>
      </c>
    </row>
    <row r="5776" spans="1:17" x14ac:dyDescent="0.3">
      <c r="A5776">
        <v>8</v>
      </c>
      <c r="B5776">
        <v>26</v>
      </c>
      <c r="C5776">
        <v>44</v>
      </c>
      <c r="D5776" s="27">
        <v>3000</v>
      </c>
      <c r="E5776">
        <v>0</v>
      </c>
      <c r="F5776">
        <v>21045</v>
      </c>
      <c r="G5776">
        <v>28154</v>
      </c>
      <c r="H5776">
        <v>0</v>
      </c>
      <c r="I5776">
        <v>13150</v>
      </c>
      <c r="J5776">
        <v>0</v>
      </c>
      <c r="K5776">
        <v>0</v>
      </c>
      <c r="L5776">
        <v>11918</v>
      </c>
      <c r="M5776">
        <v>26645</v>
      </c>
      <c r="N5776">
        <v>39178</v>
      </c>
      <c r="O5776">
        <v>1130.4749999999999</v>
      </c>
      <c r="P5776" s="27">
        <v>41058</v>
      </c>
      <c r="Q5776" s="27">
        <v>140090</v>
      </c>
    </row>
    <row r="5777" spans="1:17" x14ac:dyDescent="0.3">
      <c r="A5777">
        <v>9</v>
      </c>
      <c r="B5777">
        <v>14</v>
      </c>
      <c r="C5777">
        <v>28</v>
      </c>
      <c r="D5777" s="27">
        <v>20000</v>
      </c>
      <c r="E5777">
        <v>0</v>
      </c>
      <c r="F5777">
        <v>143621</v>
      </c>
      <c r="G5777">
        <v>125688</v>
      </c>
      <c r="H5777">
        <v>0</v>
      </c>
      <c r="I5777">
        <v>79449</v>
      </c>
      <c r="J5777">
        <v>0</v>
      </c>
      <c r="K5777">
        <v>0</v>
      </c>
      <c r="L5777">
        <v>69090</v>
      </c>
      <c r="M5777">
        <v>99034</v>
      </c>
      <c r="N5777">
        <v>81358</v>
      </c>
      <c r="O5777">
        <v>316.26330000000002</v>
      </c>
      <c r="P5777" s="27">
        <v>175334</v>
      </c>
      <c r="Q5777" s="27">
        <v>598240</v>
      </c>
    </row>
    <row r="5778" spans="1:17" x14ac:dyDescent="0.3">
      <c r="A5778">
        <v>5</v>
      </c>
      <c r="B5778">
        <v>2</v>
      </c>
      <c r="C5778">
        <v>3</v>
      </c>
      <c r="D5778" s="27">
        <v>3000</v>
      </c>
      <c r="E5778">
        <v>9761</v>
      </c>
      <c r="F5778">
        <v>31844</v>
      </c>
      <c r="G5778">
        <v>28229</v>
      </c>
      <c r="H5778">
        <v>939</v>
      </c>
      <c r="I5778">
        <v>34888</v>
      </c>
      <c r="J5778">
        <v>0</v>
      </c>
      <c r="K5778">
        <v>3928</v>
      </c>
      <c r="L5778">
        <v>39697</v>
      </c>
      <c r="M5778">
        <v>70313</v>
      </c>
      <c r="N5778">
        <v>27007</v>
      </c>
      <c r="O5778">
        <v>1807.463</v>
      </c>
      <c r="P5778" s="27">
        <v>72276</v>
      </c>
      <c r="Q5778" s="27">
        <v>246606</v>
      </c>
    </row>
    <row r="5779" spans="1:17" x14ac:dyDescent="0.3">
      <c r="A5779">
        <v>7</v>
      </c>
      <c r="B5779">
        <v>15</v>
      </c>
      <c r="C5779">
        <v>53</v>
      </c>
      <c r="D5779" s="27">
        <v>3400</v>
      </c>
      <c r="E5779">
        <v>453</v>
      </c>
      <c r="F5779">
        <v>16940</v>
      </c>
      <c r="G5779">
        <v>5161</v>
      </c>
      <c r="H5779">
        <v>0</v>
      </c>
      <c r="I5779">
        <v>41377</v>
      </c>
      <c r="J5779">
        <v>0</v>
      </c>
      <c r="K5779">
        <v>48429</v>
      </c>
      <c r="L5779">
        <v>5121</v>
      </c>
      <c r="M5779">
        <v>0</v>
      </c>
      <c r="N5779">
        <v>8418</v>
      </c>
      <c r="O5779">
        <v>777.87990000000002</v>
      </c>
      <c r="P5779" s="27">
        <v>36899</v>
      </c>
      <c r="Q5779" s="27">
        <v>125899</v>
      </c>
    </row>
    <row r="5780" spans="1:17" x14ac:dyDescent="0.3">
      <c r="A5780">
        <v>3</v>
      </c>
      <c r="B5780">
        <v>15</v>
      </c>
      <c r="C5780">
        <v>33</v>
      </c>
      <c r="D5780" s="27">
        <v>6700</v>
      </c>
      <c r="E5780">
        <v>0</v>
      </c>
      <c r="F5780">
        <v>171037</v>
      </c>
      <c r="G5780">
        <v>361916</v>
      </c>
      <c r="H5780">
        <v>0</v>
      </c>
      <c r="I5780">
        <v>188596</v>
      </c>
      <c r="J5780">
        <v>0</v>
      </c>
      <c r="K5780">
        <v>926331</v>
      </c>
      <c r="L5780">
        <v>22608</v>
      </c>
      <c r="M5780">
        <v>7989</v>
      </c>
      <c r="N5780">
        <v>160782</v>
      </c>
      <c r="O5780">
        <v>908.28279999999995</v>
      </c>
      <c r="P5780" s="27">
        <v>539056</v>
      </c>
      <c r="Q5780" s="27">
        <v>1839259</v>
      </c>
    </row>
    <row r="5781" spans="1:17" x14ac:dyDescent="0.3">
      <c r="A5781">
        <v>5</v>
      </c>
      <c r="B5781">
        <v>8</v>
      </c>
      <c r="C5781">
        <v>18</v>
      </c>
      <c r="D5781" s="27">
        <v>20000</v>
      </c>
      <c r="E5781">
        <v>1271</v>
      </c>
      <c r="F5781">
        <v>4938</v>
      </c>
      <c r="G5781">
        <v>23928</v>
      </c>
      <c r="H5781">
        <v>193</v>
      </c>
      <c r="I5781">
        <v>15239</v>
      </c>
      <c r="J5781">
        <v>0</v>
      </c>
      <c r="K5781">
        <v>1260</v>
      </c>
      <c r="L5781">
        <v>3398</v>
      </c>
      <c r="M5781">
        <v>12399</v>
      </c>
      <c r="N5781">
        <v>15284</v>
      </c>
      <c r="O5781">
        <v>1117.742</v>
      </c>
      <c r="P5781" s="27">
        <v>22834</v>
      </c>
      <c r="Q5781" s="27">
        <v>77910</v>
      </c>
    </row>
    <row r="5782" spans="1:17" x14ac:dyDescent="0.3">
      <c r="A5782">
        <v>3</v>
      </c>
      <c r="B5782">
        <v>14</v>
      </c>
      <c r="C5782">
        <v>29</v>
      </c>
      <c r="D5782" s="27">
        <v>330000</v>
      </c>
      <c r="E5782">
        <v>694756</v>
      </c>
      <c r="F5782">
        <v>5816461</v>
      </c>
      <c r="G5782">
        <v>3733334</v>
      </c>
      <c r="H5782">
        <v>0</v>
      </c>
      <c r="I5782">
        <v>2597602</v>
      </c>
      <c r="J5782">
        <v>0</v>
      </c>
      <c r="K5782">
        <v>1221930</v>
      </c>
      <c r="L5782">
        <v>295420</v>
      </c>
      <c r="M5782">
        <v>1593840</v>
      </c>
      <c r="N5782">
        <v>2627130</v>
      </c>
      <c r="O5782">
        <v>139.16999999999999</v>
      </c>
      <c r="P5782" s="27">
        <v>5445625</v>
      </c>
      <c r="Q5782" s="27">
        <v>18580473</v>
      </c>
    </row>
    <row r="5783" spans="1:17" x14ac:dyDescent="0.3">
      <c r="A5783">
        <v>5</v>
      </c>
      <c r="B5783">
        <v>1</v>
      </c>
      <c r="C5783">
        <v>1</v>
      </c>
      <c r="D5783" s="27">
        <v>5200</v>
      </c>
      <c r="E5783">
        <v>1384</v>
      </c>
      <c r="F5783">
        <v>9646</v>
      </c>
      <c r="G5783">
        <v>5857</v>
      </c>
      <c r="H5783">
        <v>31</v>
      </c>
      <c r="I5783">
        <v>14813</v>
      </c>
      <c r="J5783">
        <v>0</v>
      </c>
      <c r="K5783">
        <v>80780</v>
      </c>
      <c r="L5783">
        <v>8119</v>
      </c>
      <c r="M5783">
        <v>2160</v>
      </c>
      <c r="N5783">
        <v>24011</v>
      </c>
      <c r="O5783">
        <v>1807.463</v>
      </c>
      <c r="P5783" s="27">
        <v>43025</v>
      </c>
      <c r="Q5783" s="27">
        <v>146801</v>
      </c>
    </row>
    <row r="5784" spans="1:17" x14ac:dyDescent="0.3">
      <c r="A5784">
        <v>9</v>
      </c>
      <c r="B5784">
        <v>26</v>
      </c>
      <c r="C5784">
        <v>48</v>
      </c>
      <c r="D5784" s="27">
        <v>7400</v>
      </c>
      <c r="E5784">
        <v>19233</v>
      </c>
      <c r="F5784">
        <v>118335</v>
      </c>
      <c r="G5784">
        <v>43126</v>
      </c>
      <c r="H5784">
        <v>906</v>
      </c>
      <c r="I5784">
        <v>76612</v>
      </c>
      <c r="J5784">
        <v>0</v>
      </c>
      <c r="K5784">
        <v>0</v>
      </c>
      <c r="L5784">
        <v>4117</v>
      </c>
      <c r="M5784">
        <v>12883</v>
      </c>
      <c r="N5784">
        <v>77077</v>
      </c>
      <c r="O5784">
        <v>1828.0519999999999</v>
      </c>
      <c r="P5784" s="27">
        <v>103250</v>
      </c>
      <c r="Q5784" s="27">
        <v>352289</v>
      </c>
    </row>
    <row r="5785" spans="1:17" x14ac:dyDescent="0.3">
      <c r="A5785">
        <v>5</v>
      </c>
      <c r="B5785">
        <v>7</v>
      </c>
      <c r="C5785">
        <v>16</v>
      </c>
      <c r="D5785" s="27">
        <v>27000</v>
      </c>
      <c r="E5785">
        <v>0</v>
      </c>
      <c r="F5785">
        <v>252855</v>
      </c>
      <c r="G5785">
        <v>72777</v>
      </c>
      <c r="H5785">
        <v>89217</v>
      </c>
      <c r="I5785">
        <v>433138</v>
      </c>
      <c r="J5785">
        <v>0</v>
      </c>
      <c r="K5785">
        <v>5528</v>
      </c>
      <c r="L5785">
        <v>36482</v>
      </c>
      <c r="M5785">
        <v>63992</v>
      </c>
      <c r="N5785">
        <v>465973</v>
      </c>
      <c r="O5785">
        <v>751.72649999999999</v>
      </c>
      <c r="P5785" s="27">
        <v>416167</v>
      </c>
      <c r="Q5785" s="27">
        <v>1419962</v>
      </c>
    </row>
    <row r="5786" spans="1:17" x14ac:dyDescent="0.3">
      <c r="A5786">
        <v>3</v>
      </c>
      <c r="B5786">
        <v>2</v>
      </c>
      <c r="C5786">
        <v>2</v>
      </c>
      <c r="D5786" s="27">
        <v>200000</v>
      </c>
      <c r="E5786">
        <v>1187179</v>
      </c>
      <c r="F5786">
        <v>1192314</v>
      </c>
      <c r="G5786">
        <v>2429969</v>
      </c>
      <c r="H5786">
        <v>0</v>
      </c>
      <c r="I5786">
        <v>1069971</v>
      </c>
      <c r="J5786">
        <v>86346</v>
      </c>
      <c r="K5786">
        <v>237986</v>
      </c>
      <c r="L5786">
        <v>314494</v>
      </c>
      <c r="M5786">
        <v>3731372</v>
      </c>
      <c r="N5786">
        <v>1210567</v>
      </c>
      <c r="O5786">
        <v>53.72437</v>
      </c>
      <c r="P5786" s="27">
        <v>3358792</v>
      </c>
      <c r="Q5786" s="27">
        <v>11460198</v>
      </c>
    </row>
    <row r="5787" spans="1:17" x14ac:dyDescent="0.3">
      <c r="A5787">
        <v>8</v>
      </c>
      <c r="B5787">
        <v>15</v>
      </c>
      <c r="C5787">
        <v>33</v>
      </c>
      <c r="D5787" s="27">
        <v>10000</v>
      </c>
      <c r="E5787">
        <v>49516</v>
      </c>
      <c r="F5787">
        <v>13766</v>
      </c>
      <c r="G5787">
        <v>78202</v>
      </c>
      <c r="H5787">
        <v>0</v>
      </c>
      <c r="I5787">
        <v>43714</v>
      </c>
      <c r="J5787">
        <v>0</v>
      </c>
      <c r="K5787">
        <v>271162</v>
      </c>
      <c r="L5787">
        <v>1396</v>
      </c>
      <c r="M5787">
        <v>4548</v>
      </c>
      <c r="N5787">
        <v>52212</v>
      </c>
      <c r="O5787">
        <v>887.44190000000003</v>
      </c>
      <c r="P5787" s="27">
        <v>150796</v>
      </c>
      <c r="Q5787" s="27">
        <v>514516</v>
      </c>
    </row>
    <row r="5788" spans="1:17" x14ac:dyDescent="0.3">
      <c r="A5788">
        <v>8</v>
      </c>
      <c r="B5788">
        <v>1</v>
      </c>
      <c r="C5788">
        <v>1</v>
      </c>
      <c r="D5788" s="27">
        <v>67000</v>
      </c>
      <c r="E5788">
        <v>132913</v>
      </c>
      <c r="F5788">
        <v>227588</v>
      </c>
      <c r="G5788">
        <v>615948</v>
      </c>
      <c r="H5788">
        <v>0</v>
      </c>
      <c r="I5788">
        <v>370788</v>
      </c>
      <c r="J5788">
        <v>0</v>
      </c>
      <c r="K5788">
        <v>6115</v>
      </c>
      <c r="L5788">
        <v>11265</v>
      </c>
      <c r="M5788">
        <v>55136</v>
      </c>
      <c r="N5788">
        <v>1347990</v>
      </c>
      <c r="O5788">
        <v>249.4453</v>
      </c>
      <c r="P5788" s="27">
        <v>811179</v>
      </c>
      <c r="Q5788" s="27">
        <v>2767743</v>
      </c>
    </row>
    <row r="5789" spans="1:17" x14ac:dyDescent="0.3">
      <c r="A5789">
        <v>2</v>
      </c>
      <c r="B5789">
        <v>15</v>
      </c>
      <c r="C5789">
        <v>33</v>
      </c>
      <c r="D5789" s="27">
        <v>5100</v>
      </c>
      <c r="E5789">
        <v>0</v>
      </c>
      <c r="F5789">
        <v>52322</v>
      </c>
      <c r="G5789">
        <v>94514</v>
      </c>
      <c r="H5789">
        <v>0</v>
      </c>
      <c r="I5789">
        <v>52293</v>
      </c>
      <c r="J5789">
        <v>0</v>
      </c>
      <c r="K5789">
        <v>334954</v>
      </c>
      <c r="L5789">
        <v>17591</v>
      </c>
      <c r="M5789">
        <v>4386</v>
      </c>
      <c r="N5789">
        <v>51317</v>
      </c>
      <c r="O5789">
        <v>1381.421</v>
      </c>
      <c r="P5789" s="27">
        <v>178012</v>
      </c>
      <c r="Q5789" s="27">
        <v>607377</v>
      </c>
    </row>
    <row r="5790" spans="1:17" x14ac:dyDescent="0.3">
      <c r="A5790">
        <v>3</v>
      </c>
      <c r="B5790">
        <v>2</v>
      </c>
      <c r="C5790">
        <v>2</v>
      </c>
      <c r="D5790" s="27">
        <v>55000</v>
      </c>
      <c r="E5790">
        <v>13199</v>
      </c>
      <c r="F5790">
        <v>245035</v>
      </c>
      <c r="G5790">
        <v>214443</v>
      </c>
      <c r="H5790">
        <v>0</v>
      </c>
      <c r="I5790">
        <v>218268</v>
      </c>
      <c r="J5790">
        <v>21352</v>
      </c>
      <c r="K5790">
        <v>836833</v>
      </c>
      <c r="L5790">
        <v>206987</v>
      </c>
      <c r="M5790">
        <v>405751</v>
      </c>
      <c r="N5790">
        <v>284137</v>
      </c>
      <c r="O5790">
        <v>281.10930000000002</v>
      </c>
      <c r="P5790" s="27">
        <v>716883</v>
      </c>
      <c r="Q5790" s="27">
        <v>2446005</v>
      </c>
    </row>
    <row r="5791" spans="1:17" x14ac:dyDescent="0.3">
      <c r="A5791">
        <v>6</v>
      </c>
      <c r="B5791">
        <v>13</v>
      </c>
      <c r="C5791">
        <v>24</v>
      </c>
      <c r="D5791" s="27">
        <v>3700</v>
      </c>
      <c r="E5791">
        <v>0</v>
      </c>
      <c r="F5791">
        <v>7671</v>
      </c>
      <c r="G5791">
        <v>1075</v>
      </c>
      <c r="H5791">
        <v>0</v>
      </c>
      <c r="I5791">
        <v>1094</v>
      </c>
      <c r="J5791">
        <v>0</v>
      </c>
      <c r="K5791">
        <v>415</v>
      </c>
      <c r="L5791">
        <v>3198</v>
      </c>
      <c r="M5791">
        <v>146</v>
      </c>
      <c r="N5791">
        <v>5498</v>
      </c>
      <c r="O5791">
        <v>1387.077</v>
      </c>
      <c r="P5791" s="27">
        <v>5597</v>
      </c>
      <c r="Q5791" s="27">
        <v>19097</v>
      </c>
    </row>
    <row r="5792" spans="1:17" x14ac:dyDescent="0.3">
      <c r="A5792">
        <v>9</v>
      </c>
      <c r="B5792">
        <v>14</v>
      </c>
      <c r="C5792">
        <v>28</v>
      </c>
      <c r="D5792" s="27">
        <v>2550</v>
      </c>
      <c r="E5792">
        <v>0</v>
      </c>
      <c r="F5792">
        <v>13412</v>
      </c>
      <c r="G5792">
        <v>6953</v>
      </c>
      <c r="H5792">
        <v>0</v>
      </c>
      <c r="I5792">
        <v>9103</v>
      </c>
      <c r="J5792">
        <v>0</v>
      </c>
      <c r="K5792">
        <v>0</v>
      </c>
      <c r="L5792">
        <v>13125</v>
      </c>
      <c r="M5792">
        <v>27037</v>
      </c>
      <c r="N5792">
        <v>6461</v>
      </c>
      <c r="O5792">
        <v>1849.1849999999999</v>
      </c>
      <c r="P5792" s="27">
        <v>22301</v>
      </c>
      <c r="Q5792" s="27">
        <v>76091</v>
      </c>
    </row>
    <row r="5793" spans="1:17" x14ac:dyDescent="0.3">
      <c r="A5793">
        <v>3</v>
      </c>
      <c r="B5793">
        <v>8</v>
      </c>
      <c r="C5793">
        <v>19</v>
      </c>
      <c r="D5793" s="27">
        <v>13000</v>
      </c>
      <c r="E5793">
        <v>13655</v>
      </c>
      <c r="F5793">
        <v>19265</v>
      </c>
      <c r="G5793">
        <v>336797</v>
      </c>
      <c r="H5793">
        <v>0</v>
      </c>
      <c r="I5793">
        <v>99912</v>
      </c>
      <c r="J5793">
        <v>0</v>
      </c>
      <c r="K5793">
        <v>10241</v>
      </c>
      <c r="L5793">
        <v>12893</v>
      </c>
      <c r="M5793">
        <v>31655</v>
      </c>
      <c r="N5793">
        <v>134146</v>
      </c>
      <c r="O5793">
        <v>529.06870000000004</v>
      </c>
      <c r="P5793" s="27">
        <v>193014</v>
      </c>
      <c r="Q5793" s="27">
        <v>658564</v>
      </c>
    </row>
    <row r="5794" spans="1:17" x14ac:dyDescent="0.3">
      <c r="A5794">
        <v>6</v>
      </c>
      <c r="B5794">
        <v>1</v>
      </c>
      <c r="C5794">
        <v>1</v>
      </c>
      <c r="D5794" s="27">
        <v>48500</v>
      </c>
      <c r="E5794">
        <v>0</v>
      </c>
      <c r="F5794">
        <v>1205</v>
      </c>
      <c r="G5794">
        <v>43</v>
      </c>
      <c r="H5794">
        <v>0</v>
      </c>
      <c r="I5794">
        <v>0</v>
      </c>
      <c r="J5794">
        <v>0</v>
      </c>
      <c r="K5794">
        <v>0</v>
      </c>
      <c r="L5794">
        <v>0</v>
      </c>
      <c r="M5794">
        <v>0</v>
      </c>
      <c r="N5794">
        <v>3955</v>
      </c>
      <c r="O5794">
        <v>201.21029999999999</v>
      </c>
      <c r="P5794" s="27">
        <v>1525</v>
      </c>
      <c r="Q5794" s="27">
        <v>5203</v>
      </c>
    </row>
    <row r="5795" spans="1:17" x14ac:dyDescent="0.3">
      <c r="A5795">
        <v>3</v>
      </c>
      <c r="B5795">
        <v>1</v>
      </c>
      <c r="C5795">
        <v>1</v>
      </c>
      <c r="D5795" s="27">
        <v>4000</v>
      </c>
      <c r="O5795">
        <v>4458.21</v>
      </c>
    </row>
    <row r="5796" spans="1:17" x14ac:dyDescent="0.3">
      <c r="A5796">
        <v>4</v>
      </c>
      <c r="B5796">
        <v>25</v>
      </c>
      <c r="C5796">
        <v>42</v>
      </c>
      <c r="D5796" s="27">
        <v>5000</v>
      </c>
      <c r="E5796">
        <v>9107</v>
      </c>
      <c r="F5796">
        <v>25484</v>
      </c>
      <c r="G5796">
        <v>17840</v>
      </c>
      <c r="H5796">
        <v>0</v>
      </c>
      <c r="I5796">
        <v>32719</v>
      </c>
      <c r="J5796">
        <v>0</v>
      </c>
      <c r="K5796">
        <v>1017</v>
      </c>
      <c r="L5796">
        <v>464</v>
      </c>
      <c r="M5796">
        <v>0</v>
      </c>
      <c r="N5796">
        <v>23488</v>
      </c>
      <c r="O5796">
        <v>1484.5150000000001</v>
      </c>
      <c r="P5796" s="27">
        <v>32274</v>
      </c>
      <c r="Q5796" s="27">
        <v>110119</v>
      </c>
    </row>
    <row r="5797" spans="1:17" x14ac:dyDescent="0.3">
      <c r="A5797">
        <v>9</v>
      </c>
      <c r="B5797">
        <v>2</v>
      </c>
      <c r="C5797">
        <v>4</v>
      </c>
      <c r="D5797" s="27">
        <v>122000</v>
      </c>
      <c r="E5797">
        <v>0</v>
      </c>
      <c r="F5797">
        <v>478386</v>
      </c>
      <c r="G5797">
        <v>893171</v>
      </c>
      <c r="H5797">
        <v>0</v>
      </c>
      <c r="I5797">
        <v>431018</v>
      </c>
      <c r="J5797">
        <v>0</v>
      </c>
      <c r="K5797">
        <v>36585</v>
      </c>
      <c r="L5797">
        <v>280491</v>
      </c>
      <c r="M5797">
        <v>1527946</v>
      </c>
      <c r="N5797">
        <v>451918</v>
      </c>
      <c r="O5797">
        <v>163.09030000000001</v>
      </c>
      <c r="P5797" s="27">
        <v>1201499</v>
      </c>
      <c r="Q5797" s="27">
        <v>4099515</v>
      </c>
    </row>
    <row r="5798" spans="1:17" x14ac:dyDescent="0.3">
      <c r="A5798">
        <v>6</v>
      </c>
      <c r="B5798">
        <v>12</v>
      </c>
      <c r="C5798">
        <v>21</v>
      </c>
      <c r="D5798" s="27">
        <v>1200</v>
      </c>
      <c r="E5798">
        <v>4379</v>
      </c>
      <c r="F5798">
        <v>3872</v>
      </c>
      <c r="G5798">
        <v>121</v>
      </c>
      <c r="H5798">
        <v>0</v>
      </c>
      <c r="I5798">
        <v>2418</v>
      </c>
      <c r="J5798">
        <v>0</v>
      </c>
      <c r="K5798">
        <v>0</v>
      </c>
      <c r="L5798">
        <v>0</v>
      </c>
      <c r="M5798">
        <v>0</v>
      </c>
      <c r="N5798">
        <v>3708</v>
      </c>
      <c r="O5798">
        <v>1807.463</v>
      </c>
      <c r="P5798" s="27">
        <v>4249</v>
      </c>
      <c r="Q5798" s="27">
        <v>14498</v>
      </c>
    </row>
    <row r="5799" spans="1:17" x14ac:dyDescent="0.3">
      <c r="A5799">
        <v>5</v>
      </c>
      <c r="B5799">
        <v>18</v>
      </c>
      <c r="C5799">
        <v>38</v>
      </c>
      <c r="D5799" s="27">
        <v>270000</v>
      </c>
      <c r="E5799">
        <v>288723</v>
      </c>
      <c r="F5799">
        <v>4412642</v>
      </c>
      <c r="G5799">
        <v>2032274</v>
      </c>
      <c r="H5799">
        <v>0</v>
      </c>
      <c r="I5799">
        <v>1123127</v>
      </c>
      <c r="J5799">
        <v>0</v>
      </c>
      <c r="K5799">
        <v>3653843</v>
      </c>
      <c r="L5799">
        <v>1811444</v>
      </c>
      <c r="M5799">
        <v>256367</v>
      </c>
      <c r="N5799">
        <v>3660904</v>
      </c>
      <c r="O5799">
        <v>15.94562</v>
      </c>
      <c r="P5799" s="27">
        <v>5052557</v>
      </c>
      <c r="Q5799" s="27">
        <v>17239324</v>
      </c>
    </row>
    <row r="5800" spans="1:17" x14ac:dyDescent="0.3">
      <c r="A5800">
        <v>9</v>
      </c>
      <c r="B5800">
        <v>18</v>
      </c>
      <c r="C5800">
        <v>38</v>
      </c>
      <c r="D5800" s="27">
        <v>186000</v>
      </c>
      <c r="E5800">
        <v>88</v>
      </c>
      <c r="F5800">
        <v>214419</v>
      </c>
      <c r="G5800">
        <v>779506</v>
      </c>
      <c r="H5800">
        <v>0</v>
      </c>
      <c r="I5800">
        <v>403035</v>
      </c>
      <c r="J5800">
        <v>0</v>
      </c>
      <c r="K5800">
        <v>105398</v>
      </c>
      <c r="L5800">
        <v>575333</v>
      </c>
      <c r="M5800">
        <v>13134</v>
      </c>
      <c r="N5800">
        <v>1034711</v>
      </c>
      <c r="O5800">
        <v>139.16999999999999</v>
      </c>
      <c r="P5800" s="27">
        <v>916068</v>
      </c>
      <c r="Q5800" s="27">
        <v>3125624</v>
      </c>
    </row>
    <row r="5801" spans="1:17" x14ac:dyDescent="0.3">
      <c r="A5801">
        <v>9</v>
      </c>
      <c r="B5801">
        <v>14</v>
      </c>
      <c r="C5801">
        <v>28</v>
      </c>
      <c r="D5801" s="27">
        <v>3850</v>
      </c>
      <c r="E5801">
        <v>521</v>
      </c>
      <c r="F5801">
        <v>15974</v>
      </c>
      <c r="G5801">
        <v>5252</v>
      </c>
      <c r="H5801">
        <v>0</v>
      </c>
      <c r="I5801">
        <v>12019</v>
      </c>
      <c r="J5801">
        <v>0</v>
      </c>
      <c r="K5801">
        <v>0</v>
      </c>
      <c r="L5801">
        <v>23674</v>
      </c>
      <c r="M5801">
        <v>33445</v>
      </c>
      <c r="N5801">
        <v>10847</v>
      </c>
      <c r="O5801">
        <v>999.66510000000005</v>
      </c>
      <c r="P5801" s="27">
        <v>29816</v>
      </c>
      <c r="Q5801" s="27">
        <v>101732</v>
      </c>
    </row>
    <row r="5802" spans="1:17" x14ac:dyDescent="0.3">
      <c r="A5802">
        <v>7</v>
      </c>
      <c r="B5802">
        <v>23</v>
      </c>
      <c r="C5802">
        <v>50</v>
      </c>
      <c r="D5802" s="27">
        <v>140000</v>
      </c>
      <c r="E5802">
        <v>47643</v>
      </c>
      <c r="F5802">
        <v>4944966</v>
      </c>
      <c r="G5802">
        <v>2491380</v>
      </c>
      <c r="H5802">
        <v>0</v>
      </c>
      <c r="I5802">
        <v>2210055</v>
      </c>
      <c r="J5802">
        <v>303140</v>
      </c>
      <c r="K5802">
        <v>445147</v>
      </c>
      <c r="L5802">
        <v>130836</v>
      </c>
      <c r="M5802">
        <v>60778</v>
      </c>
      <c r="N5802">
        <v>1923068</v>
      </c>
      <c r="O5802">
        <v>178.3937</v>
      </c>
      <c r="P5802" s="27">
        <v>3680250</v>
      </c>
      <c r="Q5802" s="27">
        <v>12557013</v>
      </c>
    </row>
    <row r="5803" spans="1:17" x14ac:dyDescent="0.3">
      <c r="A5803">
        <v>2</v>
      </c>
      <c r="B5803">
        <v>5</v>
      </c>
      <c r="C5803">
        <v>10</v>
      </c>
      <c r="D5803" s="27">
        <v>15000</v>
      </c>
      <c r="E5803">
        <v>2927</v>
      </c>
      <c r="F5803">
        <v>2562</v>
      </c>
      <c r="G5803">
        <v>8168</v>
      </c>
      <c r="H5803">
        <v>3239</v>
      </c>
      <c r="I5803">
        <v>33161</v>
      </c>
      <c r="J5803">
        <v>0</v>
      </c>
      <c r="K5803">
        <v>0</v>
      </c>
      <c r="L5803">
        <v>21709</v>
      </c>
      <c r="M5803">
        <v>79885</v>
      </c>
      <c r="N5803">
        <v>80194</v>
      </c>
      <c r="O5803">
        <v>62.141440000000003</v>
      </c>
      <c r="P5803" s="27">
        <v>67950</v>
      </c>
      <c r="Q5803" s="27">
        <v>231845</v>
      </c>
    </row>
    <row r="5804" spans="1:17" x14ac:dyDescent="0.3">
      <c r="A5804">
        <v>1</v>
      </c>
      <c r="B5804">
        <v>16</v>
      </c>
      <c r="C5804">
        <v>35</v>
      </c>
      <c r="D5804" s="27">
        <v>86000</v>
      </c>
      <c r="E5804">
        <v>0</v>
      </c>
      <c r="F5804">
        <v>411161</v>
      </c>
      <c r="G5804">
        <v>971106</v>
      </c>
      <c r="H5804">
        <v>0</v>
      </c>
      <c r="I5804">
        <v>887789</v>
      </c>
      <c r="J5804">
        <v>0</v>
      </c>
      <c r="K5804">
        <v>708945</v>
      </c>
      <c r="L5804">
        <v>247108</v>
      </c>
      <c r="M5804">
        <v>632433</v>
      </c>
      <c r="N5804">
        <v>1334290</v>
      </c>
      <c r="O5804">
        <v>178.0017</v>
      </c>
      <c r="P5804" s="27">
        <v>1521932</v>
      </c>
      <c r="Q5804" s="27">
        <v>5192832</v>
      </c>
    </row>
    <row r="5805" spans="1:17" x14ac:dyDescent="0.3">
      <c r="A5805">
        <v>3</v>
      </c>
      <c r="B5805">
        <v>12</v>
      </c>
      <c r="C5805">
        <v>21</v>
      </c>
      <c r="D5805" s="27">
        <v>6000</v>
      </c>
      <c r="E5805">
        <v>15863</v>
      </c>
      <c r="F5805">
        <v>8251</v>
      </c>
      <c r="G5805">
        <v>897</v>
      </c>
      <c r="H5805">
        <v>289</v>
      </c>
      <c r="I5805">
        <v>2975</v>
      </c>
      <c r="J5805">
        <v>2313</v>
      </c>
      <c r="K5805">
        <v>1761</v>
      </c>
      <c r="L5805">
        <v>0</v>
      </c>
      <c r="M5805">
        <v>0</v>
      </c>
      <c r="N5805">
        <v>13805</v>
      </c>
      <c r="O5805">
        <v>1791.31</v>
      </c>
      <c r="P5805" s="27">
        <v>13527</v>
      </c>
      <c r="Q5805" s="27">
        <v>46154</v>
      </c>
    </row>
    <row r="5806" spans="1:17" x14ac:dyDescent="0.3">
      <c r="A5806">
        <v>5</v>
      </c>
      <c r="B5806">
        <v>13</v>
      </c>
      <c r="C5806">
        <v>24</v>
      </c>
      <c r="D5806" s="27">
        <v>5000</v>
      </c>
      <c r="E5806">
        <v>1860</v>
      </c>
      <c r="F5806">
        <v>393724</v>
      </c>
      <c r="G5806">
        <v>21799</v>
      </c>
      <c r="H5806">
        <v>1342</v>
      </c>
      <c r="I5806">
        <v>108965</v>
      </c>
      <c r="J5806">
        <v>0</v>
      </c>
      <c r="K5806">
        <v>0</v>
      </c>
      <c r="L5806">
        <v>8117</v>
      </c>
      <c r="M5806">
        <v>291</v>
      </c>
      <c r="N5806">
        <v>92812</v>
      </c>
      <c r="O5806">
        <v>90.622</v>
      </c>
      <c r="P5806" s="27">
        <v>184323</v>
      </c>
      <c r="Q5806" s="27">
        <v>628910</v>
      </c>
    </row>
    <row r="5807" spans="1:17" x14ac:dyDescent="0.3">
      <c r="A5807">
        <v>9</v>
      </c>
      <c r="B5807">
        <v>13</v>
      </c>
      <c r="C5807">
        <v>24</v>
      </c>
      <c r="D5807" s="27">
        <v>7500</v>
      </c>
      <c r="E5807">
        <v>0</v>
      </c>
      <c r="F5807">
        <v>140752</v>
      </c>
      <c r="G5807">
        <v>73266</v>
      </c>
      <c r="H5807">
        <v>0</v>
      </c>
      <c r="I5807">
        <v>137497</v>
      </c>
      <c r="J5807">
        <v>0</v>
      </c>
      <c r="K5807">
        <v>7601</v>
      </c>
      <c r="L5807">
        <v>40110</v>
      </c>
      <c r="M5807">
        <v>0</v>
      </c>
      <c r="N5807">
        <v>235208</v>
      </c>
      <c r="O5807">
        <v>941.81790000000001</v>
      </c>
      <c r="P5807" s="27">
        <v>185942</v>
      </c>
      <c r="Q5807" s="27">
        <v>634434</v>
      </c>
    </row>
    <row r="5808" spans="1:17" x14ac:dyDescent="0.3">
      <c r="A5808">
        <v>9</v>
      </c>
      <c r="B5808">
        <v>5</v>
      </c>
      <c r="C5808">
        <v>11</v>
      </c>
      <c r="D5808" s="27">
        <v>25000</v>
      </c>
      <c r="O5808">
        <v>1867.057</v>
      </c>
    </row>
    <row r="5809" spans="1:17" x14ac:dyDescent="0.3">
      <c r="A5809">
        <v>9</v>
      </c>
      <c r="B5809">
        <v>25</v>
      </c>
      <c r="C5809">
        <v>42</v>
      </c>
      <c r="D5809" s="27">
        <v>70000</v>
      </c>
      <c r="E5809">
        <v>45080</v>
      </c>
      <c r="F5809">
        <v>33596</v>
      </c>
      <c r="G5809">
        <v>256014</v>
      </c>
      <c r="H5809">
        <v>9015</v>
      </c>
      <c r="I5809">
        <v>248395</v>
      </c>
      <c r="J5809">
        <v>0</v>
      </c>
      <c r="K5809">
        <v>0</v>
      </c>
      <c r="L5809">
        <v>53703</v>
      </c>
      <c r="M5809">
        <v>192847</v>
      </c>
      <c r="N5809">
        <v>216074</v>
      </c>
      <c r="O5809">
        <v>249.4453</v>
      </c>
      <c r="P5809" s="27">
        <v>309122</v>
      </c>
      <c r="Q5809" s="27">
        <v>1054724</v>
      </c>
    </row>
    <row r="5810" spans="1:17" x14ac:dyDescent="0.3">
      <c r="A5810">
        <v>5</v>
      </c>
      <c r="B5810">
        <v>16</v>
      </c>
      <c r="C5810">
        <v>35</v>
      </c>
      <c r="D5810" s="27">
        <v>1400000</v>
      </c>
      <c r="E5810">
        <v>380900</v>
      </c>
      <c r="F5810">
        <v>53320059</v>
      </c>
      <c r="G5810">
        <v>20779600</v>
      </c>
      <c r="H5810">
        <v>0</v>
      </c>
      <c r="I5810">
        <v>20226322</v>
      </c>
      <c r="J5810">
        <v>6315043</v>
      </c>
      <c r="K5810">
        <v>2121946</v>
      </c>
      <c r="L5810">
        <v>11579543</v>
      </c>
      <c r="M5810">
        <v>11967463</v>
      </c>
      <c r="N5810">
        <v>30046704</v>
      </c>
      <c r="O5810">
        <v>3.979117</v>
      </c>
      <c r="P5810" s="27">
        <v>45937157</v>
      </c>
      <c r="Q5810" s="8">
        <v>157000000</v>
      </c>
    </row>
    <row r="5811" spans="1:17" x14ac:dyDescent="0.3">
      <c r="A5811">
        <v>4</v>
      </c>
      <c r="B5811">
        <v>5</v>
      </c>
      <c r="C5811">
        <v>9</v>
      </c>
      <c r="D5811" s="27">
        <v>6300</v>
      </c>
      <c r="E5811">
        <v>0</v>
      </c>
      <c r="F5811">
        <v>0</v>
      </c>
      <c r="G5811">
        <v>420</v>
      </c>
      <c r="H5811">
        <v>0</v>
      </c>
      <c r="I5811">
        <v>7916</v>
      </c>
      <c r="J5811">
        <v>0</v>
      </c>
      <c r="K5811">
        <v>0</v>
      </c>
      <c r="L5811">
        <v>0</v>
      </c>
      <c r="M5811">
        <v>0</v>
      </c>
      <c r="N5811">
        <v>6574</v>
      </c>
      <c r="O5811">
        <v>1300.818</v>
      </c>
      <c r="P5811" s="27">
        <v>4370</v>
      </c>
      <c r="Q5811" s="27">
        <v>14910</v>
      </c>
    </row>
    <row r="5812" spans="1:17" x14ac:dyDescent="0.3">
      <c r="A5812">
        <v>2</v>
      </c>
      <c r="B5812">
        <v>14</v>
      </c>
      <c r="C5812">
        <v>28</v>
      </c>
      <c r="D5812" s="27">
        <v>200000</v>
      </c>
      <c r="E5812">
        <v>0</v>
      </c>
      <c r="F5812">
        <v>460027</v>
      </c>
      <c r="G5812">
        <v>320818</v>
      </c>
      <c r="H5812">
        <v>0</v>
      </c>
      <c r="I5812">
        <v>479519</v>
      </c>
      <c r="J5812">
        <v>61006</v>
      </c>
      <c r="K5812">
        <v>1461778</v>
      </c>
      <c r="L5812">
        <v>21191</v>
      </c>
      <c r="M5812">
        <v>319212</v>
      </c>
      <c r="N5812">
        <v>342041</v>
      </c>
      <c r="O5812">
        <v>84.055760000000006</v>
      </c>
      <c r="P5812" s="27">
        <v>1015707</v>
      </c>
      <c r="Q5812" s="27">
        <v>3465592</v>
      </c>
    </row>
    <row r="5813" spans="1:17" x14ac:dyDescent="0.3">
      <c r="A5813">
        <v>5</v>
      </c>
      <c r="B5813">
        <v>12</v>
      </c>
      <c r="C5813">
        <v>21</v>
      </c>
      <c r="D5813" s="27">
        <v>13500</v>
      </c>
      <c r="E5813">
        <v>578</v>
      </c>
      <c r="F5813">
        <v>76524</v>
      </c>
      <c r="G5813">
        <v>14956</v>
      </c>
      <c r="H5813">
        <v>3466</v>
      </c>
      <c r="I5813">
        <v>42858</v>
      </c>
      <c r="J5813">
        <v>11397</v>
      </c>
      <c r="K5813">
        <v>1944</v>
      </c>
      <c r="L5813">
        <v>13782</v>
      </c>
      <c r="M5813">
        <v>7782</v>
      </c>
      <c r="N5813">
        <v>75519</v>
      </c>
      <c r="O5813">
        <v>1162.2629999999999</v>
      </c>
      <c r="P5813" s="27">
        <v>72921</v>
      </c>
      <c r="Q5813" s="27">
        <v>248806</v>
      </c>
    </row>
    <row r="5814" spans="1:17" x14ac:dyDescent="0.3">
      <c r="A5814">
        <v>9</v>
      </c>
      <c r="B5814">
        <v>15</v>
      </c>
      <c r="C5814">
        <v>32</v>
      </c>
      <c r="D5814" s="27">
        <v>6800</v>
      </c>
      <c r="E5814">
        <v>6316</v>
      </c>
      <c r="F5814">
        <v>80691</v>
      </c>
      <c r="G5814">
        <v>103466</v>
      </c>
      <c r="H5814">
        <v>0</v>
      </c>
      <c r="I5814">
        <v>49354</v>
      </c>
      <c r="J5814">
        <v>0</v>
      </c>
      <c r="K5814">
        <v>283736</v>
      </c>
      <c r="L5814">
        <v>15279</v>
      </c>
      <c r="M5814">
        <v>16155</v>
      </c>
      <c r="N5814">
        <v>47862</v>
      </c>
      <c r="O5814">
        <v>887.44190000000003</v>
      </c>
      <c r="P5814" s="27">
        <v>176688</v>
      </c>
      <c r="Q5814" s="27">
        <v>602859</v>
      </c>
    </row>
    <row r="5815" spans="1:17" x14ac:dyDescent="0.3">
      <c r="A5815">
        <v>3</v>
      </c>
      <c r="B5815">
        <v>14</v>
      </c>
      <c r="C5815">
        <v>27</v>
      </c>
      <c r="D5815" s="27">
        <v>80000</v>
      </c>
      <c r="E5815">
        <v>0</v>
      </c>
      <c r="F5815">
        <v>418347</v>
      </c>
      <c r="G5815">
        <v>2374999</v>
      </c>
      <c r="H5815">
        <v>0</v>
      </c>
      <c r="I5815">
        <v>1417666</v>
      </c>
      <c r="J5815">
        <v>0</v>
      </c>
      <c r="K5815">
        <v>415342</v>
      </c>
      <c r="L5815">
        <v>21449</v>
      </c>
      <c r="M5815">
        <v>43638</v>
      </c>
      <c r="N5815">
        <v>1891501</v>
      </c>
      <c r="O5815">
        <v>409.90980000000002</v>
      </c>
      <c r="P5815" s="27">
        <v>1929350</v>
      </c>
      <c r="Q5815" s="27">
        <v>6582942</v>
      </c>
    </row>
    <row r="5816" spans="1:17" x14ac:dyDescent="0.3">
      <c r="A5816">
        <v>7</v>
      </c>
      <c r="B5816">
        <v>25</v>
      </c>
      <c r="C5816">
        <v>41</v>
      </c>
      <c r="D5816" s="27">
        <v>4500</v>
      </c>
      <c r="E5816">
        <v>1234</v>
      </c>
      <c r="F5816">
        <v>7009</v>
      </c>
      <c r="G5816">
        <v>7063</v>
      </c>
      <c r="H5816">
        <v>0</v>
      </c>
      <c r="I5816">
        <v>28216</v>
      </c>
      <c r="J5816">
        <v>0</v>
      </c>
      <c r="K5816">
        <v>13377</v>
      </c>
      <c r="L5816">
        <v>5830</v>
      </c>
      <c r="M5816">
        <v>2672</v>
      </c>
      <c r="N5816">
        <v>16081</v>
      </c>
      <c r="O5816">
        <v>1807.463</v>
      </c>
      <c r="P5816" s="27">
        <v>23881</v>
      </c>
      <c r="Q5816" s="27">
        <v>81482</v>
      </c>
    </row>
    <row r="5817" spans="1:17" x14ac:dyDescent="0.3">
      <c r="A5817">
        <v>3</v>
      </c>
      <c r="B5817">
        <v>1</v>
      </c>
      <c r="C5817">
        <v>1</v>
      </c>
      <c r="D5817" s="27">
        <v>14000</v>
      </c>
      <c r="E5817">
        <v>0</v>
      </c>
      <c r="F5817">
        <v>0</v>
      </c>
      <c r="G5817">
        <v>99</v>
      </c>
      <c r="H5817">
        <v>0</v>
      </c>
      <c r="I5817">
        <v>14646</v>
      </c>
      <c r="J5817">
        <v>0</v>
      </c>
      <c r="K5817">
        <v>0</v>
      </c>
      <c r="L5817">
        <v>0</v>
      </c>
      <c r="M5817">
        <v>0</v>
      </c>
      <c r="N5817">
        <v>24520</v>
      </c>
      <c r="O5817">
        <v>1069.328</v>
      </c>
      <c r="P5817" s="27">
        <v>11508</v>
      </c>
      <c r="Q5817" s="27">
        <v>39265</v>
      </c>
    </row>
    <row r="5818" spans="1:17" x14ac:dyDescent="0.3">
      <c r="A5818">
        <v>2</v>
      </c>
      <c r="B5818">
        <v>25</v>
      </c>
      <c r="C5818">
        <v>41</v>
      </c>
      <c r="D5818" s="27">
        <v>15000</v>
      </c>
      <c r="E5818">
        <v>0</v>
      </c>
      <c r="F5818">
        <v>23456</v>
      </c>
      <c r="G5818">
        <v>116118</v>
      </c>
      <c r="H5818">
        <v>0</v>
      </c>
      <c r="I5818">
        <v>131123</v>
      </c>
      <c r="J5818">
        <v>0</v>
      </c>
      <c r="K5818">
        <v>2035</v>
      </c>
      <c r="L5818">
        <v>27791</v>
      </c>
      <c r="M5818">
        <v>26180</v>
      </c>
      <c r="N5818">
        <v>75906</v>
      </c>
      <c r="O5818">
        <v>1145.08</v>
      </c>
      <c r="P5818" s="27">
        <v>117998</v>
      </c>
      <c r="Q5818" s="27">
        <v>402609</v>
      </c>
    </row>
    <row r="5819" spans="1:17" x14ac:dyDescent="0.3">
      <c r="A5819">
        <v>9</v>
      </c>
      <c r="B5819">
        <v>14</v>
      </c>
      <c r="C5819">
        <v>28</v>
      </c>
      <c r="D5819" s="27">
        <v>80000</v>
      </c>
      <c r="E5819">
        <v>99677</v>
      </c>
      <c r="F5819">
        <v>179130</v>
      </c>
      <c r="G5819">
        <v>366485</v>
      </c>
      <c r="H5819">
        <v>0</v>
      </c>
      <c r="I5819">
        <v>466915</v>
      </c>
      <c r="J5819">
        <v>33120</v>
      </c>
      <c r="K5819">
        <v>120095</v>
      </c>
      <c r="L5819">
        <v>102879</v>
      </c>
      <c r="M5819">
        <v>266079</v>
      </c>
      <c r="N5819">
        <v>274934</v>
      </c>
      <c r="O5819">
        <v>139.16999999999999</v>
      </c>
      <c r="P5819" s="27">
        <v>559588</v>
      </c>
      <c r="Q5819" s="27">
        <v>1909314</v>
      </c>
    </row>
    <row r="5820" spans="1:17" x14ac:dyDescent="0.3">
      <c r="A5820">
        <v>6</v>
      </c>
      <c r="B5820">
        <v>5</v>
      </c>
      <c r="C5820">
        <v>10</v>
      </c>
      <c r="D5820" s="27">
        <v>800000</v>
      </c>
      <c r="E5820">
        <v>47952</v>
      </c>
      <c r="F5820">
        <v>42553</v>
      </c>
      <c r="G5820">
        <v>122657</v>
      </c>
      <c r="H5820">
        <v>302</v>
      </c>
      <c r="I5820">
        <v>503172</v>
      </c>
      <c r="J5820">
        <v>0</v>
      </c>
      <c r="K5820">
        <v>6888</v>
      </c>
      <c r="L5820">
        <v>3223</v>
      </c>
      <c r="M5820">
        <v>8071</v>
      </c>
      <c r="N5820">
        <v>539158</v>
      </c>
      <c r="O5820">
        <v>31.847190000000001</v>
      </c>
      <c r="P5820" s="27">
        <v>373381</v>
      </c>
      <c r="Q5820" s="27">
        <v>1273976</v>
      </c>
    </row>
    <row r="5821" spans="1:17" x14ac:dyDescent="0.3">
      <c r="A5821">
        <v>5</v>
      </c>
      <c r="B5821">
        <v>26</v>
      </c>
      <c r="C5821">
        <v>46</v>
      </c>
      <c r="D5821" s="27">
        <v>7000</v>
      </c>
      <c r="E5821">
        <v>5839</v>
      </c>
      <c r="F5821">
        <v>0</v>
      </c>
      <c r="G5821">
        <v>3181</v>
      </c>
      <c r="H5821">
        <v>0</v>
      </c>
      <c r="I5821">
        <v>57916</v>
      </c>
      <c r="J5821">
        <v>0</v>
      </c>
      <c r="K5821">
        <v>0</v>
      </c>
      <c r="L5821">
        <v>229</v>
      </c>
      <c r="M5821">
        <v>2965</v>
      </c>
      <c r="N5821">
        <v>53067</v>
      </c>
      <c r="O5821">
        <v>1807.463</v>
      </c>
      <c r="P5821" s="27">
        <v>36107</v>
      </c>
      <c r="Q5821" s="27">
        <v>123197</v>
      </c>
    </row>
    <row r="5822" spans="1:17" x14ac:dyDescent="0.3">
      <c r="A5822">
        <v>3</v>
      </c>
      <c r="B5822">
        <v>2</v>
      </c>
      <c r="C5822">
        <v>2</v>
      </c>
      <c r="D5822" s="27">
        <v>4000</v>
      </c>
      <c r="E5822">
        <v>11398</v>
      </c>
      <c r="F5822">
        <v>24632</v>
      </c>
      <c r="G5822">
        <v>179020</v>
      </c>
      <c r="H5822">
        <v>0</v>
      </c>
      <c r="I5822">
        <v>160682</v>
      </c>
      <c r="J5822">
        <v>6026</v>
      </c>
      <c r="K5822">
        <v>8606</v>
      </c>
      <c r="L5822">
        <v>9259</v>
      </c>
      <c r="M5822">
        <v>11692</v>
      </c>
      <c r="N5822">
        <v>78890</v>
      </c>
      <c r="O5822">
        <v>1107.7529999999999</v>
      </c>
      <c r="P5822" s="27">
        <v>143671</v>
      </c>
      <c r="Q5822" s="27">
        <v>490205</v>
      </c>
    </row>
    <row r="5823" spans="1:17" x14ac:dyDescent="0.3">
      <c r="A5823">
        <v>4</v>
      </c>
      <c r="B5823">
        <v>16</v>
      </c>
      <c r="C5823">
        <v>35</v>
      </c>
      <c r="D5823" s="27">
        <v>900000</v>
      </c>
      <c r="E5823">
        <v>0</v>
      </c>
      <c r="F5823">
        <v>32295903</v>
      </c>
      <c r="G5823">
        <v>17800098</v>
      </c>
      <c r="H5823">
        <v>0</v>
      </c>
      <c r="I5823">
        <v>15139222</v>
      </c>
      <c r="J5823">
        <v>3749755</v>
      </c>
      <c r="K5823">
        <v>4262150</v>
      </c>
      <c r="L5823">
        <v>4793510</v>
      </c>
      <c r="M5823">
        <v>9987074</v>
      </c>
      <c r="N5823">
        <v>18373410</v>
      </c>
      <c r="O5823">
        <v>3.979117</v>
      </c>
      <c r="P5823" s="27">
        <v>31184385</v>
      </c>
      <c r="Q5823" s="8">
        <v>106000000</v>
      </c>
    </row>
    <row r="5824" spans="1:17" x14ac:dyDescent="0.3">
      <c r="A5824">
        <v>9</v>
      </c>
      <c r="B5824">
        <v>18</v>
      </c>
      <c r="C5824">
        <v>39</v>
      </c>
      <c r="D5824" s="27">
        <v>16000</v>
      </c>
      <c r="E5824">
        <v>80410</v>
      </c>
      <c r="F5824">
        <v>15737</v>
      </c>
      <c r="G5824">
        <v>68374</v>
      </c>
      <c r="H5824">
        <v>58558</v>
      </c>
      <c r="I5824">
        <v>186548</v>
      </c>
      <c r="J5824">
        <v>114733</v>
      </c>
      <c r="K5824">
        <v>24028</v>
      </c>
      <c r="L5824">
        <v>109965</v>
      </c>
      <c r="M5824">
        <v>24789</v>
      </c>
      <c r="N5824">
        <v>220816</v>
      </c>
      <c r="O5824">
        <v>751.72649999999999</v>
      </c>
      <c r="P5824" s="27">
        <v>264935</v>
      </c>
      <c r="Q5824" s="27">
        <v>903958</v>
      </c>
    </row>
    <row r="5825" spans="1:17" x14ac:dyDescent="0.3">
      <c r="A5825">
        <v>7</v>
      </c>
      <c r="B5825">
        <v>2</v>
      </c>
      <c r="C5825">
        <v>2</v>
      </c>
      <c r="D5825" s="27">
        <v>96000</v>
      </c>
      <c r="E5825">
        <v>118798</v>
      </c>
      <c r="F5825">
        <v>2527331</v>
      </c>
      <c r="G5825">
        <v>6097910</v>
      </c>
      <c r="H5825">
        <v>82602</v>
      </c>
      <c r="I5825">
        <v>1939025</v>
      </c>
      <c r="J5825">
        <v>0</v>
      </c>
      <c r="K5825">
        <v>132953</v>
      </c>
      <c r="L5825">
        <v>62140</v>
      </c>
      <c r="M5825">
        <v>7239466</v>
      </c>
      <c r="N5825">
        <v>1817982</v>
      </c>
      <c r="O5825">
        <v>178.3937</v>
      </c>
      <c r="P5825" s="27">
        <v>5867001</v>
      </c>
      <c r="Q5825" s="27">
        <v>20018207</v>
      </c>
    </row>
    <row r="5826" spans="1:17" x14ac:dyDescent="0.3">
      <c r="A5826">
        <v>7</v>
      </c>
      <c r="B5826">
        <v>2</v>
      </c>
      <c r="C5826">
        <v>2</v>
      </c>
      <c r="D5826" s="27">
        <v>345000</v>
      </c>
      <c r="E5826">
        <v>177579</v>
      </c>
      <c r="F5826">
        <v>7483574</v>
      </c>
      <c r="G5826">
        <v>4017749</v>
      </c>
      <c r="H5826">
        <v>80063</v>
      </c>
      <c r="I5826">
        <v>2331446</v>
      </c>
      <c r="J5826">
        <v>178469</v>
      </c>
      <c r="K5826">
        <v>1116877</v>
      </c>
      <c r="L5826">
        <v>1227050</v>
      </c>
      <c r="M5826">
        <v>4820596</v>
      </c>
      <c r="N5826">
        <v>2434042</v>
      </c>
      <c r="O5826">
        <v>23.717549999999999</v>
      </c>
      <c r="P5826" s="27">
        <v>6995148</v>
      </c>
      <c r="Q5826" s="27">
        <v>23867445</v>
      </c>
    </row>
    <row r="5827" spans="1:17" x14ac:dyDescent="0.3">
      <c r="A5827">
        <v>7</v>
      </c>
      <c r="B5827">
        <v>25</v>
      </c>
      <c r="C5827">
        <v>41</v>
      </c>
      <c r="D5827" s="27">
        <v>15000</v>
      </c>
      <c r="E5827">
        <v>0</v>
      </c>
      <c r="F5827">
        <v>3415</v>
      </c>
      <c r="G5827">
        <v>14025</v>
      </c>
      <c r="H5827">
        <v>0</v>
      </c>
      <c r="I5827">
        <v>37106</v>
      </c>
      <c r="J5827">
        <v>0</v>
      </c>
      <c r="K5827">
        <v>0</v>
      </c>
      <c r="L5827">
        <v>91</v>
      </c>
      <c r="M5827">
        <v>1050</v>
      </c>
      <c r="N5827">
        <v>28204</v>
      </c>
      <c r="O5827">
        <v>1729.173</v>
      </c>
      <c r="P5827" s="27">
        <v>24587</v>
      </c>
      <c r="Q5827" s="27">
        <v>83891</v>
      </c>
    </row>
    <row r="5828" spans="1:17" x14ac:dyDescent="0.3">
      <c r="A5828">
        <v>8</v>
      </c>
      <c r="B5828">
        <v>23</v>
      </c>
      <c r="C5828">
        <v>50</v>
      </c>
      <c r="D5828" s="27">
        <v>87000</v>
      </c>
      <c r="E5828">
        <v>129868</v>
      </c>
      <c r="F5828">
        <v>178620</v>
      </c>
      <c r="G5828">
        <v>1267698</v>
      </c>
      <c r="H5828">
        <v>75420</v>
      </c>
      <c r="I5828">
        <v>1233793</v>
      </c>
      <c r="J5828">
        <v>141420</v>
      </c>
      <c r="K5828">
        <v>6792781</v>
      </c>
      <c r="L5828">
        <v>73479</v>
      </c>
      <c r="M5828">
        <v>148629</v>
      </c>
      <c r="N5828">
        <v>777038</v>
      </c>
      <c r="O5828">
        <v>55.969329999999999</v>
      </c>
      <c r="P5828" s="27">
        <v>3170793</v>
      </c>
      <c r="Q5828" s="27">
        <v>10818746</v>
      </c>
    </row>
    <row r="5829" spans="1:17" x14ac:dyDescent="0.3">
      <c r="A5829">
        <v>2</v>
      </c>
      <c r="B5829">
        <v>2</v>
      </c>
      <c r="C5829">
        <v>2</v>
      </c>
      <c r="D5829" s="27">
        <v>182000</v>
      </c>
      <c r="E5829">
        <v>0</v>
      </c>
      <c r="F5829">
        <v>0</v>
      </c>
      <c r="G5829">
        <v>7271706</v>
      </c>
      <c r="H5829">
        <v>0</v>
      </c>
      <c r="I5829">
        <v>7044022</v>
      </c>
      <c r="J5829">
        <v>0</v>
      </c>
      <c r="K5829">
        <v>2151229</v>
      </c>
      <c r="L5829">
        <v>330828</v>
      </c>
      <c r="M5829">
        <v>1704230</v>
      </c>
      <c r="N5829">
        <v>4224396</v>
      </c>
      <c r="O5829">
        <v>1190.396</v>
      </c>
      <c r="P5829" s="27">
        <v>6660730</v>
      </c>
      <c r="Q5829" s="27">
        <v>22726411</v>
      </c>
    </row>
    <row r="5830" spans="1:17" x14ac:dyDescent="0.3">
      <c r="A5830">
        <v>1</v>
      </c>
      <c r="B5830">
        <v>1</v>
      </c>
      <c r="C5830">
        <v>1</v>
      </c>
      <c r="D5830" s="27">
        <v>160000</v>
      </c>
      <c r="E5830">
        <v>36659</v>
      </c>
      <c r="F5830">
        <v>94835</v>
      </c>
      <c r="G5830">
        <v>414703</v>
      </c>
      <c r="H5830">
        <v>583</v>
      </c>
      <c r="I5830">
        <v>458270</v>
      </c>
      <c r="J5830">
        <v>0</v>
      </c>
      <c r="K5830">
        <v>23687</v>
      </c>
      <c r="L5830">
        <v>19617</v>
      </c>
      <c r="M5830">
        <v>42233</v>
      </c>
      <c r="N5830">
        <v>747590</v>
      </c>
      <c r="O5830">
        <v>52.146230000000003</v>
      </c>
      <c r="P5830" s="27">
        <v>538739</v>
      </c>
      <c r="Q5830" s="27">
        <v>1838177</v>
      </c>
    </row>
    <row r="5831" spans="1:17" x14ac:dyDescent="0.3">
      <c r="A5831">
        <v>3</v>
      </c>
      <c r="B5831">
        <v>2</v>
      </c>
      <c r="C5831">
        <v>4</v>
      </c>
      <c r="D5831" s="27">
        <v>27000</v>
      </c>
      <c r="E5831">
        <v>0</v>
      </c>
      <c r="F5831">
        <v>12864</v>
      </c>
      <c r="G5831">
        <v>82488</v>
      </c>
      <c r="H5831">
        <v>0</v>
      </c>
      <c r="I5831">
        <v>39534</v>
      </c>
      <c r="J5831">
        <v>0</v>
      </c>
      <c r="K5831">
        <v>540</v>
      </c>
      <c r="L5831">
        <v>2204</v>
      </c>
      <c r="M5831">
        <v>8201</v>
      </c>
      <c r="N5831">
        <v>63154</v>
      </c>
      <c r="O5831">
        <v>653.84310000000005</v>
      </c>
      <c r="P5831" s="27">
        <v>61250</v>
      </c>
      <c r="Q5831" s="27">
        <v>208985</v>
      </c>
    </row>
    <row r="5832" spans="1:17" x14ac:dyDescent="0.3">
      <c r="A5832">
        <v>2</v>
      </c>
      <c r="B5832">
        <v>12</v>
      </c>
      <c r="C5832">
        <v>21</v>
      </c>
      <c r="D5832" s="27">
        <v>5400</v>
      </c>
      <c r="E5832">
        <v>0</v>
      </c>
      <c r="F5832">
        <v>0</v>
      </c>
      <c r="G5832">
        <v>564</v>
      </c>
      <c r="H5832">
        <v>0</v>
      </c>
      <c r="I5832">
        <v>7808</v>
      </c>
      <c r="J5832">
        <v>6294</v>
      </c>
      <c r="K5832">
        <v>2663</v>
      </c>
      <c r="L5832">
        <v>0</v>
      </c>
      <c r="M5832">
        <v>0</v>
      </c>
      <c r="N5832">
        <v>37294</v>
      </c>
      <c r="O5832">
        <v>1851.67</v>
      </c>
      <c r="P5832" s="27">
        <v>16009</v>
      </c>
      <c r="Q5832" s="27">
        <v>54623</v>
      </c>
    </row>
    <row r="5833" spans="1:17" x14ac:dyDescent="0.3">
      <c r="A5833">
        <v>8</v>
      </c>
      <c r="B5833">
        <v>4</v>
      </c>
      <c r="C5833">
        <v>8</v>
      </c>
      <c r="D5833" s="27">
        <v>2300</v>
      </c>
      <c r="E5833">
        <v>0</v>
      </c>
      <c r="F5833">
        <v>46235</v>
      </c>
      <c r="G5833">
        <v>2913</v>
      </c>
      <c r="H5833">
        <v>0</v>
      </c>
      <c r="I5833">
        <v>8570</v>
      </c>
      <c r="J5833">
        <v>0</v>
      </c>
      <c r="K5833">
        <v>2711</v>
      </c>
      <c r="L5833">
        <v>2029</v>
      </c>
      <c r="M5833">
        <v>10319</v>
      </c>
      <c r="N5833">
        <v>19275</v>
      </c>
      <c r="O5833">
        <v>1667.7550000000001</v>
      </c>
      <c r="P5833" s="27">
        <v>26979</v>
      </c>
      <c r="Q5833" s="27">
        <v>92052</v>
      </c>
    </row>
    <row r="5834" spans="1:17" x14ac:dyDescent="0.3">
      <c r="A5834">
        <v>2</v>
      </c>
      <c r="B5834">
        <v>2</v>
      </c>
      <c r="C5834">
        <v>4</v>
      </c>
      <c r="D5834" s="27">
        <v>1500000</v>
      </c>
      <c r="E5834">
        <v>0</v>
      </c>
      <c r="F5834">
        <v>4426717</v>
      </c>
      <c r="G5834">
        <v>12324219</v>
      </c>
      <c r="H5834">
        <v>0</v>
      </c>
      <c r="I5834">
        <v>6226914</v>
      </c>
      <c r="J5834">
        <v>628911</v>
      </c>
      <c r="K5834">
        <v>187132</v>
      </c>
      <c r="L5834">
        <v>268212</v>
      </c>
      <c r="M5834">
        <v>1529760</v>
      </c>
      <c r="N5834">
        <v>9145669</v>
      </c>
      <c r="O5834">
        <v>4.9673439999999998</v>
      </c>
      <c r="P5834" s="27">
        <v>10180989</v>
      </c>
      <c r="Q5834" s="27">
        <v>34737534</v>
      </c>
    </row>
    <row r="5835" spans="1:17" x14ac:dyDescent="0.3">
      <c r="A5835">
        <v>7</v>
      </c>
      <c r="B5835">
        <v>14</v>
      </c>
      <c r="C5835">
        <v>28</v>
      </c>
      <c r="D5835" s="27">
        <v>24250</v>
      </c>
      <c r="E5835">
        <v>13100</v>
      </c>
      <c r="F5835">
        <v>486740</v>
      </c>
      <c r="G5835">
        <v>101921</v>
      </c>
      <c r="H5835">
        <v>0</v>
      </c>
      <c r="I5835">
        <v>252833</v>
      </c>
      <c r="J5835">
        <v>0</v>
      </c>
      <c r="K5835">
        <v>0</v>
      </c>
      <c r="L5835">
        <v>0</v>
      </c>
      <c r="M5835">
        <v>76679</v>
      </c>
      <c r="N5835">
        <v>202483</v>
      </c>
      <c r="O5835">
        <v>503.86329999999998</v>
      </c>
      <c r="P5835" s="27">
        <v>332285</v>
      </c>
      <c r="Q5835" s="27">
        <v>1133756</v>
      </c>
    </row>
    <row r="5836" spans="1:17" x14ac:dyDescent="0.3">
      <c r="A5836">
        <v>5</v>
      </c>
      <c r="B5836">
        <v>26</v>
      </c>
      <c r="C5836">
        <v>45</v>
      </c>
      <c r="D5836" s="27">
        <v>10000</v>
      </c>
      <c r="E5836">
        <v>0</v>
      </c>
      <c r="F5836">
        <v>0</v>
      </c>
      <c r="G5836">
        <v>321</v>
      </c>
      <c r="H5836">
        <v>0</v>
      </c>
      <c r="I5836">
        <v>2890</v>
      </c>
      <c r="J5836">
        <v>0</v>
      </c>
      <c r="K5836">
        <v>98</v>
      </c>
      <c r="L5836">
        <v>0</v>
      </c>
      <c r="M5836">
        <v>0</v>
      </c>
      <c r="N5836">
        <v>6316</v>
      </c>
      <c r="O5836">
        <v>1117.742</v>
      </c>
      <c r="P5836" s="27">
        <v>2821</v>
      </c>
      <c r="Q5836" s="27">
        <v>9625</v>
      </c>
    </row>
    <row r="5837" spans="1:17" x14ac:dyDescent="0.3">
      <c r="A5837">
        <v>3</v>
      </c>
      <c r="B5837">
        <v>12</v>
      </c>
      <c r="C5837">
        <v>21</v>
      </c>
      <c r="D5837" s="27">
        <v>9100</v>
      </c>
      <c r="E5837">
        <v>0</v>
      </c>
      <c r="F5837">
        <v>18150</v>
      </c>
      <c r="G5837">
        <v>10924</v>
      </c>
      <c r="H5837">
        <v>0</v>
      </c>
      <c r="I5837">
        <v>7408</v>
      </c>
      <c r="J5837">
        <v>0</v>
      </c>
      <c r="K5837">
        <v>14681</v>
      </c>
      <c r="L5837">
        <v>1476</v>
      </c>
      <c r="M5837">
        <v>2580</v>
      </c>
      <c r="N5837">
        <v>28027</v>
      </c>
      <c r="O5837">
        <v>281.10930000000002</v>
      </c>
      <c r="P5837" s="27">
        <v>24398</v>
      </c>
      <c r="Q5837" s="27">
        <v>83246</v>
      </c>
    </row>
    <row r="5838" spans="1:17" x14ac:dyDescent="0.3">
      <c r="A5838">
        <v>3</v>
      </c>
      <c r="B5838">
        <v>12</v>
      </c>
      <c r="C5838">
        <v>21</v>
      </c>
      <c r="D5838" s="27">
        <v>5000</v>
      </c>
      <c r="E5838">
        <v>0</v>
      </c>
      <c r="F5838">
        <v>18482</v>
      </c>
      <c r="G5838">
        <v>3053</v>
      </c>
      <c r="H5838">
        <v>0</v>
      </c>
      <c r="I5838">
        <v>29613</v>
      </c>
      <c r="J5838">
        <v>0</v>
      </c>
      <c r="K5838">
        <v>8662</v>
      </c>
      <c r="L5838">
        <v>24230</v>
      </c>
      <c r="M5838">
        <v>5495</v>
      </c>
      <c r="N5838">
        <v>57328</v>
      </c>
      <c r="O5838">
        <v>1879.4559999999999</v>
      </c>
      <c r="P5838" s="27">
        <v>43043</v>
      </c>
      <c r="Q5838" s="27">
        <v>146863</v>
      </c>
    </row>
    <row r="5839" spans="1:17" x14ac:dyDescent="0.3">
      <c r="A5839">
        <v>8</v>
      </c>
      <c r="B5839">
        <v>15</v>
      </c>
      <c r="C5839">
        <v>33</v>
      </c>
      <c r="D5839" s="27">
        <v>8000</v>
      </c>
      <c r="E5839">
        <v>0</v>
      </c>
      <c r="F5839">
        <v>19158</v>
      </c>
      <c r="G5839">
        <v>39021</v>
      </c>
      <c r="H5839">
        <v>0</v>
      </c>
      <c r="I5839">
        <v>12475</v>
      </c>
      <c r="J5839">
        <v>0</v>
      </c>
      <c r="K5839">
        <v>234489</v>
      </c>
      <c r="L5839">
        <v>7589</v>
      </c>
      <c r="M5839">
        <v>1746</v>
      </c>
      <c r="N5839">
        <v>36880</v>
      </c>
      <c r="O5839">
        <v>777.87990000000002</v>
      </c>
      <c r="P5839" s="27">
        <v>102977</v>
      </c>
      <c r="Q5839" s="27">
        <v>351358</v>
      </c>
    </row>
    <row r="5840" spans="1:17" x14ac:dyDescent="0.3">
      <c r="A5840">
        <v>4</v>
      </c>
      <c r="B5840">
        <v>2</v>
      </c>
      <c r="C5840">
        <v>2</v>
      </c>
      <c r="D5840" s="27">
        <v>14250</v>
      </c>
      <c r="E5840">
        <v>0</v>
      </c>
      <c r="F5840">
        <v>32501</v>
      </c>
      <c r="G5840">
        <v>173637</v>
      </c>
      <c r="H5840">
        <v>2327</v>
      </c>
      <c r="I5840">
        <v>51883</v>
      </c>
      <c r="J5840">
        <v>0</v>
      </c>
      <c r="K5840">
        <v>0</v>
      </c>
      <c r="L5840">
        <v>16384</v>
      </c>
      <c r="M5840">
        <v>20395</v>
      </c>
      <c r="N5840">
        <v>83516</v>
      </c>
      <c r="O5840">
        <v>1559.829</v>
      </c>
      <c r="P5840" s="27">
        <v>111560</v>
      </c>
      <c r="Q5840" s="27">
        <v>380643</v>
      </c>
    </row>
    <row r="5841" spans="1:17" x14ac:dyDescent="0.3">
      <c r="A5841">
        <v>3</v>
      </c>
      <c r="B5841">
        <v>5</v>
      </c>
      <c r="C5841">
        <v>11</v>
      </c>
      <c r="D5841" s="27">
        <v>138000</v>
      </c>
      <c r="E5841">
        <v>23592</v>
      </c>
      <c r="F5841">
        <v>67648</v>
      </c>
      <c r="G5841">
        <v>79738</v>
      </c>
      <c r="H5841">
        <v>0</v>
      </c>
      <c r="I5841">
        <v>91482</v>
      </c>
      <c r="J5841">
        <v>0</v>
      </c>
      <c r="K5841">
        <v>12752</v>
      </c>
      <c r="L5841">
        <v>1344</v>
      </c>
      <c r="M5841">
        <v>5280</v>
      </c>
      <c r="N5841">
        <v>355239</v>
      </c>
      <c r="O5841">
        <v>657.71090000000004</v>
      </c>
      <c r="P5841" s="27">
        <v>186716</v>
      </c>
      <c r="Q5841" s="27">
        <v>637075</v>
      </c>
    </row>
    <row r="5842" spans="1:17" x14ac:dyDescent="0.3">
      <c r="A5842">
        <v>1</v>
      </c>
      <c r="B5842">
        <v>16</v>
      </c>
      <c r="C5842">
        <v>35</v>
      </c>
      <c r="D5842" s="27">
        <v>485000</v>
      </c>
      <c r="E5842">
        <v>215546</v>
      </c>
      <c r="F5842">
        <v>7022680</v>
      </c>
      <c r="G5842">
        <v>7833062</v>
      </c>
      <c r="H5842">
        <v>0</v>
      </c>
      <c r="I5842">
        <v>6968067</v>
      </c>
      <c r="J5842">
        <v>2463441</v>
      </c>
      <c r="K5842">
        <v>1975760</v>
      </c>
      <c r="L5842">
        <v>1604915</v>
      </c>
      <c r="M5842">
        <v>2100873</v>
      </c>
      <c r="N5842">
        <v>10889247</v>
      </c>
      <c r="O5842">
        <v>9.2846069999999994</v>
      </c>
      <c r="P5842" s="27">
        <v>12037981</v>
      </c>
      <c r="Q5842" s="27">
        <v>41073591</v>
      </c>
    </row>
    <row r="5843" spans="1:17" x14ac:dyDescent="0.3">
      <c r="A5843">
        <v>5</v>
      </c>
      <c r="B5843">
        <v>14</v>
      </c>
      <c r="C5843">
        <v>29</v>
      </c>
      <c r="D5843" s="27">
        <v>100000</v>
      </c>
      <c r="E5843">
        <v>181803</v>
      </c>
      <c r="F5843">
        <v>1201614</v>
      </c>
      <c r="G5843">
        <v>734739</v>
      </c>
      <c r="H5843">
        <v>0</v>
      </c>
      <c r="I5843">
        <v>563016</v>
      </c>
      <c r="J5843">
        <v>73632</v>
      </c>
      <c r="K5843">
        <v>291476</v>
      </c>
      <c r="L5843">
        <v>16579</v>
      </c>
      <c r="M5843">
        <v>659413</v>
      </c>
      <c r="N5843">
        <v>376823</v>
      </c>
      <c r="O5843">
        <v>362.06990000000002</v>
      </c>
      <c r="P5843" s="27">
        <v>1201376</v>
      </c>
      <c r="Q5843" s="27">
        <v>4099095</v>
      </c>
    </row>
    <row r="5844" spans="1:17" x14ac:dyDescent="0.3">
      <c r="A5844">
        <v>1</v>
      </c>
      <c r="B5844">
        <v>2</v>
      </c>
      <c r="C5844">
        <v>2</v>
      </c>
      <c r="D5844" s="27">
        <v>48500</v>
      </c>
      <c r="E5844">
        <v>20261</v>
      </c>
      <c r="F5844">
        <v>883340</v>
      </c>
      <c r="G5844">
        <v>4887675</v>
      </c>
      <c r="H5844">
        <v>0</v>
      </c>
      <c r="I5844">
        <v>1530969</v>
      </c>
      <c r="J5844">
        <v>0</v>
      </c>
      <c r="K5844">
        <v>716549</v>
      </c>
      <c r="L5844">
        <v>122546</v>
      </c>
      <c r="M5844">
        <v>914334</v>
      </c>
      <c r="N5844">
        <v>1638344</v>
      </c>
      <c r="O5844">
        <v>276.95330000000001</v>
      </c>
      <c r="P5844" s="27">
        <v>3140099</v>
      </c>
      <c r="Q5844" s="27">
        <v>10714018</v>
      </c>
    </row>
    <row r="5845" spans="1:17" x14ac:dyDescent="0.3">
      <c r="A5845">
        <v>6</v>
      </c>
      <c r="B5845">
        <v>12</v>
      </c>
      <c r="C5845">
        <v>21</v>
      </c>
      <c r="D5845" s="27">
        <v>110000</v>
      </c>
      <c r="E5845">
        <v>37122</v>
      </c>
      <c r="F5845">
        <v>327502</v>
      </c>
      <c r="G5845">
        <v>323855</v>
      </c>
      <c r="H5845">
        <v>0</v>
      </c>
      <c r="I5845">
        <v>170606</v>
      </c>
      <c r="J5845">
        <v>0</v>
      </c>
      <c r="K5845">
        <v>60845</v>
      </c>
      <c r="L5845">
        <v>9552</v>
      </c>
      <c r="M5845">
        <v>7802</v>
      </c>
      <c r="N5845">
        <v>703977</v>
      </c>
      <c r="O5845">
        <v>178.3937</v>
      </c>
      <c r="P5845" s="27">
        <v>481026</v>
      </c>
      <c r="Q5845" s="27">
        <v>1641261</v>
      </c>
    </row>
    <row r="5846" spans="1:17" x14ac:dyDescent="0.3">
      <c r="A5846">
        <v>1</v>
      </c>
      <c r="B5846">
        <v>7</v>
      </c>
      <c r="C5846">
        <v>16</v>
      </c>
      <c r="D5846" s="27">
        <v>8400</v>
      </c>
      <c r="E5846">
        <v>0</v>
      </c>
      <c r="F5846">
        <v>0</v>
      </c>
      <c r="G5846">
        <v>2010</v>
      </c>
      <c r="H5846">
        <v>0</v>
      </c>
      <c r="I5846">
        <v>8406</v>
      </c>
      <c r="J5846">
        <v>0</v>
      </c>
      <c r="K5846">
        <v>489</v>
      </c>
      <c r="L5846">
        <v>1876</v>
      </c>
      <c r="M5846">
        <v>621</v>
      </c>
      <c r="N5846">
        <v>23727</v>
      </c>
      <c r="O5846">
        <v>583.35119999999995</v>
      </c>
      <c r="P5846" s="27">
        <v>10882</v>
      </c>
      <c r="Q5846" s="27">
        <v>37129</v>
      </c>
    </row>
    <row r="5847" spans="1:17" x14ac:dyDescent="0.3">
      <c r="A5847">
        <v>2</v>
      </c>
      <c r="B5847">
        <v>1</v>
      </c>
      <c r="C5847">
        <v>1</v>
      </c>
      <c r="D5847" s="27">
        <v>1200</v>
      </c>
      <c r="E5847">
        <v>0</v>
      </c>
      <c r="F5847">
        <v>2174</v>
      </c>
      <c r="G5847">
        <v>2132</v>
      </c>
      <c r="H5847">
        <v>0</v>
      </c>
      <c r="I5847">
        <v>20692</v>
      </c>
      <c r="J5847">
        <v>0</v>
      </c>
      <c r="K5847">
        <v>3428</v>
      </c>
      <c r="L5847">
        <v>7279</v>
      </c>
      <c r="M5847">
        <v>26559</v>
      </c>
      <c r="N5847">
        <v>13568</v>
      </c>
      <c r="O5847">
        <v>1381.421</v>
      </c>
      <c r="P5847" s="27">
        <v>22225</v>
      </c>
      <c r="Q5847" s="27">
        <v>75832</v>
      </c>
    </row>
    <row r="5848" spans="1:17" x14ac:dyDescent="0.3">
      <c r="A5848">
        <v>2</v>
      </c>
      <c r="B5848">
        <v>18</v>
      </c>
      <c r="C5848">
        <v>38</v>
      </c>
      <c r="D5848" s="27">
        <v>80000</v>
      </c>
      <c r="E5848">
        <v>105747</v>
      </c>
      <c r="F5848">
        <v>107039</v>
      </c>
      <c r="G5848">
        <v>359215</v>
      </c>
      <c r="H5848">
        <v>0</v>
      </c>
      <c r="I5848">
        <v>276393</v>
      </c>
      <c r="J5848">
        <v>284327</v>
      </c>
      <c r="K5848">
        <v>177502</v>
      </c>
      <c r="L5848">
        <v>310419</v>
      </c>
      <c r="M5848">
        <v>17873</v>
      </c>
      <c r="N5848">
        <v>948201</v>
      </c>
      <c r="O5848">
        <v>511.87860000000001</v>
      </c>
      <c r="P5848" s="27">
        <v>758123</v>
      </c>
      <c r="Q5848" s="27">
        <v>2586716</v>
      </c>
    </row>
    <row r="5849" spans="1:17" x14ac:dyDescent="0.3">
      <c r="A5849">
        <v>7</v>
      </c>
      <c r="B5849">
        <v>26</v>
      </c>
      <c r="C5849">
        <v>48</v>
      </c>
      <c r="D5849" s="27">
        <v>1600</v>
      </c>
      <c r="E5849">
        <v>0</v>
      </c>
      <c r="F5849">
        <v>44398</v>
      </c>
      <c r="G5849">
        <v>9995</v>
      </c>
      <c r="H5849">
        <v>0</v>
      </c>
      <c r="I5849">
        <v>15856</v>
      </c>
      <c r="J5849">
        <v>0</v>
      </c>
      <c r="K5849">
        <v>3939</v>
      </c>
      <c r="L5849">
        <v>1281</v>
      </c>
      <c r="M5849">
        <v>5567</v>
      </c>
      <c r="N5849">
        <v>21955</v>
      </c>
      <c r="O5849">
        <v>1879.4559999999999</v>
      </c>
      <c r="P5849" s="27">
        <v>30185</v>
      </c>
      <c r="Q5849" s="27">
        <v>102991</v>
      </c>
    </row>
    <row r="5850" spans="1:17" x14ac:dyDescent="0.3">
      <c r="A5850">
        <v>7</v>
      </c>
      <c r="B5850">
        <v>26</v>
      </c>
      <c r="C5850">
        <v>46</v>
      </c>
      <c r="D5850" s="27">
        <v>5300</v>
      </c>
      <c r="E5850">
        <v>0</v>
      </c>
      <c r="F5850">
        <v>67255</v>
      </c>
      <c r="G5850">
        <v>24695</v>
      </c>
      <c r="H5850">
        <v>92</v>
      </c>
      <c r="I5850">
        <v>78132</v>
      </c>
      <c r="J5850">
        <v>0</v>
      </c>
      <c r="K5850">
        <v>3559</v>
      </c>
      <c r="L5850">
        <v>2663</v>
      </c>
      <c r="M5850">
        <v>22742</v>
      </c>
      <c r="N5850">
        <v>106652</v>
      </c>
      <c r="O5850">
        <v>1155.4280000000001</v>
      </c>
      <c r="P5850" s="27">
        <v>89622</v>
      </c>
      <c r="Q5850" s="27">
        <v>305790</v>
      </c>
    </row>
    <row r="5851" spans="1:17" x14ac:dyDescent="0.3">
      <c r="A5851">
        <v>3</v>
      </c>
      <c r="B5851">
        <v>26</v>
      </c>
      <c r="C5851">
        <v>48</v>
      </c>
      <c r="D5851" s="27">
        <v>1600</v>
      </c>
      <c r="E5851">
        <v>0</v>
      </c>
      <c r="F5851">
        <v>11703</v>
      </c>
      <c r="G5851">
        <v>24285</v>
      </c>
      <c r="H5851">
        <v>0</v>
      </c>
      <c r="I5851">
        <v>33160</v>
      </c>
      <c r="J5851">
        <v>0</v>
      </c>
      <c r="K5851">
        <v>18327</v>
      </c>
      <c r="L5851">
        <v>0</v>
      </c>
      <c r="M5851">
        <v>0</v>
      </c>
      <c r="N5851">
        <v>37210</v>
      </c>
      <c r="O5851">
        <v>697.46960000000001</v>
      </c>
      <c r="P5851" s="27">
        <v>36543</v>
      </c>
      <c r="Q5851" s="27">
        <v>124685</v>
      </c>
    </row>
    <row r="5852" spans="1:17" x14ac:dyDescent="0.3">
      <c r="A5852">
        <v>4</v>
      </c>
      <c r="B5852">
        <v>26</v>
      </c>
      <c r="C5852">
        <v>48</v>
      </c>
      <c r="D5852" s="27">
        <v>5800</v>
      </c>
      <c r="E5852">
        <v>6766</v>
      </c>
      <c r="F5852">
        <v>4702</v>
      </c>
      <c r="G5852">
        <v>3563</v>
      </c>
      <c r="H5852">
        <v>0</v>
      </c>
      <c r="I5852">
        <v>11767</v>
      </c>
      <c r="J5852">
        <v>0</v>
      </c>
      <c r="K5852">
        <v>2780</v>
      </c>
      <c r="L5852">
        <v>3505</v>
      </c>
      <c r="M5852">
        <v>0</v>
      </c>
      <c r="N5852">
        <v>12245</v>
      </c>
      <c r="O5852">
        <v>1197.386</v>
      </c>
      <c r="P5852" s="27">
        <v>13285</v>
      </c>
      <c r="Q5852" s="27">
        <v>45328</v>
      </c>
    </row>
    <row r="5853" spans="1:17" x14ac:dyDescent="0.3">
      <c r="A5853">
        <v>5</v>
      </c>
      <c r="B5853">
        <v>2</v>
      </c>
      <c r="C5853">
        <v>6</v>
      </c>
      <c r="D5853" s="27">
        <v>9000</v>
      </c>
      <c r="E5853">
        <v>0</v>
      </c>
      <c r="F5853">
        <v>170679</v>
      </c>
      <c r="G5853">
        <v>307721</v>
      </c>
      <c r="H5853">
        <v>91</v>
      </c>
      <c r="I5853">
        <v>209190</v>
      </c>
      <c r="J5853">
        <v>10504</v>
      </c>
      <c r="K5853">
        <v>350987</v>
      </c>
      <c r="L5853">
        <v>14372</v>
      </c>
      <c r="M5853">
        <v>43445</v>
      </c>
      <c r="N5853">
        <v>128827</v>
      </c>
      <c r="O5853">
        <v>2140.9059999999999</v>
      </c>
      <c r="P5853" s="27">
        <v>362197</v>
      </c>
      <c r="Q5853" s="27">
        <v>1235816</v>
      </c>
    </row>
    <row r="5854" spans="1:17" x14ac:dyDescent="0.3">
      <c r="A5854">
        <v>5</v>
      </c>
      <c r="B5854">
        <v>12</v>
      </c>
      <c r="C5854">
        <v>21</v>
      </c>
      <c r="D5854" s="27">
        <v>3400</v>
      </c>
      <c r="E5854">
        <v>11137</v>
      </c>
      <c r="F5854">
        <v>44820</v>
      </c>
      <c r="G5854">
        <v>54359</v>
      </c>
      <c r="H5854">
        <v>3344</v>
      </c>
      <c r="I5854">
        <v>8019</v>
      </c>
      <c r="J5854">
        <v>0</v>
      </c>
      <c r="K5854">
        <v>2135</v>
      </c>
      <c r="L5854">
        <v>15046</v>
      </c>
      <c r="M5854">
        <v>374</v>
      </c>
      <c r="N5854">
        <v>54643</v>
      </c>
      <c r="O5854">
        <v>941.81790000000001</v>
      </c>
      <c r="P5854" s="27">
        <v>56822</v>
      </c>
      <c r="Q5854" s="27">
        <v>193877</v>
      </c>
    </row>
    <row r="5855" spans="1:17" x14ac:dyDescent="0.3">
      <c r="A5855">
        <v>2</v>
      </c>
      <c r="B5855">
        <v>2</v>
      </c>
      <c r="C5855">
        <v>3</v>
      </c>
      <c r="D5855" s="27">
        <v>4400</v>
      </c>
      <c r="E5855">
        <v>32148</v>
      </c>
      <c r="F5855">
        <v>14514</v>
      </c>
      <c r="G5855">
        <v>15488</v>
      </c>
      <c r="H5855">
        <v>644</v>
      </c>
      <c r="I5855">
        <v>17483</v>
      </c>
      <c r="J5855">
        <v>0</v>
      </c>
      <c r="K5855">
        <v>1842</v>
      </c>
      <c r="L5855">
        <v>22906</v>
      </c>
      <c r="M5855">
        <v>37423</v>
      </c>
      <c r="N5855">
        <v>16401</v>
      </c>
      <c r="O5855">
        <v>1851.67</v>
      </c>
      <c r="P5855" s="27">
        <v>46556</v>
      </c>
      <c r="Q5855" s="27">
        <v>158849</v>
      </c>
    </row>
    <row r="5856" spans="1:17" x14ac:dyDescent="0.3">
      <c r="A5856">
        <v>3</v>
      </c>
      <c r="B5856">
        <v>25</v>
      </c>
      <c r="C5856">
        <v>42</v>
      </c>
      <c r="D5856" s="27">
        <v>2050</v>
      </c>
      <c r="E5856">
        <v>0</v>
      </c>
      <c r="F5856">
        <v>51362</v>
      </c>
      <c r="G5856">
        <v>20143</v>
      </c>
      <c r="H5856">
        <v>2183</v>
      </c>
      <c r="I5856">
        <v>38429</v>
      </c>
      <c r="J5856">
        <v>0</v>
      </c>
      <c r="K5856">
        <v>8152</v>
      </c>
      <c r="L5856">
        <v>31447</v>
      </c>
      <c r="M5856">
        <v>23081</v>
      </c>
      <c r="N5856">
        <v>26248</v>
      </c>
      <c r="O5856">
        <v>1868.403</v>
      </c>
      <c r="P5856" s="27">
        <v>58923</v>
      </c>
      <c r="Q5856" s="27">
        <v>201045</v>
      </c>
    </row>
    <row r="5857" spans="1:17" x14ac:dyDescent="0.3">
      <c r="A5857">
        <v>5</v>
      </c>
      <c r="B5857">
        <v>14</v>
      </c>
      <c r="C5857">
        <v>28</v>
      </c>
      <c r="D5857" s="27">
        <v>77000</v>
      </c>
      <c r="E5857">
        <v>5610</v>
      </c>
      <c r="F5857">
        <v>595701</v>
      </c>
      <c r="G5857">
        <v>388851</v>
      </c>
      <c r="H5857">
        <v>0</v>
      </c>
      <c r="I5857">
        <v>414749</v>
      </c>
      <c r="J5857">
        <v>44447</v>
      </c>
      <c r="K5857">
        <v>345351</v>
      </c>
      <c r="L5857">
        <v>147650</v>
      </c>
      <c r="M5857">
        <v>166589</v>
      </c>
      <c r="N5857">
        <v>315384</v>
      </c>
      <c r="O5857">
        <v>242.08690000000001</v>
      </c>
      <c r="P5857" s="27">
        <v>710531</v>
      </c>
      <c r="Q5857" s="27">
        <v>2424332</v>
      </c>
    </row>
    <row r="5858" spans="1:17" x14ac:dyDescent="0.3">
      <c r="A5858">
        <v>5</v>
      </c>
      <c r="B5858">
        <v>2</v>
      </c>
      <c r="C5858">
        <v>2</v>
      </c>
      <c r="D5858" s="27">
        <v>315000</v>
      </c>
      <c r="E5858">
        <v>0</v>
      </c>
      <c r="F5858">
        <v>833381</v>
      </c>
      <c r="G5858">
        <v>10194253</v>
      </c>
      <c r="H5858">
        <v>0</v>
      </c>
      <c r="I5858">
        <v>3049206</v>
      </c>
      <c r="J5858">
        <v>0</v>
      </c>
      <c r="K5858">
        <v>272567</v>
      </c>
      <c r="L5858">
        <v>105083</v>
      </c>
      <c r="M5858">
        <v>745556</v>
      </c>
      <c r="N5858">
        <v>3526211</v>
      </c>
      <c r="O5858">
        <v>23.717549999999999</v>
      </c>
      <c r="P5858" s="27">
        <v>5488352</v>
      </c>
      <c r="Q5858" s="27">
        <v>18726257</v>
      </c>
    </row>
    <row r="5859" spans="1:17" x14ac:dyDescent="0.3">
      <c r="A5859">
        <v>9</v>
      </c>
      <c r="B5859">
        <v>18</v>
      </c>
      <c r="C5859">
        <v>39</v>
      </c>
      <c r="D5859" s="27">
        <v>4000</v>
      </c>
      <c r="E5859">
        <v>18535</v>
      </c>
      <c r="F5859">
        <v>3449</v>
      </c>
      <c r="G5859">
        <v>18548</v>
      </c>
      <c r="H5859">
        <v>0</v>
      </c>
      <c r="I5859">
        <v>5865</v>
      </c>
      <c r="J5859">
        <v>0</v>
      </c>
      <c r="K5859">
        <v>2130</v>
      </c>
      <c r="L5859">
        <v>13564</v>
      </c>
      <c r="M5859">
        <v>1543</v>
      </c>
      <c r="N5859">
        <v>18807</v>
      </c>
      <c r="O5859">
        <v>2293.59</v>
      </c>
      <c r="P5859" s="27">
        <v>24162</v>
      </c>
      <c r="Q5859" s="27">
        <v>82441</v>
      </c>
    </row>
    <row r="5860" spans="1:17" x14ac:dyDescent="0.3">
      <c r="A5860">
        <v>3</v>
      </c>
      <c r="B5860">
        <v>1</v>
      </c>
      <c r="C5860">
        <v>1</v>
      </c>
      <c r="D5860" s="27">
        <v>4000</v>
      </c>
      <c r="O5860">
        <v>1879.4559999999999</v>
      </c>
    </row>
    <row r="5861" spans="1:17" x14ac:dyDescent="0.3">
      <c r="A5861">
        <v>5</v>
      </c>
      <c r="B5861">
        <v>8</v>
      </c>
      <c r="C5861">
        <v>19</v>
      </c>
      <c r="D5861" s="27">
        <v>15000</v>
      </c>
      <c r="E5861">
        <v>0</v>
      </c>
      <c r="F5861">
        <v>92626</v>
      </c>
      <c r="G5861">
        <v>276996</v>
      </c>
      <c r="H5861">
        <v>0</v>
      </c>
      <c r="I5861">
        <v>179789</v>
      </c>
      <c r="J5861">
        <v>0</v>
      </c>
      <c r="K5861">
        <v>14080</v>
      </c>
      <c r="L5861">
        <v>164014</v>
      </c>
      <c r="M5861">
        <v>15403</v>
      </c>
      <c r="N5861">
        <v>176916</v>
      </c>
      <c r="O5861">
        <v>196.22659999999999</v>
      </c>
      <c r="P5861" s="27">
        <v>269585</v>
      </c>
      <c r="Q5861" s="27">
        <v>919824</v>
      </c>
    </row>
    <row r="5862" spans="1:17" x14ac:dyDescent="0.3">
      <c r="A5862">
        <v>6</v>
      </c>
      <c r="B5862">
        <v>15</v>
      </c>
      <c r="C5862">
        <v>33</v>
      </c>
      <c r="D5862" s="27">
        <v>5000</v>
      </c>
      <c r="E5862">
        <v>21696</v>
      </c>
      <c r="F5862">
        <v>102468</v>
      </c>
      <c r="G5862">
        <v>86529</v>
      </c>
      <c r="H5862">
        <v>0</v>
      </c>
      <c r="I5862">
        <v>58239</v>
      </c>
      <c r="J5862">
        <v>0</v>
      </c>
      <c r="K5862">
        <v>355937</v>
      </c>
      <c r="L5862">
        <v>13046</v>
      </c>
      <c r="M5862">
        <v>7682</v>
      </c>
      <c r="N5862">
        <v>64099</v>
      </c>
      <c r="O5862">
        <v>920.12360000000001</v>
      </c>
      <c r="P5862" s="27">
        <v>208000</v>
      </c>
      <c r="Q5862" s="27">
        <v>709696</v>
      </c>
    </row>
    <row r="5863" spans="1:17" x14ac:dyDescent="0.3">
      <c r="A5863">
        <v>3</v>
      </c>
      <c r="B5863">
        <v>26</v>
      </c>
      <c r="C5863">
        <v>46</v>
      </c>
      <c r="D5863" s="27">
        <v>3950</v>
      </c>
      <c r="E5863">
        <v>0</v>
      </c>
      <c r="F5863">
        <v>0</v>
      </c>
      <c r="G5863">
        <v>17809</v>
      </c>
      <c r="H5863">
        <v>0</v>
      </c>
      <c r="I5863">
        <v>172607</v>
      </c>
      <c r="J5863">
        <v>0</v>
      </c>
      <c r="K5863">
        <v>0</v>
      </c>
      <c r="L5863">
        <v>0</v>
      </c>
      <c r="M5863">
        <v>0</v>
      </c>
      <c r="N5863">
        <v>74263</v>
      </c>
      <c r="O5863">
        <v>657.71090000000004</v>
      </c>
      <c r="P5863" s="27">
        <v>77573</v>
      </c>
      <c r="Q5863" s="27">
        <v>264679</v>
      </c>
    </row>
    <row r="5864" spans="1:17" x14ac:dyDescent="0.3">
      <c r="A5864">
        <v>3</v>
      </c>
      <c r="B5864">
        <v>1</v>
      </c>
      <c r="C5864">
        <v>1</v>
      </c>
      <c r="D5864" s="27">
        <v>300000</v>
      </c>
      <c r="O5864">
        <v>146.0213</v>
      </c>
    </row>
    <row r="5865" spans="1:17" x14ac:dyDescent="0.3">
      <c r="A5865">
        <v>1</v>
      </c>
      <c r="B5865">
        <v>14</v>
      </c>
      <c r="C5865">
        <v>28</v>
      </c>
      <c r="D5865" s="27">
        <v>34000</v>
      </c>
      <c r="E5865">
        <v>108659</v>
      </c>
      <c r="F5865">
        <v>155934</v>
      </c>
      <c r="G5865">
        <v>121590</v>
      </c>
      <c r="H5865">
        <v>0</v>
      </c>
      <c r="I5865">
        <v>142439</v>
      </c>
      <c r="J5865">
        <v>14568</v>
      </c>
      <c r="K5865">
        <v>198125</v>
      </c>
      <c r="L5865">
        <v>14702</v>
      </c>
      <c r="M5865">
        <v>186066</v>
      </c>
      <c r="N5865">
        <v>85158</v>
      </c>
      <c r="O5865">
        <v>139.16999999999999</v>
      </c>
      <c r="P5865" s="27">
        <v>301067</v>
      </c>
      <c r="Q5865" s="27">
        <v>1027241</v>
      </c>
    </row>
    <row r="5866" spans="1:17" x14ac:dyDescent="0.3">
      <c r="A5866">
        <v>8</v>
      </c>
      <c r="B5866">
        <v>5</v>
      </c>
      <c r="C5866">
        <v>9</v>
      </c>
      <c r="D5866" s="27">
        <v>210000</v>
      </c>
      <c r="E5866">
        <v>40361</v>
      </c>
      <c r="F5866">
        <v>115994</v>
      </c>
      <c r="G5866">
        <v>45687</v>
      </c>
      <c r="H5866">
        <v>906</v>
      </c>
      <c r="I5866">
        <v>348132</v>
      </c>
      <c r="J5866">
        <v>0</v>
      </c>
      <c r="K5866">
        <v>0</v>
      </c>
      <c r="L5866">
        <v>1318</v>
      </c>
      <c r="M5866">
        <v>18768</v>
      </c>
      <c r="N5866">
        <v>152001</v>
      </c>
      <c r="O5866">
        <v>62.963329999999999</v>
      </c>
      <c r="P5866" s="27">
        <v>211948</v>
      </c>
      <c r="Q5866" s="27">
        <v>723167</v>
      </c>
    </row>
    <row r="5867" spans="1:17" x14ac:dyDescent="0.3">
      <c r="A5867">
        <v>1</v>
      </c>
      <c r="B5867">
        <v>1</v>
      </c>
      <c r="C5867">
        <v>1</v>
      </c>
      <c r="D5867" s="27">
        <v>1700</v>
      </c>
      <c r="O5867">
        <v>1387.077</v>
      </c>
    </row>
    <row r="5868" spans="1:17" x14ac:dyDescent="0.3">
      <c r="A5868">
        <v>9</v>
      </c>
      <c r="B5868">
        <v>14</v>
      </c>
      <c r="C5868">
        <v>28</v>
      </c>
      <c r="D5868" s="27">
        <v>12000</v>
      </c>
      <c r="E5868">
        <v>0</v>
      </c>
      <c r="F5868">
        <v>34455</v>
      </c>
      <c r="G5868">
        <v>50935</v>
      </c>
      <c r="H5868">
        <v>0</v>
      </c>
      <c r="I5868">
        <v>51393</v>
      </c>
      <c r="J5868">
        <v>0</v>
      </c>
      <c r="K5868">
        <v>1285</v>
      </c>
      <c r="L5868">
        <v>27697</v>
      </c>
      <c r="M5868">
        <v>91017</v>
      </c>
      <c r="N5868">
        <v>29420</v>
      </c>
      <c r="O5868">
        <v>1031.346</v>
      </c>
      <c r="P5868" s="27">
        <v>83881</v>
      </c>
      <c r="Q5868" s="27">
        <v>286202</v>
      </c>
    </row>
    <row r="5869" spans="1:17" x14ac:dyDescent="0.3">
      <c r="A5869">
        <v>2</v>
      </c>
      <c r="B5869">
        <v>16</v>
      </c>
      <c r="C5869">
        <v>35</v>
      </c>
      <c r="D5869" s="27">
        <v>800000</v>
      </c>
      <c r="E5869">
        <v>0</v>
      </c>
      <c r="F5869">
        <v>20354800</v>
      </c>
      <c r="G5869">
        <v>11830898</v>
      </c>
      <c r="H5869">
        <v>0</v>
      </c>
      <c r="I5869">
        <v>12908799</v>
      </c>
      <c r="J5869">
        <v>3401058</v>
      </c>
      <c r="K5869">
        <v>4302100</v>
      </c>
      <c r="L5869">
        <v>3210094</v>
      </c>
      <c r="M5869">
        <v>13067873</v>
      </c>
      <c r="N5869">
        <v>16291052</v>
      </c>
      <c r="O5869">
        <v>3.979117</v>
      </c>
      <c r="P5869" s="27">
        <v>25019541</v>
      </c>
      <c r="Q5869" s="27">
        <v>85366674</v>
      </c>
    </row>
    <row r="5870" spans="1:17" x14ac:dyDescent="0.3">
      <c r="A5870">
        <v>9</v>
      </c>
      <c r="B5870">
        <v>17</v>
      </c>
      <c r="C5870">
        <v>36</v>
      </c>
      <c r="D5870" s="27">
        <v>40000</v>
      </c>
      <c r="E5870">
        <v>0</v>
      </c>
      <c r="F5870">
        <v>88380</v>
      </c>
      <c r="G5870">
        <v>345602</v>
      </c>
      <c r="H5870">
        <v>0</v>
      </c>
      <c r="I5870">
        <v>216761</v>
      </c>
      <c r="J5870">
        <v>84702</v>
      </c>
      <c r="K5870">
        <v>215179</v>
      </c>
      <c r="L5870">
        <v>306384</v>
      </c>
      <c r="M5870">
        <v>50556</v>
      </c>
      <c r="N5870">
        <v>363818</v>
      </c>
      <c r="O5870">
        <v>356.19830000000002</v>
      </c>
      <c r="P5870" s="27">
        <v>489854</v>
      </c>
      <c r="Q5870" s="27">
        <v>1671382</v>
      </c>
    </row>
    <row r="5871" spans="1:17" x14ac:dyDescent="0.3">
      <c r="A5871">
        <v>3</v>
      </c>
      <c r="B5871">
        <v>17</v>
      </c>
      <c r="C5871">
        <v>36</v>
      </c>
      <c r="D5871" s="27">
        <v>25000</v>
      </c>
      <c r="E5871">
        <v>150413</v>
      </c>
      <c r="F5871">
        <v>143025</v>
      </c>
      <c r="G5871">
        <v>272881</v>
      </c>
      <c r="H5871">
        <v>0</v>
      </c>
      <c r="I5871">
        <v>169686</v>
      </c>
      <c r="J5871">
        <v>65927</v>
      </c>
      <c r="K5871">
        <v>35473</v>
      </c>
      <c r="L5871">
        <v>82127</v>
      </c>
      <c r="M5871">
        <v>2635</v>
      </c>
      <c r="N5871">
        <v>291164</v>
      </c>
      <c r="O5871">
        <v>751.72649999999999</v>
      </c>
      <c r="P5871" s="27">
        <v>355607</v>
      </c>
      <c r="Q5871" s="27">
        <v>1213331</v>
      </c>
    </row>
    <row r="5872" spans="1:17" x14ac:dyDescent="0.3">
      <c r="A5872">
        <v>7</v>
      </c>
      <c r="B5872">
        <v>12</v>
      </c>
      <c r="C5872">
        <v>21</v>
      </c>
      <c r="D5872" s="27">
        <v>8000</v>
      </c>
      <c r="E5872">
        <v>2462</v>
      </c>
      <c r="F5872">
        <v>21457</v>
      </c>
      <c r="G5872">
        <v>12087</v>
      </c>
      <c r="H5872">
        <v>0</v>
      </c>
      <c r="I5872">
        <v>22139</v>
      </c>
      <c r="J5872">
        <v>2996</v>
      </c>
      <c r="K5872">
        <v>12999</v>
      </c>
      <c r="L5872">
        <v>2807</v>
      </c>
      <c r="M5872">
        <v>3759</v>
      </c>
      <c r="N5872">
        <v>23131</v>
      </c>
      <c r="O5872">
        <v>1879.4559999999999</v>
      </c>
      <c r="P5872" s="27">
        <v>30433</v>
      </c>
      <c r="Q5872" s="27">
        <v>103837</v>
      </c>
    </row>
    <row r="5873" spans="1:17" x14ac:dyDescent="0.3">
      <c r="A5873">
        <v>7</v>
      </c>
      <c r="B5873">
        <v>12</v>
      </c>
      <c r="C5873">
        <v>21</v>
      </c>
      <c r="D5873" s="27">
        <v>4250</v>
      </c>
      <c r="E5873">
        <v>2077</v>
      </c>
      <c r="F5873">
        <v>3575</v>
      </c>
      <c r="G5873">
        <v>191</v>
      </c>
      <c r="H5873">
        <v>0</v>
      </c>
      <c r="I5873">
        <v>409</v>
      </c>
      <c r="J5873">
        <v>891</v>
      </c>
      <c r="K5873">
        <v>481</v>
      </c>
      <c r="L5873">
        <v>0</v>
      </c>
      <c r="M5873">
        <v>0</v>
      </c>
      <c r="N5873">
        <v>5239</v>
      </c>
      <c r="O5873">
        <v>1807.463</v>
      </c>
      <c r="P5873" s="27">
        <v>3770</v>
      </c>
      <c r="Q5873" s="27">
        <v>12863</v>
      </c>
    </row>
    <row r="5874" spans="1:17" x14ac:dyDescent="0.3">
      <c r="A5874">
        <v>7</v>
      </c>
      <c r="B5874">
        <v>2</v>
      </c>
      <c r="C5874">
        <v>2</v>
      </c>
      <c r="D5874" s="27">
        <v>800000</v>
      </c>
      <c r="E5874">
        <v>55921</v>
      </c>
      <c r="F5874">
        <v>4906916</v>
      </c>
      <c r="G5874">
        <v>37595446</v>
      </c>
      <c r="H5874">
        <v>0</v>
      </c>
      <c r="I5874">
        <v>22180711</v>
      </c>
      <c r="J5874">
        <v>0</v>
      </c>
      <c r="K5874">
        <v>2403976</v>
      </c>
      <c r="L5874">
        <v>5728298</v>
      </c>
      <c r="M5874">
        <v>14517004</v>
      </c>
      <c r="N5874">
        <v>20634280</v>
      </c>
      <c r="O5874">
        <v>23.717549999999999</v>
      </c>
      <c r="P5874" s="27">
        <v>31659599</v>
      </c>
      <c r="Q5874" s="8">
        <v>108000000</v>
      </c>
    </row>
    <row r="5875" spans="1:17" x14ac:dyDescent="0.3">
      <c r="A5875">
        <v>1</v>
      </c>
      <c r="B5875">
        <v>1</v>
      </c>
      <c r="C5875">
        <v>1</v>
      </c>
      <c r="D5875" s="27">
        <v>5100</v>
      </c>
      <c r="E5875">
        <v>0</v>
      </c>
      <c r="F5875">
        <v>0</v>
      </c>
      <c r="G5875">
        <v>0</v>
      </c>
      <c r="H5875">
        <v>0</v>
      </c>
      <c r="I5875">
        <v>0</v>
      </c>
      <c r="J5875">
        <v>0</v>
      </c>
      <c r="K5875">
        <v>0</v>
      </c>
      <c r="L5875">
        <v>0</v>
      </c>
      <c r="M5875">
        <v>0</v>
      </c>
      <c r="N5875">
        <v>2334</v>
      </c>
      <c r="O5875">
        <v>1145.08</v>
      </c>
      <c r="P5875" s="27">
        <v>684</v>
      </c>
      <c r="Q5875" s="27">
        <v>2334</v>
      </c>
    </row>
    <row r="5876" spans="1:17" x14ac:dyDescent="0.3">
      <c r="A5876">
        <v>9</v>
      </c>
      <c r="B5876">
        <v>2</v>
      </c>
      <c r="C5876">
        <v>6</v>
      </c>
      <c r="D5876" s="27">
        <v>1750</v>
      </c>
      <c r="E5876">
        <v>78</v>
      </c>
      <c r="F5876">
        <v>492</v>
      </c>
      <c r="G5876">
        <v>3128</v>
      </c>
      <c r="H5876">
        <v>0</v>
      </c>
      <c r="I5876">
        <v>1697</v>
      </c>
      <c r="J5876">
        <v>0</v>
      </c>
      <c r="K5876">
        <v>287</v>
      </c>
      <c r="L5876">
        <v>1254</v>
      </c>
      <c r="M5876">
        <v>5853</v>
      </c>
      <c r="N5876">
        <v>1258</v>
      </c>
      <c r="O5876">
        <v>74.84496</v>
      </c>
      <c r="P5876" s="27">
        <v>4117</v>
      </c>
      <c r="Q5876" s="27">
        <v>14047</v>
      </c>
    </row>
    <row r="5877" spans="1:17" x14ac:dyDescent="0.3">
      <c r="A5877">
        <v>4</v>
      </c>
      <c r="B5877">
        <v>1</v>
      </c>
      <c r="C5877">
        <v>1</v>
      </c>
      <c r="D5877" s="27">
        <v>30000</v>
      </c>
      <c r="O5877">
        <v>499.12040000000002</v>
      </c>
    </row>
    <row r="5878" spans="1:17" x14ac:dyDescent="0.3">
      <c r="A5878">
        <v>6</v>
      </c>
      <c r="B5878">
        <v>1</v>
      </c>
      <c r="C5878">
        <v>1</v>
      </c>
      <c r="D5878" s="27">
        <v>91000</v>
      </c>
      <c r="O5878">
        <v>190.51009999999999</v>
      </c>
    </row>
    <row r="5879" spans="1:17" x14ac:dyDescent="0.3">
      <c r="A5879">
        <v>5</v>
      </c>
      <c r="B5879">
        <v>14</v>
      </c>
      <c r="C5879">
        <v>27</v>
      </c>
      <c r="D5879" s="27">
        <v>28500</v>
      </c>
      <c r="E5879">
        <v>0</v>
      </c>
      <c r="F5879">
        <v>504451</v>
      </c>
      <c r="G5879">
        <v>637018</v>
      </c>
      <c r="H5879">
        <v>0</v>
      </c>
      <c r="I5879">
        <v>229587</v>
      </c>
      <c r="J5879">
        <v>0</v>
      </c>
      <c r="K5879">
        <v>23077</v>
      </c>
      <c r="L5879">
        <v>701118</v>
      </c>
      <c r="M5879">
        <v>251669</v>
      </c>
      <c r="N5879">
        <v>525390</v>
      </c>
      <c r="O5879">
        <v>356.19830000000002</v>
      </c>
      <c r="P5879" s="27">
        <v>841826</v>
      </c>
      <c r="Q5879" s="27">
        <v>2872310</v>
      </c>
    </row>
    <row r="5880" spans="1:17" x14ac:dyDescent="0.3">
      <c r="A5880">
        <v>9</v>
      </c>
      <c r="B5880">
        <v>2</v>
      </c>
      <c r="C5880">
        <v>2</v>
      </c>
      <c r="D5880" s="27">
        <v>45000</v>
      </c>
      <c r="E5880">
        <v>0</v>
      </c>
      <c r="F5880">
        <v>335565</v>
      </c>
      <c r="G5880">
        <v>335067</v>
      </c>
      <c r="H5880">
        <v>4220</v>
      </c>
      <c r="I5880">
        <v>161662</v>
      </c>
      <c r="J5880">
        <v>0</v>
      </c>
      <c r="K5880">
        <v>0</v>
      </c>
      <c r="L5880">
        <v>44193</v>
      </c>
      <c r="M5880">
        <v>293640</v>
      </c>
      <c r="N5880">
        <v>236556</v>
      </c>
      <c r="O5880">
        <v>63.018439999999998</v>
      </c>
      <c r="P5880" s="27">
        <v>413512</v>
      </c>
      <c r="Q5880" s="27">
        <v>1410903</v>
      </c>
    </row>
    <row r="5881" spans="1:17" x14ac:dyDescent="0.3">
      <c r="A5881">
        <v>9</v>
      </c>
      <c r="B5881">
        <v>15</v>
      </c>
      <c r="C5881">
        <v>33</v>
      </c>
      <c r="D5881" s="27">
        <v>1300</v>
      </c>
      <c r="E5881">
        <v>14559</v>
      </c>
      <c r="F5881">
        <v>1310</v>
      </c>
      <c r="G5881">
        <v>21887</v>
      </c>
      <c r="H5881">
        <v>13621</v>
      </c>
      <c r="I5881">
        <v>20772</v>
      </c>
      <c r="J5881">
        <v>54427</v>
      </c>
      <c r="K5881">
        <v>84031</v>
      </c>
      <c r="L5881">
        <v>6424</v>
      </c>
      <c r="M5881">
        <v>3735</v>
      </c>
      <c r="N5881">
        <v>14174</v>
      </c>
      <c r="O5881">
        <v>880.7835</v>
      </c>
      <c r="P5881" s="27">
        <v>68857</v>
      </c>
      <c r="Q5881" s="27">
        <v>234940</v>
      </c>
    </row>
    <row r="5882" spans="1:17" x14ac:dyDescent="0.3">
      <c r="A5882">
        <v>4</v>
      </c>
      <c r="B5882">
        <v>23</v>
      </c>
      <c r="C5882">
        <v>50</v>
      </c>
      <c r="D5882" s="27">
        <v>47500</v>
      </c>
      <c r="E5882">
        <v>66886</v>
      </c>
      <c r="F5882">
        <v>186158</v>
      </c>
      <c r="G5882">
        <v>496792</v>
      </c>
      <c r="H5882">
        <v>39656</v>
      </c>
      <c r="I5882">
        <v>321984</v>
      </c>
      <c r="J5882">
        <v>0</v>
      </c>
      <c r="K5882">
        <v>27680</v>
      </c>
      <c r="L5882">
        <v>49141</v>
      </c>
      <c r="M5882">
        <v>66103</v>
      </c>
      <c r="N5882">
        <v>286995</v>
      </c>
      <c r="O5882">
        <v>445.92270000000002</v>
      </c>
      <c r="P5882" s="27">
        <v>451757</v>
      </c>
      <c r="Q5882" s="27">
        <v>1541395</v>
      </c>
    </row>
    <row r="5883" spans="1:17" x14ac:dyDescent="0.3">
      <c r="A5883">
        <v>2</v>
      </c>
      <c r="B5883">
        <v>13</v>
      </c>
      <c r="C5883">
        <v>22</v>
      </c>
      <c r="D5883" s="27">
        <v>75000</v>
      </c>
      <c r="E5883">
        <v>2309066</v>
      </c>
      <c r="F5883">
        <v>9234750</v>
      </c>
      <c r="G5883">
        <v>2357386</v>
      </c>
      <c r="H5883">
        <v>32865</v>
      </c>
      <c r="I5883">
        <v>1426811</v>
      </c>
      <c r="J5883">
        <v>0</v>
      </c>
      <c r="K5883">
        <v>4357650</v>
      </c>
      <c r="L5883">
        <v>1154537</v>
      </c>
      <c r="M5883">
        <v>2186341</v>
      </c>
      <c r="N5883">
        <v>5691618</v>
      </c>
      <c r="O5883">
        <v>226.49610000000001</v>
      </c>
      <c r="P5883" s="27">
        <v>8426443</v>
      </c>
      <c r="Q5883" s="27">
        <v>28751024</v>
      </c>
    </row>
    <row r="5884" spans="1:17" x14ac:dyDescent="0.3">
      <c r="A5884">
        <v>2</v>
      </c>
      <c r="B5884">
        <v>16</v>
      </c>
      <c r="C5884">
        <v>35</v>
      </c>
      <c r="D5884" s="27">
        <v>136000</v>
      </c>
      <c r="E5884">
        <v>0</v>
      </c>
      <c r="F5884">
        <v>1919106</v>
      </c>
      <c r="G5884">
        <v>3005832</v>
      </c>
      <c r="H5884">
        <v>0</v>
      </c>
      <c r="I5884">
        <v>3665875</v>
      </c>
      <c r="J5884">
        <v>1071117</v>
      </c>
      <c r="K5884">
        <v>3032596</v>
      </c>
      <c r="L5884">
        <v>751386</v>
      </c>
      <c r="M5884">
        <v>1516397</v>
      </c>
      <c r="N5884">
        <v>4734553</v>
      </c>
      <c r="O5884">
        <v>9.2846069999999994</v>
      </c>
      <c r="P5884" s="27">
        <v>5772820</v>
      </c>
      <c r="Q5884" s="27">
        <v>19696862</v>
      </c>
    </row>
    <row r="5885" spans="1:17" x14ac:dyDescent="0.3">
      <c r="A5885">
        <v>7</v>
      </c>
      <c r="B5885">
        <v>91</v>
      </c>
      <c r="C5885">
        <v>49</v>
      </c>
      <c r="D5885" s="27">
        <v>33500</v>
      </c>
      <c r="E5885">
        <v>3851</v>
      </c>
      <c r="F5885">
        <v>48006</v>
      </c>
      <c r="G5885">
        <v>19958</v>
      </c>
      <c r="H5885">
        <v>124</v>
      </c>
      <c r="I5885">
        <v>87028</v>
      </c>
      <c r="J5885">
        <v>8025</v>
      </c>
      <c r="K5885">
        <v>7058</v>
      </c>
      <c r="L5885">
        <v>1324</v>
      </c>
      <c r="M5885">
        <v>4179</v>
      </c>
      <c r="N5885">
        <v>72488</v>
      </c>
      <c r="O5885">
        <v>1162.2629999999999</v>
      </c>
      <c r="P5885" s="27">
        <v>73869</v>
      </c>
      <c r="Q5885" s="27">
        <v>252041</v>
      </c>
    </row>
    <row r="5886" spans="1:17" x14ac:dyDescent="0.3">
      <c r="A5886">
        <v>4</v>
      </c>
      <c r="B5886">
        <v>14</v>
      </c>
      <c r="C5886">
        <v>27</v>
      </c>
      <c r="D5886" s="27">
        <v>26500</v>
      </c>
      <c r="E5886">
        <v>93629</v>
      </c>
      <c r="F5886">
        <v>286223</v>
      </c>
      <c r="G5886">
        <v>183983</v>
      </c>
      <c r="H5886">
        <v>19228</v>
      </c>
      <c r="I5886">
        <v>296172</v>
      </c>
      <c r="J5886">
        <v>0</v>
      </c>
      <c r="K5886">
        <v>5966</v>
      </c>
      <c r="L5886">
        <v>13486</v>
      </c>
      <c r="M5886">
        <v>251709</v>
      </c>
      <c r="N5886">
        <v>183150</v>
      </c>
      <c r="O5886">
        <v>308.20569999999998</v>
      </c>
      <c r="P5886" s="27">
        <v>390840</v>
      </c>
      <c r="Q5886" s="27">
        <v>1333546</v>
      </c>
    </row>
    <row r="5887" spans="1:17" x14ac:dyDescent="0.3">
      <c r="A5887">
        <v>5</v>
      </c>
      <c r="B5887">
        <v>16</v>
      </c>
      <c r="C5887">
        <v>35</v>
      </c>
      <c r="D5887" s="27">
        <v>225000</v>
      </c>
      <c r="E5887">
        <v>0</v>
      </c>
      <c r="F5887">
        <v>9258666</v>
      </c>
      <c r="G5887">
        <v>4028669</v>
      </c>
      <c r="H5887">
        <v>255744</v>
      </c>
      <c r="I5887">
        <v>4027645</v>
      </c>
      <c r="J5887">
        <v>0</v>
      </c>
      <c r="K5887">
        <v>2005034</v>
      </c>
      <c r="L5887">
        <v>2265844</v>
      </c>
      <c r="M5887">
        <v>2481171</v>
      </c>
      <c r="N5887">
        <v>4889181</v>
      </c>
      <c r="O5887">
        <v>9.4121480000000002</v>
      </c>
      <c r="P5887" s="27">
        <v>8561534</v>
      </c>
      <c r="Q5887" s="27">
        <v>29211954</v>
      </c>
    </row>
    <row r="5888" spans="1:17" x14ac:dyDescent="0.3">
      <c r="A5888">
        <v>2</v>
      </c>
      <c r="B5888">
        <v>14</v>
      </c>
      <c r="C5888">
        <v>30</v>
      </c>
      <c r="D5888" s="27">
        <v>10001</v>
      </c>
      <c r="E5888">
        <v>0</v>
      </c>
      <c r="F5888">
        <v>41059</v>
      </c>
      <c r="G5888">
        <v>29557</v>
      </c>
      <c r="H5888">
        <v>0</v>
      </c>
      <c r="I5888">
        <v>126121</v>
      </c>
      <c r="J5888">
        <v>0</v>
      </c>
      <c r="K5888">
        <v>142395</v>
      </c>
      <c r="L5888">
        <v>14737</v>
      </c>
      <c r="M5888">
        <v>3764</v>
      </c>
      <c r="N5888">
        <v>59747</v>
      </c>
      <c r="O5888">
        <v>1868.403</v>
      </c>
      <c r="P5888" s="27">
        <v>122327</v>
      </c>
      <c r="Q5888" s="27">
        <v>417380</v>
      </c>
    </row>
    <row r="5889" spans="1:17" x14ac:dyDescent="0.3">
      <c r="A5889">
        <v>6</v>
      </c>
      <c r="B5889">
        <v>12</v>
      </c>
      <c r="C5889">
        <v>21</v>
      </c>
      <c r="D5889" s="27">
        <v>134000</v>
      </c>
      <c r="E5889">
        <v>112014</v>
      </c>
      <c r="F5889">
        <v>1943309</v>
      </c>
      <c r="G5889">
        <v>3004333</v>
      </c>
      <c r="H5889">
        <v>32969</v>
      </c>
      <c r="I5889">
        <v>836742</v>
      </c>
      <c r="J5889">
        <v>0</v>
      </c>
      <c r="K5889">
        <v>413069</v>
      </c>
      <c r="L5889">
        <v>298739</v>
      </c>
      <c r="M5889">
        <v>238007</v>
      </c>
      <c r="N5889">
        <v>2670279</v>
      </c>
      <c r="O5889">
        <v>177.34460000000001</v>
      </c>
      <c r="P5889" s="27">
        <v>2798787</v>
      </c>
      <c r="Q5889" s="27">
        <v>9549461</v>
      </c>
    </row>
    <row r="5890" spans="1:17" x14ac:dyDescent="0.3">
      <c r="A5890">
        <v>3</v>
      </c>
      <c r="B5890">
        <v>15</v>
      </c>
      <c r="C5890">
        <v>33</v>
      </c>
      <c r="D5890" s="27">
        <v>5900</v>
      </c>
      <c r="E5890">
        <v>0</v>
      </c>
      <c r="F5890">
        <v>63201</v>
      </c>
      <c r="G5890">
        <v>130158</v>
      </c>
      <c r="H5890">
        <v>0</v>
      </c>
      <c r="I5890">
        <v>47710</v>
      </c>
      <c r="J5890">
        <v>0</v>
      </c>
      <c r="K5890">
        <v>474305</v>
      </c>
      <c r="L5890">
        <v>19638</v>
      </c>
      <c r="M5890">
        <v>0</v>
      </c>
      <c r="N5890">
        <v>76529</v>
      </c>
      <c r="O5890">
        <v>1559.829</v>
      </c>
      <c r="P5890" s="27">
        <v>237849</v>
      </c>
      <c r="Q5890" s="27">
        <v>811541</v>
      </c>
    </row>
    <row r="5891" spans="1:17" x14ac:dyDescent="0.3">
      <c r="A5891">
        <v>3</v>
      </c>
      <c r="B5891">
        <v>2</v>
      </c>
      <c r="C5891">
        <v>2</v>
      </c>
      <c r="D5891" s="27">
        <v>60000</v>
      </c>
      <c r="E5891">
        <v>577575</v>
      </c>
      <c r="F5891">
        <v>711298</v>
      </c>
      <c r="G5891">
        <v>2244980</v>
      </c>
      <c r="H5891">
        <v>33631</v>
      </c>
      <c r="I5891">
        <v>1059427</v>
      </c>
      <c r="J5891">
        <v>0</v>
      </c>
      <c r="K5891">
        <v>34729</v>
      </c>
      <c r="L5891">
        <v>285747</v>
      </c>
      <c r="M5891">
        <v>1337988</v>
      </c>
      <c r="N5891">
        <v>1059733</v>
      </c>
      <c r="O5891">
        <v>213.4828</v>
      </c>
      <c r="P5891" s="27">
        <v>2152728</v>
      </c>
      <c r="Q5891" s="27">
        <v>7345108</v>
      </c>
    </row>
    <row r="5892" spans="1:17" x14ac:dyDescent="0.3">
      <c r="A5892">
        <v>5</v>
      </c>
      <c r="B5892">
        <v>1</v>
      </c>
      <c r="C5892">
        <v>1</v>
      </c>
      <c r="D5892" s="27">
        <v>15750</v>
      </c>
      <c r="E5892">
        <v>470</v>
      </c>
      <c r="F5892">
        <v>2793</v>
      </c>
      <c r="G5892">
        <v>268</v>
      </c>
      <c r="H5892">
        <v>0</v>
      </c>
      <c r="I5892">
        <v>0</v>
      </c>
      <c r="J5892">
        <v>0</v>
      </c>
      <c r="K5892">
        <v>0</v>
      </c>
      <c r="L5892">
        <v>0</v>
      </c>
      <c r="M5892">
        <v>0</v>
      </c>
      <c r="N5892">
        <v>17385</v>
      </c>
      <c r="O5892">
        <v>1162.2629999999999</v>
      </c>
      <c r="P5892" s="27">
        <v>6130</v>
      </c>
      <c r="Q5892" s="27">
        <v>20916</v>
      </c>
    </row>
    <row r="5893" spans="1:17" x14ac:dyDescent="0.3">
      <c r="A5893">
        <v>8</v>
      </c>
      <c r="B5893">
        <v>26</v>
      </c>
      <c r="C5893">
        <v>46</v>
      </c>
      <c r="D5893" s="27">
        <v>5000</v>
      </c>
      <c r="E5893">
        <v>0</v>
      </c>
      <c r="F5893">
        <v>0</v>
      </c>
      <c r="G5893">
        <v>33297</v>
      </c>
      <c r="H5893">
        <v>0</v>
      </c>
      <c r="I5893">
        <v>80671</v>
      </c>
      <c r="J5893">
        <v>0</v>
      </c>
      <c r="K5893">
        <v>4893</v>
      </c>
      <c r="L5893">
        <v>0</v>
      </c>
      <c r="M5893">
        <v>0</v>
      </c>
      <c r="N5893">
        <v>94386</v>
      </c>
      <c r="O5893">
        <v>1667.7550000000001</v>
      </c>
      <c r="P5893" s="27">
        <v>62499</v>
      </c>
      <c r="Q5893" s="27">
        <v>213247</v>
      </c>
    </row>
    <row r="5894" spans="1:17" x14ac:dyDescent="0.3">
      <c r="A5894">
        <v>3</v>
      </c>
      <c r="B5894">
        <v>5</v>
      </c>
      <c r="C5894">
        <v>10</v>
      </c>
      <c r="D5894" s="27">
        <v>70000</v>
      </c>
      <c r="E5894">
        <v>0</v>
      </c>
      <c r="F5894">
        <v>3715</v>
      </c>
      <c r="G5894">
        <v>21348</v>
      </c>
      <c r="H5894">
        <v>239</v>
      </c>
      <c r="I5894">
        <v>100831</v>
      </c>
      <c r="J5894">
        <v>0</v>
      </c>
      <c r="K5894">
        <v>0</v>
      </c>
      <c r="L5894">
        <v>6703</v>
      </c>
      <c r="M5894">
        <v>6187</v>
      </c>
      <c r="N5894">
        <v>83378</v>
      </c>
      <c r="O5894">
        <v>77.797550000000001</v>
      </c>
      <c r="P5894" s="27">
        <v>65182</v>
      </c>
      <c r="Q5894" s="27">
        <v>222401</v>
      </c>
    </row>
    <row r="5895" spans="1:17" x14ac:dyDescent="0.3">
      <c r="A5895">
        <v>9</v>
      </c>
      <c r="B5895">
        <v>2</v>
      </c>
      <c r="C5895">
        <v>6</v>
      </c>
      <c r="D5895" s="27">
        <v>3500</v>
      </c>
      <c r="E5895">
        <v>47</v>
      </c>
      <c r="F5895">
        <v>0</v>
      </c>
      <c r="G5895">
        <v>1253</v>
      </c>
      <c r="H5895">
        <v>0</v>
      </c>
      <c r="I5895">
        <v>3958</v>
      </c>
      <c r="J5895">
        <v>0</v>
      </c>
      <c r="K5895">
        <v>403</v>
      </c>
      <c r="L5895">
        <v>5699</v>
      </c>
      <c r="M5895">
        <v>3067</v>
      </c>
      <c r="N5895">
        <v>5840</v>
      </c>
      <c r="O5895">
        <v>1522.982</v>
      </c>
      <c r="P5895" s="27">
        <v>5940</v>
      </c>
      <c r="Q5895" s="27">
        <v>20267</v>
      </c>
    </row>
    <row r="5896" spans="1:17" x14ac:dyDescent="0.3">
      <c r="A5896">
        <v>1</v>
      </c>
      <c r="B5896">
        <v>4</v>
      </c>
      <c r="C5896">
        <v>8</v>
      </c>
      <c r="D5896" s="27">
        <v>220000</v>
      </c>
      <c r="E5896">
        <v>0</v>
      </c>
      <c r="F5896">
        <v>0</v>
      </c>
      <c r="G5896">
        <v>4643154</v>
      </c>
      <c r="H5896">
        <v>0</v>
      </c>
      <c r="I5896">
        <v>10685454</v>
      </c>
      <c r="J5896">
        <v>0</v>
      </c>
      <c r="K5896">
        <v>2195814</v>
      </c>
      <c r="L5896">
        <v>255057</v>
      </c>
      <c r="M5896">
        <v>1738962</v>
      </c>
      <c r="N5896">
        <v>12866154</v>
      </c>
      <c r="O5896">
        <v>30.431059999999999</v>
      </c>
      <c r="P5896" s="27">
        <v>9491382</v>
      </c>
      <c r="Q5896" s="27">
        <v>32384595</v>
      </c>
    </row>
    <row r="5897" spans="1:17" x14ac:dyDescent="0.3">
      <c r="A5897">
        <v>9</v>
      </c>
      <c r="B5897">
        <v>2</v>
      </c>
      <c r="C5897">
        <v>2</v>
      </c>
      <c r="D5897" s="27">
        <v>58000</v>
      </c>
      <c r="E5897">
        <v>0</v>
      </c>
      <c r="F5897">
        <v>47093</v>
      </c>
      <c r="G5897">
        <v>679019</v>
      </c>
      <c r="H5897">
        <v>8931</v>
      </c>
      <c r="I5897">
        <v>132551</v>
      </c>
      <c r="J5897">
        <v>0</v>
      </c>
      <c r="K5897">
        <v>11304</v>
      </c>
      <c r="L5897">
        <v>58649</v>
      </c>
      <c r="M5897">
        <v>100806</v>
      </c>
      <c r="N5897">
        <v>603539</v>
      </c>
      <c r="O5897">
        <v>833.87760000000003</v>
      </c>
      <c r="P5897" s="27">
        <v>481211</v>
      </c>
      <c r="Q5897" s="27">
        <v>1641892</v>
      </c>
    </row>
    <row r="5898" spans="1:17" x14ac:dyDescent="0.3">
      <c r="A5898">
        <v>2</v>
      </c>
      <c r="B5898">
        <v>2</v>
      </c>
      <c r="C5898">
        <v>6</v>
      </c>
      <c r="D5898" s="27">
        <v>2000</v>
      </c>
      <c r="E5898">
        <v>0</v>
      </c>
      <c r="F5898">
        <v>2085</v>
      </c>
      <c r="G5898">
        <v>2758</v>
      </c>
      <c r="H5898">
        <v>0</v>
      </c>
      <c r="I5898">
        <v>6825</v>
      </c>
      <c r="J5898">
        <v>0</v>
      </c>
      <c r="K5898">
        <v>0</v>
      </c>
      <c r="L5898">
        <v>958</v>
      </c>
      <c r="M5898">
        <v>3769</v>
      </c>
      <c r="N5898">
        <v>7861</v>
      </c>
      <c r="O5898">
        <v>1381.421</v>
      </c>
      <c r="P5898" s="27">
        <v>7109</v>
      </c>
      <c r="Q5898" s="27">
        <v>24256</v>
      </c>
    </row>
    <row r="5899" spans="1:17" x14ac:dyDescent="0.3">
      <c r="A5899">
        <v>3</v>
      </c>
      <c r="B5899">
        <v>4</v>
      </c>
      <c r="C5899">
        <v>8</v>
      </c>
      <c r="D5899" s="27">
        <v>67000</v>
      </c>
      <c r="E5899">
        <v>77248</v>
      </c>
      <c r="F5899">
        <v>1068094</v>
      </c>
      <c r="G5899">
        <v>460841</v>
      </c>
      <c r="H5899">
        <v>0</v>
      </c>
      <c r="I5899">
        <v>867970</v>
      </c>
      <c r="J5899">
        <v>0</v>
      </c>
      <c r="K5899">
        <v>2840919</v>
      </c>
      <c r="L5899">
        <v>130029</v>
      </c>
      <c r="M5899">
        <v>728893</v>
      </c>
      <c r="N5899">
        <v>1855281</v>
      </c>
      <c r="O5899">
        <v>315.52019999999999</v>
      </c>
      <c r="P5899" s="27">
        <v>2353246</v>
      </c>
      <c r="Q5899" s="27">
        <v>8029275</v>
      </c>
    </row>
    <row r="5900" spans="1:17" x14ac:dyDescent="0.3">
      <c r="A5900">
        <v>7</v>
      </c>
      <c r="B5900">
        <v>2</v>
      </c>
      <c r="C5900">
        <v>6</v>
      </c>
      <c r="D5900" s="27">
        <v>24000</v>
      </c>
      <c r="E5900">
        <v>6720</v>
      </c>
      <c r="F5900">
        <v>153547</v>
      </c>
      <c r="G5900">
        <v>82657</v>
      </c>
      <c r="H5900">
        <v>708</v>
      </c>
      <c r="I5900">
        <v>130745</v>
      </c>
      <c r="J5900">
        <v>0</v>
      </c>
      <c r="K5900">
        <v>0</v>
      </c>
      <c r="L5900">
        <v>55155</v>
      </c>
      <c r="M5900">
        <v>41784</v>
      </c>
      <c r="N5900">
        <v>77706</v>
      </c>
      <c r="O5900">
        <v>1162.2629999999999</v>
      </c>
      <c r="P5900" s="27">
        <v>160909</v>
      </c>
      <c r="Q5900" s="27">
        <v>549022</v>
      </c>
    </row>
    <row r="5901" spans="1:17" x14ac:dyDescent="0.3">
      <c r="A5901">
        <v>1</v>
      </c>
      <c r="B5901">
        <v>1</v>
      </c>
      <c r="C5901">
        <v>1</v>
      </c>
      <c r="D5901" s="27">
        <v>20000</v>
      </c>
      <c r="E5901">
        <v>3127</v>
      </c>
      <c r="F5901">
        <v>2869</v>
      </c>
      <c r="G5901">
        <v>23195</v>
      </c>
      <c r="H5901">
        <v>0</v>
      </c>
      <c r="I5901">
        <v>25579</v>
      </c>
      <c r="J5901">
        <v>0</v>
      </c>
      <c r="K5901">
        <v>32139</v>
      </c>
      <c r="L5901">
        <v>4872</v>
      </c>
      <c r="M5901">
        <v>1183</v>
      </c>
      <c r="N5901">
        <v>38009</v>
      </c>
      <c r="O5901">
        <v>1047.883</v>
      </c>
      <c r="P5901" s="27">
        <v>38386</v>
      </c>
      <c r="Q5901" s="27">
        <v>130973</v>
      </c>
    </row>
    <row r="5902" spans="1:17" x14ac:dyDescent="0.3">
      <c r="A5902">
        <v>3</v>
      </c>
      <c r="B5902">
        <v>14</v>
      </c>
      <c r="C5902">
        <v>29</v>
      </c>
      <c r="D5902" s="27">
        <v>52000</v>
      </c>
      <c r="E5902">
        <v>0</v>
      </c>
      <c r="F5902">
        <v>1469097</v>
      </c>
      <c r="G5902">
        <v>1480648</v>
      </c>
      <c r="H5902">
        <v>0</v>
      </c>
      <c r="I5902">
        <v>2523627</v>
      </c>
      <c r="J5902">
        <v>0</v>
      </c>
      <c r="K5902">
        <v>180734</v>
      </c>
      <c r="L5902">
        <v>449101</v>
      </c>
      <c r="M5902">
        <v>310224</v>
      </c>
      <c r="N5902">
        <v>1306038</v>
      </c>
      <c r="O5902">
        <v>403.26229999999998</v>
      </c>
      <c r="P5902" s="27">
        <v>2262447</v>
      </c>
      <c r="Q5902" s="27">
        <v>7719469</v>
      </c>
    </row>
    <row r="5903" spans="1:17" x14ac:dyDescent="0.3">
      <c r="A5903">
        <v>9</v>
      </c>
      <c r="B5903">
        <v>5</v>
      </c>
      <c r="C5903">
        <v>9</v>
      </c>
      <c r="D5903" s="27">
        <v>30000</v>
      </c>
      <c r="E5903">
        <v>1001</v>
      </c>
      <c r="F5903">
        <v>138539</v>
      </c>
      <c r="G5903">
        <v>60011</v>
      </c>
      <c r="H5903">
        <v>22501</v>
      </c>
      <c r="I5903">
        <v>311593</v>
      </c>
      <c r="J5903">
        <v>0</v>
      </c>
      <c r="K5903">
        <v>17265</v>
      </c>
      <c r="L5903">
        <v>133038</v>
      </c>
      <c r="M5903">
        <v>383955</v>
      </c>
      <c r="N5903">
        <v>295443</v>
      </c>
      <c r="O5903">
        <v>145.50389999999999</v>
      </c>
      <c r="P5903" s="27">
        <v>399574</v>
      </c>
      <c r="Q5903" s="27">
        <v>1363346</v>
      </c>
    </row>
    <row r="5904" spans="1:17" x14ac:dyDescent="0.3">
      <c r="A5904">
        <v>9</v>
      </c>
      <c r="B5904">
        <v>5</v>
      </c>
      <c r="C5904">
        <v>9</v>
      </c>
      <c r="D5904" s="27">
        <v>310000</v>
      </c>
      <c r="E5904">
        <v>0</v>
      </c>
      <c r="F5904">
        <v>633366</v>
      </c>
      <c r="G5904">
        <v>556932</v>
      </c>
      <c r="H5904">
        <v>13644</v>
      </c>
      <c r="I5904">
        <v>4267793</v>
      </c>
      <c r="J5904">
        <v>0</v>
      </c>
      <c r="K5904">
        <v>4668967</v>
      </c>
      <c r="L5904">
        <v>25770</v>
      </c>
      <c r="M5904">
        <v>127530</v>
      </c>
      <c r="N5904">
        <v>1885685</v>
      </c>
      <c r="O5904">
        <v>48.84104</v>
      </c>
      <c r="P5904" s="27">
        <v>3569662</v>
      </c>
      <c r="Q5904" s="27">
        <v>12179687</v>
      </c>
    </row>
    <row r="5905" spans="1:17" x14ac:dyDescent="0.3">
      <c r="A5905">
        <v>7</v>
      </c>
      <c r="B5905">
        <v>1</v>
      </c>
      <c r="C5905">
        <v>1</v>
      </c>
      <c r="D5905" s="27">
        <v>2100</v>
      </c>
      <c r="E5905">
        <v>1752</v>
      </c>
      <c r="F5905">
        <v>0</v>
      </c>
      <c r="G5905">
        <v>16</v>
      </c>
      <c r="H5905">
        <v>0</v>
      </c>
      <c r="I5905">
        <v>4648</v>
      </c>
      <c r="J5905">
        <v>0</v>
      </c>
      <c r="K5905">
        <v>0</v>
      </c>
      <c r="L5905">
        <v>0</v>
      </c>
      <c r="M5905">
        <v>0</v>
      </c>
      <c r="N5905">
        <v>6567</v>
      </c>
      <c r="O5905">
        <v>3782.18</v>
      </c>
      <c r="P5905" s="27">
        <v>3805</v>
      </c>
      <c r="Q5905" s="27">
        <v>12983</v>
      </c>
    </row>
    <row r="5906" spans="1:17" x14ac:dyDescent="0.3">
      <c r="A5906">
        <v>8</v>
      </c>
      <c r="B5906">
        <v>23</v>
      </c>
      <c r="C5906">
        <v>50</v>
      </c>
      <c r="D5906" s="27">
        <v>80000</v>
      </c>
      <c r="E5906">
        <v>20943</v>
      </c>
      <c r="F5906">
        <v>583740</v>
      </c>
      <c r="G5906">
        <v>791092</v>
      </c>
      <c r="H5906">
        <v>120213</v>
      </c>
      <c r="I5906">
        <v>624818</v>
      </c>
      <c r="J5906">
        <v>78018</v>
      </c>
      <c r="K5906">
        <v>3341067</v>
      </c>
      <c r="L5906">
        <v>238688</v>
      </c>
      <c r="M5906">
        <v>149314</v>
      </c>
      <c r="N5906">
        <v>589485</v>
      </c>
      <c r="O5906">
        <v>740.66579999999999</v>
      </c>
      <c r="P5906" s="27">
        <v>1915996</v>
      </c>
      <c r="Q5906" s="27">
        <v>6537378</v>
      </c>
    </row>
    <row r="5907" spans="1:17" x14ac:dyDescent="0.3">
      <c r="A5907">
        <v>5</v>
      </c>
      <c r="B5907">
        <v>16</v>
      </c>
      <c r="C5907">
        <v>35</v>
      </c>
      <c r="D5907" s="27">
        <v>70000</v>
      </c>
      <c r="E5907">
        <v>0</v>
      </c>
      <c r="F5907">
        <v>899112</v>
      </c>
      <c r="G5907">
        <v>806380</v>
      </c>
      <c r="H5907">
        <v>0</v>
      </c>
      <c r="I5907">
        <v>732123</v>
      </c>
      <c r="J5907">
        <v>0</v>
      </c>
      <c r="K5907">
        <v>84339</v>
      </c>
      <c r="L5907">
        <v>22146</v>
      </c>
      <c r="M5907">
        <v>86035</v>
      </c>
      <c r="N5907">
        <v>819533</v>
      </c>
      <c r="O5907">
        <v>2.6527449999999999</v>
      </c>
      <c r="P5907" s="27">
        <v>1011040</v>
      </c>
      <c r="Q5907" s="27">
        <v>3449668</v>
      </c>
    </row>
    <row r="5908" spans="1:17" x14ac:dyDescent="0.3">
      <c r="A5908">
        <v>9</v>
      </c>
      <c r="B5908">
        <v>14</v>
      </c>
      <c r="C5908">
        <v>28</v>
      </c>
      <c r="D5908" s="27">
        <v>32000</v>
      </c>
      <c r="E5908">
        <v>0</v>
      </c>
      <c r="F5908">
        <v>144474</v>
      </c>
      <c r="G5908">
        <v>64788</v>
      </c>
      <c r="H5908">
        <v>0</v>
      </c>
      <c r="I5908">
        <v>69909</v>
      </c>
      <c r="J5908">
        <v>0</v>
      </c>
      <c r="K5908">
        <v>27581</v>
      </c>
      <c r="L5908">
        <v>21060</v>
      </c>
      <c r="M5908">
        <v>217931</v>
      </c>
      <c r="N5908">
        <v>72583</v>
      </c>
      <c r="O5908">
        <v>503.86329999999998</v>
      </c>
      <c r="P5908" s="27">
        <v>181221</v>
      </c>
      <c r="Q5908" s="27">
        <v>618326</v>
      </c>
    </row>
    <row r="5909" spans="1:17" x14ac:dyDescent="0.3">
      <c r="A5909">
        <v>9</v>
      </c>
      <c r="B5909">
        <v>14</v>
      </c>
      <c r="C5909">
        <v>27</v>
      </c>
      <c r="D5909" s="27">
        <v>20000</v>
      </c>
      <c r="E5909">
        <v>136436</v>
      </c>
      <c r="F5909">
        <v>21562</v>
      </c>
      <c r="G5909">
        <v>114134</v>
      </c>
      <c r="H5909">
        <v>0</v>
      </c>
      <c r="I5909">
        <v>76594</v>
      </c>
      <c r="J5909">
        <v>19093</v>
      </c>
      <c r="K5909">
        <v>112085</v>
      </c>
      <c r="L5909">
        <v>31934</v>
      </c>
      <c r="M5909">
        <v>107953</v>
      </c>
      <c r="N5909">
        <v>100083</v>
      </c>
      <c r="O5909">
        <v>503.86329999999998</v>
      </c>
      <c r="P5909" s="27">
        <v>210983</v>
      </c>
      <c r="Q5909" s="27">
        <v>719874</v>
      </c>
    </row>
    <row r="5910" spans="1:17" x14ac:dyDescent="0.3">
      <c r="A5910">
        <v>7</v>
      </c>
      <c r="B5910">
        <v>23</v>
      </c>
      <c r="C5910">
        <v>50</v>
      </c>
      <c r="D5910" s="27">
        <v>40500</v>
      </c>
      <c r="E5910">
        <v>21352</v>
      </c>
      <c r="F5910">
        <v>697760</v>
      </c>
      <c r="G5910">
        <v>478769</v>
      </c>
      <c r="H5910">
        <v>66284</v>
      </c>
      <c r="I5910">
        <v>383477</v>
      </c>
      <c r="J5910">
        <v>44265</v>
      </c>
      <c r="K5910">
        <v>807013</v>
      </c>
      <c r="L5910">
        <v>175071</v>
      </c>
      <c r="M5910">
        <v>195261</v>
      </c>
      <c r="N5910">
        <v>316577</v>
      </c>
      <c r="O5910">
        <v>281.10930000000002</v>
      </c>
      <c r="P5910" s="27">
        <v>933713</v>
      </c>
      <c r="Q5910" s="27">
        <v>3185829</v>
      </c>
    </row>
    <row r="5911" spans="1:17" x14ac:dyDescent="0.3">
      <c r="A5911">
        <v>5</v>
      </c>
      <c r="B5911">
        <v>12</v>
      </c>
      <c r="C5911">
        <v>21</v>
      </c>
      <c r="D5911" s="27">
        <v>18500</v>
      </c>
      <c r="E5911">
        <v>0</v>
      </c>
      <c r="F5911">
        <v>111868</v>
      </c>
      <c r="G5911">
        <v>135742</v>
      </c>
      <c r="H5911">
        <v>0</v>
      </c>
      <c r="I5911">
        <v>122305</v>
      </c>
      <c r="J5911">
        <v>0</v>
      </c>
      <c r="K5911">
        <v>37421</v>
      </c>
      <c r="L5911">
        <v>7357</v>
      </c>
      <c r="M5911">
        <v>72048</v>
      </c>
      <c r="N5911">
        <v>203227</v>
      </c>
      <c r="O5911">
        <v>48.84104</v>
      </c>
      <c r="P5911" s="27">
        <v>202218</v>
      </c>
      <c r="Q5911" s="27">
        <v>689968</v>
      </c>
    </row>
    <row r="5912" spans="1:17" x14ac:dyDescent="0.3">
      <c r="A5912">
        <v>5</v>
      </c>
      <c r="B5912">
        <v>23</v>
      </c>
      <c r="C5912">
        <v>50</v>
      </c>
      <c r="D5912" s="27">
        <v>110000</v>
      </c>
      <c r="E5912">
        <v>102271</v>
      </c>
      <c r="F5912">
        <v>953289</v>
      </c>
      <c r="G5912">
        <v>1317701</v>
      </c>
      <c r="H5912">
        <v>96757</v>
      </c>
      <c r="I5912">
        <v>1195872</v>
      </c>
      <c r="J5912">
        <v>0</v>
      </c>
      <c r="K5912">
        <v>1668853</v>
      </c>
      <c r="L5912">
        <v>119779</v>
      </c>
      <c r="M5912">
        <v>211588</v>
      </c>
      <c r="N5912">
        <v>795846</v>
      </c>
      <c r="O5912">
        <v>48.84104</v>
      </c>
      <c r="P5912" s="27">
        <v>1893891</v>
      </c>
      <c r="Q5912" s="27">
        <v>6461956</v>
      </c>
    </row>
    <row r="5913" spans="1:17" x14ac:dyDescent="0.3">
      <c r="A5913">
        <v>2</v>
      </c>
      <c r="B5913">
        <v>15</v>
      </c>
      <c r="C5913">
        <v>33</v>
      </c>
      <c r="D5913" s="27">
        <v>10750</v>
      </c>
      <c r="E5913">
        <v>0</v>
      </c>
      <c r="F5913">
        <v>57229</v>
      </c>
      <c r="G5913">
        <v>118560</v>
      </c>
      <c r="H5913">
        <v>0</v>
      </c>
      <c r="I5913">
        <v>64177</v>
      </c>
      <c r="J5913">
        <v>0</v>
      </c>
      <c r="K5913">
        <v>390118</v>
      </c>
      <c r="L5913">
        <v>5964</v>
      </c>
      <c r="M5913">
        <v>52363</v>
      </c>
      <c r="N5913">
        <v>60277</v>
      </c>
      <c r="O5913">
        <v>1047.883</v>
      </c>
      <c r="P5913" s="27">
        <v>219428</v>
      </c>
      <c r="Q5913" s="27">
        <v>748688</v>
      </c>
    </row>
    <row r="5914" spans="1:17" x14ac:dyDescent="0.3">
      <c r="A5914">
        <v>5</v>
      </c>
      <c r="B5914">
        <v>2</v>
      </c>
      <c r="C5914">
        <v>2</v>
      </c>
      <c r="D5914" s="27">
        <v>5000</v>
      </c>
      <c r="E5914">
        <v>0</v>
      </c>
      <c r="F5914">
        <v>43617</v>
      </c>
      <c r="G5914">
        <v>70836</v>
      </c>
      <c r="H5914">
        <v>0</v>
      </c>
      <c r="I5914">
        <v>146483</v>
      </c>
      <c r="J5914">
        <v>0</v>
      </c>
      <c r="K5914">
        <v>5766</v>
      </c>
      <c r="L5914">
        <v>18126</v>
      </c>
      <c r="M5914">
        <v>88337</v>
      </c>
      <c r="N5914">
        <v>69388</v>
      </c>
      <c r="O5914">
        <v>31.847190000000001</v>
      </c>
      <c r="P5914" s="27">
        <v>129705</v>
      </c>
      <c r="Q5914" s="27">
        <v>442553</v>
      </c>
    </row>
    <row r="5915" spans="1:17" x14ac:dyDescent="0.3">
      <c r="A5915">
        <v>5</v>
      </c>
      <c r="B5915">
        <v>5</v>
      </c>
      <c r="C5915">
        <v>9</v>
      </c>
      <c r="D5915" s="27">
        <v>60000</v>
      </c>
      <c r="E5915">
        <v>0</v>
      </c>
      <c r="F5915">
        <v>48282</v>
      </c>
      <c r="G5915">
        <v>16299</v>
      </c>
      <c r="H5915">
        <v>0</v>
      </c>
      <c r="I5915">
        <v>277148</v>
      </c>
      <c r="J5915">
        <v>0</v>
      </c>
      <c r="K5915">
        <v>9746</v>
      </c>
      <c r="L5915">
        <v>10734</v>
      </c>
      <c r="M5915">
        <v>15823</v>
      </c>
      <c r="N5915">
        <v>83223</v>
      </c>
      <c r="O5915">
        <v>734.09860000000003</v>
      </c>
      <c r="P5915" s="27">
        <v>135186</v>
      </c>
      <c r="Q5915" s="27">
        <v>461255</v>
      </c>
    </row>
    <row r="5916" spans="1:17" x14ac:dyDescent="0.3">
      <c r="A5916">
        <v>3</v>
      </c>
      <c r="B5916">
        <v>12</v>
      </c>
      <c r="C5916">
        <v>21</v>
      </c>
      <c r="D5916" s="27">
        <v>39500</v>
      </c>
      <c r="E5916">
        <v>0</v>
      </c>
      <c r="F5916">
        <v>69259</v>
      </c>
      <c r="G5916">
        <v>65184</v>
      </c>
      <c r="H5916">
        <v>0</v>
      </c>
      <c r="I5916">
        <v>116263</v>
      </c>
      <c r="J5916">
        <v>0</v>
      </c>
      <c r="K5916">
        <v>152879</v>
      </c>
      <c r="L5916">
        <v>4872</v>
      </c>
      <c r="M5916">
        <v>12726</v>
      </c>
      <c r="N5916">
        <v>332050</v>
      </c>
      <c r="O5916">
        <v>403.26229999999998</v>
      </c>
      <c r="P5916" s="27">
        <v>220760</v>
      </c>
      <c r="Q5916" s="27">
        <v>753233</v>
      </c>
    </row>
    <row r="5917" spans="1:17" x14ac:dyDescent="0.3">
      <c r="A5917">
        <v>5</v>
      </c>
      <c r="B5917">
        <v>18</v>
      </c>
      <c r="C5917">
        <v>38</v>
      </c>
      <c r="D5917" s="27">
        <v>81000</v>
      </c>
      <c r="E5917">
        <v>0</v>
      </c>
      <c r="F5917">
        <v>1914128</v>
      </c>
      <c r="G5917">
        <v>2153879</v>
      </c>
      <c r="H5917">
        <v>0</v>
      </c>
      <c r="I5917">
        <v>922535</v>
      </c>
      <c r="J5917">
        <v>0</v>
      </c>
      <c r="K5917">
        <v>1952409</v>
      </c>
      <c r="L5917">
        <v>2409858</v>
      </c>
      <c r="M5917">
        <v>466368</v>
      </c>
      <c r="N5917">
        <v>2183693</v>
      </c>
      <c r="O5917">
        <v>90.622</v>
      </c>
      <c r="P5917" s="27">
        <v>3517840</v>
      </c>
      <c r="Q5917" s="27">
        <v>12002870</v>
      </c>
    </row>
    <row r="5918" spans="1:17" x14ac:dyDescent="0.3">
      <c r="A5918">
        <v>6</v>
      </c>
      <c r="B5918">
        <v>18</v>
      </c>
      <c r="C5918">
        <v>37</v>
      </c>
      <c r="D5918" s="27">
        <v>106000</v>
      </c>
      <c r="E5918">
        <v>0</v>
      </c>
      <c r="F5918">
        <v>157383</v>
      </c>
      <c r="G5918">
        <v>926433</v>
      </c>
      <c r="H5918">
        <v>0</v>
      </c>
      <c r="I5918">
        <v>525416</v>
      </c>
      <c r="J5918">
        <v>447530</v>
      </c>
      <c r="K5918">
        <v>407593</v>
      </c>
      <c r="L5918">
        <v>91915</v>
      </c>
      <c r="M5918">
        <v>42383</v>
      </c>
      <c r="N5918">
        <v>864670</v>
      </c>
      <c r="O5918">
        <v>207.1317</v>
      </c>
      <c r="P5918" s="27">
        <v>1015042</v>
      </c>
      <c r="Q5918" s="27">
        <v>3463323</v>
      </c>
    </row>
    <row r="5919" spans="1:17" x14ac:dyDescent="0.3">
      <c r="A5919">
        <v>9</v>
      </c>
      <c r="B5919">
        <v>2</v>
      </c>
      <c r="C5919">
        <v>2</v>
      </c>
      <c r="D5919" s="27">
        <v>61000</v>
      </c>
      <c r="E5919">
        <v>103</v>
      </c>
      <c r="F5919">
        <v>158124</v>
      </c>
      <c r="G5919">
        <v>491639</v>
      </c>
      <c r="H5919">
        <v>0</v>
      </c>
      <c r="I5919">
        <v>868131</v>
      </c>
      <c r="J5919">
        <v>34352</v>
      </c>
      <c r="K5919">
        <v>43832</v>
      </c>
      <c r="L5919">
        <v>91765</v>
      </c>
      <c r="M5919">
        <v>276119</v>
      </c>
      <c r="N5919">
        <v>472274</v>
      </c>
      <c r="O5919">
        <v>20.781269999999999</v>
      </c>
      <c r="P5919" s="27">
        <v>714050</v>
      </c>
      <c r="Q5919" s="27">
        <v>2436339</v>
      </c>
    </row>
    <row r="5920" spans="1:17" x14ac:dyDescent="0.3">
      <c r="A5920">
        <v>5</v>
      </c>
      <c r="B5920">
        <v>14</v>
      </c>
      <c r="C5920">
        <v>27</v>
      </c>
      <c r="D5920" s="27">
        <v>96000</v>
      </c>
      <c r="E5920">
        <v>820715</v>
      </c>
      <c r="F5920">
        <v>904483</v>
      </c>
      <c r="G5920">
        <v>746748</v>
      </c>
      <c r="H5920">
        <v>80401</v>
      </c>
      <c r="I5920">
        <v>815248</v>
      </c>
      <c r="J5920">
        <v>0</v>
      </c>
      <c r="K5920">
        <v>123137</v>
      </c>
      <c r="L5920">
        <v>92224</v>
      </c>
      <c r="M5920">
        <v>1860737</v>
      </c>
      <c r="N5920">
        <v>945001</v>
      </c>
      <c r="O5920">
        <v>139.16999999999999</v>
      </c>
      <c r="P5920" s="27">
        <v>1872419</v>
      </c>
      <c r="Q5920" s="27">
        <v>6388694</v>
      </c>
    </row>
    <row r="5921" spans="1:17" x14ac:dyDescent="0.3">
      <c r="A5921">
        <v>3</v>
      </c>
      <c r="B5921">
        <v>11</v>
      </c>
      <c r="C5921">
        <v>20</v>
      </c>
      <c r="D5921" s="27">
        <v>150000</v>
      </c>
      <c r="E5921">
        <v>0</v>
      </c>
      <c r="F5921">
        <v>0</v>
      </c>
      <c r="G5921">
        <v>41615</v>
      </c>
      <c r="H5921">
        <v>1288</v>
      </c>
      <c r="I5921">
        <v>513542</v>
      </c>
      <c r="J5921">
        <v>0</v>
      </c>
      <c r="K5921">
        <v>6754600</v>
      </c>
      <c r="L5921">
        <v>15630</v>
      </c>
      <c r="M5921">
        <v>47834</v>
      </c>
      <c r="N5921">
        <v>694236</v>
      </c>
      <c r="O5921">
        <v>178.3937</v>
      </c>
      <c r="P5921" s="27">
        <v>2364814</v>
      </c>
      <c r="Q5921" s="27">
        <v>8068745</v>
      </c>
    </row>
    <row r="5922" spans="1:17" x14ac:dyDescent="0.3">
      <c r="A5922">
        <v>5</v>
      </c>
      <c r="B5922">
        <v>2</v>
      </c>
      <c r="C5922">
        <v>4</v>
      </c>
      <c r="D5922" s="27">
        <v>190000</v>
      </c>
      <c r="E5922">
        <v>613020</v>
      </c>
      <c r="F5922">
        <v>1631091</v>
      </c>
      <c r="G5922">
        <v>4650082</v>
      </c>
      <c r="H5922">
        <v>20523</v>
      </c>
      <c r="I5922">
        <v>2115823</v>
      </c>
      <c r="J5922">
        <v>0</v>
      </c>
      <c r="K5922">
        <v>193431</v>
      </c>
      <c r="L5922">
        <v>532287</v>
      </c>
      <c r="M5922">
        <v>1736375</v>
      </c>
      <c r="N5922">
        <v>2111067</v>
      </c>
      <c r="O5922">
        <v>24.43533</v>
      </c>
      <c r="P5922" s="27">
        <v>3987016</v>
      </c>
      <c r="Q5922" s="27">
        <v>13603699</v>
      </c>
    </row>
    <row r="5923" spans="1:17" x14ac:dyDescent="0.3">
      <c r="A5923">
        <v>2</v>
      </c>
      <c r="B5923">
        <v>14</v>
      </c>
      <c r="C5923">
        <v>29</v>
      </c>
      <c r="D5923" s="27">
        <v>180000</v>
      </c>
      <c r="E5923">
        <v>0</v>
      </c>
      <c r="F5923">
        <v>832626</v>
      </c>
      <c r="G5923">
        <v>322431</v>
      </c>
      <c r="H5923">
        <v>0</v>
      </c>
      <c r="I5923">
        <v>1398572</v>
      </c>
      <c r="J5923">
        <v>0</v>
      </c>
      <c r="K5923">
        <v>591325</v>
      </c>
      <c r="L5923">
        <v>52790</v>
      </c>
      <c r="M5923">
        <v>1220421</v>
      </c>
      <c r="N5923">
        <v>736398</v>
      </c>
      <c r="O5923">
        <v>84.055760000000006</v>
      </c>
      <c r="P5923" s="27">
        <v>1510716</v>
      </c>
      <c r="Q5923" s="27">
        <v>5154563</v>
      </c>
    </row>
    <row r="5924" spans="1:17" x14ac:dyDescent="0.3">
      <c r="A5924">
        <v>3</v>
      </c>
      <c r="B5924">
        <v>12</v>
      </c>
      <c r="C5924">
        <v>21</v>
      </c>
      <c r="D5924" s="27">
        <v>3300</v>
      </c>
      <c r="E5924">
        <v>0</v>
      </c>
      <c r="F5924">
        <v>1595</v>
      </c>
      <c r="G5924">
        <v>160</v>
      </c>
      <c r="H5924">
        <v>101</v>
      </c>
      <c r="I5924">
        <v>721</v>
      </c>
      <c r="J5924">
        <v>638</v>
      </c>
      <c r="K5924">
        <v>7152</v>
      </c>
      <c r="L5924">
        <v>0</v>
      </c>
      <c r="M5924">
        <v>600</v>
      </c>
      <c r="N5924">
        <v>3752</v>
      </c>
      <c r="O5924">
        <v>1879.4559999999999</v>
      </c>
      <c r="P5924" s="27">
        <v>4314</v>
      </c>
      <c r="Q5924" s="27">
        <v>14719</v>
      </c>
    </row>
    <row r="5925" spans="1:17" x14ac:dyDescent="0.3">
      <c r="A5925">
        <v>5</v>
      </c>
      <c r="B5925">
        <v>13</v>
      </c>
      <c r="C5925">
        <v>22</v>
      </c>
      <c r="D5925" s="27">
        <v>44000</v>
      </c>
      <c r="E5925">
        <v>0</v>
      </c>
      <c r="F5925">
        <v>1846208</v>
      </c>
      <c r="G5925">
        <v>151748</v>
      </c>
      <c r="H5925">
        <v>0</v>
      </c>
      <c r="I5925">
        <v>113228</v>
      </c>
      <c r="J5925">
        <v>44524</v>
      </c>
      <c r="K5925">
        <v>385750</v>
      </c>
      <c r="L5925">
        <v>51222</v>
      </c>
      <c r="M5925">
        <v>21157</v>
      </c>
      <c r="N5925">
        <v>655995</v>
      </c>
      <c r="O5925">
        <v>63.07394</v>
      </c>
      <c r="P5925" s="27">
        <v>958333</v>
      </c>
      <c r="Q5925" s="27">
        <v>3269832</v>
      </c>
    </row>
    <row r="5926" spans="1:17" x14ac:dyDescent="0.3">
      <c r="A5926">
        <v>5</v>
      </c>
      <c r="B5926">
        <v>5</v>
      </c>
      <c r="C5926">
        <v>10</v>
      </c>
      <c r="D5926" s="27">
        <v>71000</v>
      </c>
      <c r="E5926">
        <v>24914</v>
      </c>
      <c r="F5926">
        <v>257168</v>
      </c>
      <c r="G5926">
        <v>85940</v>
      </c>
      <c r="H5926">
        <v>9841</v>
      </c>
      <c r="I5926">
        <v>1599370</v>
      </c>
      <c r="J5926">
        <v>5996</v>
      </c>
      <c r="K5926">
        <v>179587</v>
      </c>
      <c r="L5926">
        <v>35441</v>
      </c>
      <c r="M5926">
        <v>154329</v>
      </c>
      <c r="N5926">
        <v>552452</v>
      </c>
      <c r="O5926">
        <v>247.5737</v>
      </c>
      <c r="P5926" s="27">
        <v>851418</v>
      </c>
      <c r="Q5926" s="27">
        <v>2905038</v>
      </c>
    </row>
    <row r="5927" spans="1:17" x14ac:dyDescent="0.3">
      <c r="A5927">
        <v>8</v>
      </c>
      <c r="B5927">
        <v>5</v>
      </c>
      <c r="C5927">
        <v>9</v>
      </c>
      <c r="D5927" s="27">
        <v>220000</v>
      </c>
      <c r="E5927">
        <v>35917</v>
      </c>
      <c r="F5927">
        <v>233968</v>
      </c>
      <c r="G5927">
        <v>276283</v>
      </c>
      <c r="H5927">
        <v>10122</v>
      </c>
      <c r="I5927">
        <v>1270825</v>
      </c>
      <c r="J5927">
        <v>13831</v>
      </c>
      <c r="K5927">
        <v>48641</v>
      </c>
      <c r="L5927">
        <v>89204</v>
      </c>
      <c r="M5927">
        <v>165632</v>
      </c>
      <c r="N5927">
        <v>920133</v>
      </c>
      <c r="O5927">
        <v>73.697720000000004</v>
      </c>
      <c r="P5927" s="27">
        <v>898170</v>
      </c>
      <c r="Q5927" s="27">
        <v>3064556</v>
      </c>
    </row>
    <row r="5928" spans="1:17" x14ac:dyDescent="0.3">
      <c r="A5928">
        <v>5</v>
      </c>
      <c r="B5928">
        <v>91</v>
      </c>
      <c r="C5928">
        <v>49</v>
      </c>
      <c r="D5928" s="27">
        <v>150000</v>
      </c>
      <c r="E5928">
        <v>58023</v>
      </c>
      <c r="F5928">
        <v>304003</v>
      </c>
      <c r="G5928">
        <v>171667</v>
      </c>
      <c r="H5928">
        <v>0</v>
      </c>
      <c r="I5928">
        <v>401609</v>
      </c>
      <c r="J5928">
        <v>0</v>
      </c>
      <c r="K5928">
        <v>5352</v>
      </c>
      <c r="L5928">
        <v>3546</v>
      </c>
      <c r="M5928">
        <v>7850</v>
      </c>
      <c r="N5928">
        <v>733048</v>
      </c>
      <c r="O5928">
        <v>1807.463</v>
      </c>
      <c r="P5928" s="27">
        <v>493874</v>
      </c>
      <c r="Q5928" s="27">
        <v>1685098</v>
      </c>
    </row>
    <row r="5929" spans="1:17" x14ac:dyDescent="0.3">
      <c r="A5929">
        <v>3</v>
      </c>
      <c r="B5929">
        <v>13</v>
      </c>
      <c r="C5929">
        <v>26</v>
      </c>
      <c r="D5929" s="27">
        <v>5700</v>
      </c>
      <c r="E5929">
        <v>0</v>
      </c>
      <c r="F5929">
        <v>24212</v>
      </c>
      <c r="G5929">
        <v>12994</v>
      </c>
      <c r="H5929">
        <v>568</v>
      </c>
      <c r="I5929">
        <v>8401</v>
      </c>
      <c r="J5929">
        <v>0</v>
      </c>
      <c r="K5929">
        <v>2176</v>
      </c>
      <c r="L5929">
        <v>6173</v>
      </c>
      <c r="M5929">
        <v>1576</v>
      </c>
      <c r="N5929">
        <v>35567</v>
      </c>
      <c r="O5929">
        <v>1879.4559999999999</v>
      </c>
      <c r="P5929" s="27">
        <v>26866</v>
      </c>
      <c r="Q5929" s="27">
        <v>91667</v>
      </c>
    </row>
    <row r="5930" spans="1:17" x14ac:dyDescent="0.3">
      <c r="A5930">
        <v>2</v>
      </c>
      <c r="B5930">
        <v>16</v>
      </c>
      <c r="C5930">
        <v>35</v>
      </c>
      <c r="D5930" s="27">
        <v>250000</v>
      </c>
      <c r="E5930">
        <v>73916</v>
      </c>
      <c r="F5930">
        <v>2326886</v>
      </c>
      <c r="G5930">
        <v>1750446</v>
      </c>
      <c r="H5930">
        <v>0</v>
      </c>
      <c r="I5930">
        <v>1623708</v>
      </c>
      <c r="J5930">
        <v>484980</v>
      </c>
      <c r="K5930">
        <v>1385476</v>
      </c>
      <c r="L5930">
        <v>533601</v>
      </c>
      <c r="M5930">
        <v>3056693</v>
      </c>
      <c r="N5930">
        <v>2229435</v>
      </c>
      <c r="O5930">
        <v>33.307569999999998</v>
      </c>
      <c r="P5930" s="27">
        <v>3946407</v>
      </c>
      <c r="Q5930" s="27">
        <v>13465141</v>
      </c>
    </row>
    <row r="5931" spans="1:17" x14ac:dyDescent="0.3">
      <c r="A5931">
        <v>9</v>
      </c>
      <c r="B5931">
        <v>5</v>
      </c>
      <c r="C5931">
        <v>9</v>
      </c>
      <c r="D5931" s="27">
        <v>4200</v>
      </c>
      <c r="E5931">
        <v>148</v>
      </c>
      <c r="F5931">
        <v>8812</v>
      </c>
      <c r="G5931">
        <v>3814</v>
      </c>
      <c r="H5931">
        <v>349</v>
      </c>
      <c r="I5931">
        <v>6550</v>
      </c>
      <c r="J5931">
        <v>0</v>
      </c>
      <c r="K5931">
        <v>1144</v>
      </c>
      <c r="L5931">
        <v>8542</v>
      </c>
      <c r="M5931">
        <v>22775</v>
      </c>
      <c r="N5931">
        <v>15154</v>
      </c>
      <c r="O5931">
        <v>1031.346</v>
      </c>
      <c r="P5931" s="27">
        <v>19721</v>
      </c>
      <c r="Q5931" s="27">
        <v>67288</v>
      </c>
    </row>
    <row r="5932" spans="1:17" x14ac:dyDescent="0.3">
      <c r="A5932">
        <v>2</v>
      </c>
      <c r="B5932">
        <v>5</v>
      </c>
      <c r="C5932">
        <v>9</v>
      </c>
      <c r="D5932" s="27">
        <v>4000</v>
      </c>
      <c r="E5932">
        <v>0</v>
      </c>
      <c r="F5932">
        <v>0</v>
      </c>
      <c r="G5932">
        <v>643</v>
      </c>
      <c r="H5932">
        <v>0</v>
      </c>
      <c r="I5932">
        <v>9308</v>
      </c>
      <c r="J5932">
        <v>0</v>
      </c>
      <c r="K5932">
        <v>66330</v>
      </c>
      <c r="L5932">
        <v>2735</v>
      </c>
      <c r="M5932">
        <v>1873</v>
      </c>
      <c r="N5932">
        <v>11638</v>
      </c>
      <c r="O5932">
        <v>1381.421</v>
      </c>
      <c r="P5932" s="27">
        <v>27118</v>
      </c>
      <c r="Q5932" s="27">
        <v>92527</v>
      </c>
    </row>
    <row r="5933" spans="1:17" x14ac:dyDescent="0.3">
      <c r="A5933">
        <v>5</v>
      </c>
      <c r="B5933">
        <v>26</v>
      </c>
      <c r="C5933">
        <v>45</v>
      </c>
      <c r="D5933" s="27">
        <v>32000</v>
      </c>
      <c r="E5933">
        <v>7008</v>
      </c>
      <c r="F5933">
        <v>12793</v>
      </c>
      <c r="G5933">
        <v>9103</v>
      </c>
      <c r="H5933">
        <v>85</v>
      </c>
      <c r="I5933">
        <v>19287</v>
      </c>
      <c r="J5933">
        <v>0</v>
      </c>
      <c r="K5933">
        <v>313</v>
      </c>
      <c r="L5933">
        <v>717</v>
      </c>
      <c r="M5933">
        <v>1204</v>
      </c>
      <c r="N5933">
        <v>20067</v>
      </c>
      <c r="O5933">
        <v>632.51710000000003</v>
      </c>
      <c r="P5933" s="27">
        <v>20685</v>
      </c>
      <c r="Q5933" s="27">
        <v>70577</v>
      </c>
    </row>
    <row r="5934" spans="1:17" x14ac:dyDescent="0.3">
      <c r="A5934">
        <v>4</v>
      </c>
      <c r="B5934">
        <v>13</v>
      </c>
      <c r="C5934">
        <v>26</v>
      </c>
      <c r="D5934" s="27">
        <v>5100</v>
      </c>
      <c r="E5934">
        <v>25272</v>
      </c>
      <c r="F5934">
        <v>30317</v>
      </c>
      <c r="G5934">
        <v>5483</v>
      </c>
      <c r="H5934">
        <v>265</v>
      </c>
      <c r="I5934">
        <v>4635</v>
      </c>
      <c r="J5934">
        <v>0</v>
      </c>
      <c r="K5934">
        <v>0</v>
      </c>
      <c r="L5934">
        <v>5346</v>
      </c>
      <c r="M5934">
        <v>5117</v>
      </c>
      <c r="N5934">
        <v>22987</v>
      </c>
      <c r="O5934">
        <v>1807.463</v>
      </c>
      <c r="P5934" s="27">
        <v>29139</v>
      </c>
      <c r="Q5934" s="27">
        <v>99422</v>
      </c>
    </row>
    <row r="5935" spans="1:17" x14ac:dyDescent="0.3">
      <c r="A5935">
        <v>9</v>
      </c>
      <c r="B5935">
        <v>2</v>
      </c>
      <c r="C5935">
        <v>2</v>
      </c>
      <c r="D5935" s="27">
        <v>128000</v>
      </c>
      <c r="E5935">
        <v>16289</v>
      </c>
      <c r="F5935">
        <v>1997631</v>
      </c>
      <c r="G5935">
        <v>2436705</v>
      </c>
      <c r="H5935">
        <v>0</v>
      </c>
      <c r="I5935">
        <v>1704959</v>
      </c>
      <c r="J5935">
        <v>0</v>
      </c>
      <c r="K5935">
        <v>61178</v>
      </c>
      <c r="L5935">
        <v>126074</v>
      </c>
      <c r="M5935">
        <v>340852</v>
      </c>
      <c r="N5935">
        <v>1248137</v>
      </c>
      <c r="O5935">
        <v>256.99439999999998</v>
      </c>
      <c r="P5935" s="27">
        <v>2324685</v>
      </c>
      <c r="Q5935" s="27">
        <v>7931825</v>
      </c>
    </row>
    <row r="5936" spans="1:17" x14ac:dyDescent="0.3">
      <c r="A5936">
        <v>5</v>
      </c>
      <c r="B5936">
        <v>2</v>
      </c>
      <c r="C5936">
        <v>2</v>
      </c>
      <c r="D5936" s="27">
        <v>2400</v>
      </c>
      <c r="E5936">
        <v>285</v>
      </c>
      <c r="F5936">
        <v>8471</v>
      </c>
      <c r="G5936">
        <v>19690</v>
      </c>
      <c r="H5936">
        <v>254</v>
      </c>
      <c r="I5936">
        <v>13229</v>
      </c>
      <c r="J5936">
        <v>0</v>
      </c>
      <c r="K5936">
        <v>1625</v>
      </c>
      <c r="L5936">
        <v>16138</v>
      </c>
      <c r="M5936">
        <v>36661</v>
      </c>
      <c r="N5936">
        <v>16574</v>
      </c>
      <c r="O5936">
        <v>1807.463</v>
      </c>
      <c r="P5936" s="27">
        <v>33097</v>
      </c>
      <c r="Q5936" s="27">
        <v>112927</v>
      </c>
    </row>
    <row r="5937" spans="1:17" x14ac:dyDescent="0.3">
      <c r="A5937">
        <v>3</v>
      </c>
      <c r="B5937">
        <v>2</v>
      </c>
      <c r="C5937">
        <v>2</v>
      </c>
      <c r="D5937" s="27">
        <v>2000</v>
      </c>
      <c r="E5937">
        <v>0</v>
      </c>
      <c r="F5937">
        <v>8211</v>
      </c>
      <c r="G5937">
        <v>9445</v>
      </c>
      <c r="H5937">
        <v>0</v>
      </c>
      <c r="I5937">
        <v>6534</v>
      </c>
      <c r="J5937">
        <v>0</v>
      </c>
      <c r="K5937">
        <v>759</v>
      </c>
      <c r="L5937">
        <v>3102</v>
      </c>
      <c r="M5937">
        <v>11346</v>
      </c>
      <c r="N5937">
        <v>5996</v>
      </c>
      <c r="O5937">
        <v>1868.403</v>
      </c>
      <c r="P5937" s="27">
        <v>13304</v>
      </c>
      <c r="Q5937" s="27">
        <v>45393</v>
      </c>
    </row>
    <row r="5938" spans="1:17" x14ac:dyDescent="0.3">
      <c r="A5938">
        <v>5</v>
      </c>
      <c r="B5938">
        <v>15</v>
      </c>
      <c r="C5938">
        <v>32</v>
      </c>
      <c r="D5938" s="27">
        <v>5800</v>
      </c>
      <c r="E5938">
        <v>22465</v>
      </c>
      <c r="F5938">
        <v>141384</v>
      </c>
      <c r="G5938">
        <v>142087</v>
      </c>
      <c r="H5938">
        <v>26835</v>
      </c>
      <c r="I5938">
        <v>147359</v>
      </c>
      <c r="J5938">
        <v>690235</v>
      </c>
      <c r="K5938">
        <v>487969</v>
      </c>
      <c r="L5938">
        <v>16969</v>
      </c>
      <c r="M5938">
        <v>10570</v>
      </c>
      <c r="N5938">
        <v>133071</v>
      </c>
      <c r="O5938">
        <v>961.78279999999995</v>
      </c>
      <c r="P5938" s="27">
        <v>533102</v>
      </c>
      <c r="Q5938" s="27">
        <v>1818944</v>
      </c>
    </row>
    <row r="5939" spans="1:17" x14ac:dyDescent="0.3">
      <c r="A5939">
        <v>6</v>
      </c>
      <c r="B5939">
        <v>25</v>
      </c>
      <c r="C5939">
        <v>42</v>
      </c>
      <c r="D5939" s="27">
        <v>96000</v>
      </c>
      <c r="E5939">
        <v>38899</v>
      </c>
      <c r="F5939">
        <v>925236</v>
      </c>
      <c r="G5939">
        <v>513593</v>
      </c>
      <c r="H5939">
        <v>6012</v>
      </c>
      <c r="I5939">
        <v>1183125</v>
      </c>
      <c r="J5939">
        <v>0</v>
      </c>
      <c r="K5939">
        <v>862551</v>
      </c>
      <c r="L5939">
        <v>128213</v>
      </c>
      <c r="M5939">
        <v>86637</v>
      </c>
      <c r="N5939">
        <v>1219358</v>
      </c>
      <c r="O5939">
        <v>48.84104</v>
      </c>
      <c r="P5939" s="27">
        <v>1454755</v>
      </c>
      <c r="Q5939" s="27">
        <v>4963624</v>
      </c>
    </row>
    <row r="5940" spans="1:17" x14ac:dyDescent="0.3">
      <c r="A5940">
        <v>2</v>
      </c>
      <c r="B5940">
        <v>12</v>
      </c>
      <c r="C5940">
        <v>21</v>
      </c>
      <c r="D5940" s="27">
        <v>14500</v>
      </c>
      <c r="E5940">
        <v>0</v>
      </c>
      <c r="F5940">
        <v>0</v>
      </c>
      <c r="G5940">
        <v>0</v>
      </c>
      <c r="H5940">
        <v>0</v>
      </c>
      <c r="I5940">
        <v>17431</v>
      </c>
      <c r="J5940">
        <v>7570</v>
      </c>
      <c r="K5940">
        <v>1202</v>
      </c>
      <c r="L5940">
        <v>2113</v>
      </c>
      <c r="M5940">
        <v>0</v>
      </c>
      <c r="N5940">
        <v>71587</v>
      </c>
      <c r="O5940">
        <v>276.95330000000001</v>
      </c>
      <c r="P5940" s="27">
        <v>29280</v>
      </c>
      <c r="Q5940" s="27">
        <v>99903</v>
      </c>
    </row>
    <row r="5941" spans="1:17" x14ac:dyDescent="0.3">
      <c r="A5941">
        <v>5</v>
      </c>
      <c r="B5941">
        <v>14</v>
      </c>
      <c r="C5941">
        <v>28</v>
      </c>
      <c r="D5941" s="27">
        <v>11000</v>
      </c>
      <c r="E5941">
        <v>0</v>
      </c>
      <c r="F5941">
        <v>0</v>
      </c>
      <c r="G5941">
        <v>377220</v>
      </c>
      <c r="H5941">
        <v>0</v>
      </c>
      <c r="I5941">
        <v>386225</v>
      </c>
      <c r="J5941">
        <v>0</v>
      </c>
      <c r="K5941">
        <v>0</v>
      </c>
      <c r="L5941">
        <v>189779</v>
      </c>
      <c r="M5941">
        <v>229724</v>
      </c>
      <c r="N5941">
        <v>204078</v>
      </c>
      <c r="O5941">
        <v>583.35119999999995</v>
      </c>
      <c r="P5941" s="27">
        <v>406514</v>
      </c>
      <c r="Q5941" s="27">
        <v>1387026</v>
      </c>
    </row>
    <row r="5942" spans="1:17" x14ac:dyDescent="0.3">
      <c r="A5942">
        <v>3</v>
      </c>
      <c r="B5942">
        <v>14</v>
      </c>
      <c r="C5942">
        <v>29</v>
      </c>
      <c r="D5942" s="27">
        <v>198000</v>
      </c>
      <c r="E5942">
        <v>0</v>
      </c>
      <c r="F5942">
        <v>1527642</v>
      </c>
      <c r="G5942">
        <v>1533007</v>
      </c>
      <c r="H5942">
        <v>0</v>
      </c>
      <c r="I5942">
        <v>1588536</v>
      </c>
      <c r="J5942">
        <v>213091</v>
      </c>
      <c r="K5942">
        <v>676083</v>
      </c>
      <c r="L5942">
        <v>657640</v>
      </c>
      <c r="M5942">
        <v>434606</v>
      </c>
      <c r="N5942">
        <v>1313609</v>
      </c>
      <c r="O5942">
        <v>179.5959</v>
      </c>
      <c r="P5942" s="27">
        <v>2328316</v>
      </c>
      <c r="Q5942" s="27">
        <v>7944214</v>
      </c>
    </row>
    <row r="5943" spans="1:17" x14ac:dyDescent="0.3">
      <c r="A5943">
        <v>5</v>
      </c>
      <c r="B5943">
        <v>2</v>
      </c>
      <c r="C5943">
        <v>2</v>
      </c>
      <c r="D5943" s="27">
        <v>97000</v>
      </c>
      <c r="E5943">
        <v>135947</v>
      </c>
      <c r="F5943">
        <v>1671400</v>
      </c>
      <c r="G5943">
        <v>2449220</v>
      </c>
      <c r="H5943">
        <v>41638</v>
      </c>
      <c r="I5943">
        <v>1038738</v>
      </c>
      <c r="J5943">
        <v>0</v>
      </c>
      <c r="K5943">
        <v>362538</v>
      </c>
      <c r="L5943">
        <v>360797</v>
      </c>
      <c r="M5943">
        <v>2295499</v>
      </c>
      <c r="N5943">
        <v>1050749</v>
      </c>
      <c r="O5943">
        <v>143.94630000000001</v>
      </c>
      <c r="P5943" s="27">
        <v>2756895</v>
      </c>
      <c r="Q5943" s="27">
        <v>9406526</v>
      </c>
    </row>
    <row r="5944" spans="1:17" x14ac:dyDescent="0.3">
      <c r="A5944">
        <v>7</v>
      </c>
      <c r="B5944">
        <v>2</v>
      </c>
      <c r="C5944">
        <v>6</v>
      </c>
      <c r="D5944" s="27">
        <v>13500</v>
      </c>
      <c r="E5944">
        <v>11974</v>
      </c>
      <c r="F5944">
        <v>142765</v>
      </c>
      <c r="G5944">
        <v>303701</v>
      </c>
      <c r="H5944">
        <v>2599</v>
      </c>
      <c r="I5944">
        <v>268985</v>
      </c>
      <c r="J5944">
        <v>0</v>
      </c>
      <c r="K5944">
        <v>0</v>
      </c>
      <c r="L5944">
        <v>81733</v>
      </c>
      <c r="M5944">
        <v>109702</v>
      </c>
      <c r="N5944">
        <v>151700</v>
      </c>
      <c r="O5944">
        <v>1162.2629999999999</v>
      </c>
      <c r="P5944" s="27">
        <v>314525</v>
      </c>
      <c r="Q5944" s="27">
        <v>1073159</v>
      </c>
    </row>
    <row r="5945" spans="1:17" x14ac:dyDescent="0.3">
      <c r="A5945">
        <v>5</v>
      </c>
      <c r="B5945">
        <v>15</v>
      </c>
      <c r="C5945">
        <v>34</v>
      </c>
      <c r="D5945" s="27">
        <v>4200</v>
      </c>
      <c r="E5945">
        <v>0</v>
      </c>
      <c r="F5945">
        <v>223827</v>
      </c>
      <c r="G5945">
        <v>59079</v>
      </c>
      <c r="H5945">
        <v>0</v>
      </c>
      <c r="I5945">
        <v>74014</v>
      </c>
      <c r="J5945">
        <v>0</v>
      </c>
      <c r="K5945">
        <v>400290</v>
      </c>
      <c r="L5945">
        <v>12218</v>
      </c>
      <c r="M5945">
        <v>32940</v>
      </c>
      <c r="N5945">
        <v>117746</v>
      </c>
      <c r="O5945">
        <v>880.7835</v>
      </c>
      <c r="P5945" s="27">
        <v>269670</v>
      </c>
      <c r="Q5945" s="27">
        <v>920114</v>
      </c>
    </row>
    <row r="5946" spans="1:17" x14ac:dyDescent="0.3">
      <c r="A5946">
        <v>1</v>
      </c>
      <c r="B5946">
        <v>18</v>
      </c>
      <c r="C5946">
        <v>37</v>
      </c>
      <c r="D5946" s="27">
        <v>196000</v>
      </c>
      <c r="E5946">
        <v>481928</v>
      </c>
      <c r="F5946">
        <v>0</v>
      </c>
      <c r="G5946">
        <v>1392828</v>
      </c>
      <c r="H5946">
        <v>0</v>
      </c>
      <c r="I5946">
        <v>401730</v>
      </c>
      <c r="J5946">
        <v>697491</v>
      </c>
      <c r="K5946">
        <v>192032</v>
      </c>
      <c r="L5946">
        <v>819465</v>
      </c>
      <c r="M5946">
        <v>19967</v>
      </c>
      <c r="N5946">
        <v>1347209</v>
      </c>
      <c r="O5946">
        <v>30.431059999999999</v>
      </c>
      <c r="P5946" s="27">
        <v>1568772</v>
      </c>
      <c r="Q5946" s="27">
        <v>5352650</v>
      </c>
    </row>
    <row r="5947" spans="1:17" x14ac:dyDescent="0.3">
      <c r="A5947">
        <v>5</v>
      </c>
      <c r="B5947">
        <v>2</v>
      </c>
      <c r="C5947">
        <v>2</v>
      </c>
      <c r="D5947" s="27">
        <v>1200</v>
      </c>
      <c r="E5947">
        <v>4379</v>
      </c>
      <c r="F5947">
        <v>12645</v>
      </c>
      <c r="G5947">
        <v>6167</v>
      </c>
      <c r="H5947">
        <v>166</v>
      </c>
      <c r="I5947">
        <v>7835</v>
      </c>
      <c r="J5947">
        <v>0</v>
      </c>
      <c r="K5947">
        <v>0</v>
      </c>
      <c r="L5947">
        <v>6640</v>
      </c>
      <c r="M5947">
        <v>4319</v>
      </c>
      <c r="N5947">
        <v>7722</v>
      </c>
      <c r="O5947">
        <v>1117.742</v>
      </c>
      <c r="P5947" s="27">
        <v>14617</v>
      </c>
      <c r="Q5947" s="27">
        <v>49873</v>
      </c>
    </row>
    <row r="5948" spans="1:17" x14ac:dyDescent="0.3">
      <c r="A5948">
        <v>1</v>
      </c>
      <c r="B5948">
        <v>26</v>
      </c>
      <c r="C5948">
        <v>47</v>
      </c>
      <c r="D5948" s="27">
        <v>6800</v>
      </c>
      <c r="E5948">
        <v>0</v>
      </c>
      <c r="F5948">
        <v>0</v>
      </c>
      <c r="G5948">
        <v>67404</v>
      </c>
      <c r="H5948">
        <v>0</v>
      </c>
      <c r="I5948">
        <v>320011</v>
      </c>
      <c r="J5948">
        <v>0</v>
      </c>
      <c r="K5948">
        <v>59580</v>
      </c>
      <c r="L5948">
        <v>2529</v>
      </c>
      <c r="M5948">
        <v>32347</v>
      </c>
      <c r="N5948">
        <v>284567</v>
      </c>
      <c r="O5948">
        <v>904.0181</v>
      </c>
      <c r="P5948" s="27">
        <v>224630</v>
      </c>
      <c r="Q5948" s="27">
        <v>766438</v>
      </c>
    </row>
    <row r="5949" spans="1:17" x14ac:dyDescent="0.3">
      <c r="A5949">
        <v>9</v>
      </c>
      <c r="B5949">
        <v>26</v>
      </c>
      <c r="C5949">
        <v>45</v>
      </c>
      <c r="D5949" s="27">
        <v>4500</v>
      </c>
      <c r="E5949">
        <v>0</v>
      </c>
      <c r="F5949">
        <v>0</v>
      </c>
      <c r="G5949">
        <v>0</v>
      </c>
      <c r="H5949">
        <v>0</v>
      </c>
      <c r="I5949">
        <v>3893</v>
      </c>
      <c r="J5949">
        <v>0</v>
      </c>
      <c r="K5949">
        <v>0</v>
      </c>
      <c r="L5949">
        <v>744</v>
      </c>
      <c r="M5949">
        <v>753</v>
      </c>
      <c r="N5949">
        <v>4382</v>
      </c>
      <c r="O5949">
        <v>1031.346</v>
      </c>
      <c r="P5949" s="27">
        <v>2864</v>
      </c>
      <c r="Q5949" s="27">
        <v>9772</v>
      </c>
    </row>
    <row r="5950" spans="1:17" x14ac:dyDescent="0.3">
      <c r="A5950">
        <v>3</v>
      </c>
      <c r="B5950">
        <v>14</v>
      </c>
      <c r="C5950">
        <v>28</v>
      </c>
      <c r="D5950" s="27">
        <v>275000</v>
      </c>
      <c r="E5950">
        <v>0</v>
      </c>
      <c r="F5950">
        <v>247772</v>
      </c>
      <c r="G5950">
        <v>656209</v>
      </c>
      <c r="H5950">
        <v>0</v>
      </c>
      <c r="I5950">
        <v>820702</v>
      </c>
      <c r="J5950">
        <v>109243</v>
      </c>
      <c r="K5950">
        <v>333736</v>
      </c>
      <c r="L5950">
        <v>222139</v>
      </c>
      <c r="M5950">
        <v>622424</v>
      </c>
      <c r="N5950">
        <v>723386</v>
      </c>
      <c r="O5950">
        <v>94.697329999999994</v>
      </c>
      <c r="P5950" s="27">
        <v>1094845</v>
      </c>
      <c r="Q5950" s="27">
        <v>3735611</v>
      </c>
    </row>
    <row r="5951" spans="1:17" x14ac:dyDescent="0.3">
      <c r="A5951">
        <v>3</v>
      </c>
      <c r="B5951">
        <v>2</v>
      </c>
      <c r="C5951">
        <v>2</v>
      </c>
      <c r="D5951" s="27">
        <v>45000</v>
      </c>
      <c r="E5951">
        <v>0</v>
      </c>
      <c r="F5951">
        <v>145730</v>
      </c>
      <c r="G5951">
        <v>424875</v>
      </c>
      <c r="H5951">
        <v>2304</v>
      </c>
      <c r="I5951">
        <v>139765</v>
      </c>
      <c r="J5951">
        <v>0</v>
      </c>
      <c r="K5951">
        <v>59934</v>
      </c>
      <c r="L5951">
        <v>259463</v>
      </c>
      <c r="M5951">
        <v>605134</v>
      </c>
      <c r="N5951">
        <v>343144</v>
      </c>
      <c r="O5951">
        <v>178.3937</v>
      </c>
      <c r="P5951" s="27">
        <v>580407</v>
      </c>
      <c r="Q5951" s="27">
        <v>1980349</v>
      </c>
    </row>
    <row r="5952" spans="1:17" x14ac:dyDescent="0.3">
      <c r="A5952">
        <v>3</v>
      </c>
      <c r="B5952">
        <v>2</v>
      </c>
      <c r="C5952">
        <v>3</v>
      </c>
      <c r="D5952" s="27">
        <v>3200</v>
      </c>
      <c r="E5952">
        <v>6809</v>
      </c>
      <c r="F5952">
        <v>8258</v>
      </c>
      <c r="G5952">
        <v>21892</v>
      </c>
      <c r="H5952">
        <v>361</v>
      </c>
      <c r="I5952">
        <v>25473</v>
      </c>
      <c r="J5952">
        <v>0</v>
      </c>
      <c r="K5952">
        <v>1032</v>
      </c>
      <c r="L5952">
        <v>7731</v>
      </c>
      <c r="M5952">
        <v>25667</v>
      </c>
      <c r="N5952">
        <v>12558</v>
      </c>
      <c r="O5952">
        <v>1729.173</v>
      </c>
      <c r="P5952" s="27">
        <v>32175</v>
      </c>
      <c r="Q5952" s="27">
        <v>109781</v>
      </c>
    </row>
    <row r="5953" spans="1:17" x14ac:dyDescent="0.3">
      <c r="A5953">
        <v>5</v>
      </c>
      <c r="B5953">
        <v>2</v>
      </c>
      <c r="C5953">
        <v>4</v>
      </c>
      <c r="D5953" s="27">
        <v>39500</v>
      </c>
      <c r="E5953">
        <v>20221</v>
      </c>
      <c r="F5953">
        <v>299149</v>
      </c>
      <c r="G5953">
        <v>150179</v>
      </c>
      <c r="H5953">
        <v>3228</v>
      </c>
      <c r="I5953">
        <v>216927</v>
      </c>
      <c r="J5953">
        <v>0</v>
      </c>
      <c r="K5953">
        <v>25845</v>
      </c>
      <c r="L5953">
        <v>54050</v>
      </c>
      <c r="M5953">
        <v>199816</v>
      </c>
      <c r="N5953">
        <v>247393</v>
      </c>
      <c r="O5953">
        <v>48.84104</v>
      </c>
      <c r="P5953" s="27">
        <v>356626</v>
      </c>
      <c r="Q5953" s="27">
        <v>1216808</v>
      </c>
    </row>
    <row r="5954" spans="1:17" x14ac:dyDescent="0.3">
      <c r="A5954">
        <v>5</v>
      </c>
      <c r="B5954">
        <v>5</v>
      </c>
      <c r="C5954">
        <v>10</v>
      </c>
      <c r="D5954" s="27">
        <v>1050</v>
      </c>
      <c r="E5954">
        <v>1096</v>
      </c>
      <c r="F5954">
        <v>4016</v>
      </c>
      <c r="G5954">
        <v>164</v>
      </c>
      <c r="H5954">
        <v>108</v>
      </c>
      <c r="I5954">
        <v>10621</v>
      </c>
      <c r="J5954">
        <v>0</v>
      </c>
      <c r="K5954">
        <v>0</v>
      </c>
      <c r="L5954">
        <v>0</v>
      </c>
      <c r="M5954">
        <v>0</v>
      </c>
      <c r="N5954">
        <v>4597</v>
      </c>
      <c r="O5954">
        <v>1522.982</v>
      </c>
      <c r="P5954" s="27">
        <v>6038</v>
      </c>
      <c r="Q5954" s="27">
        <v>20602</v>
      </c>
    </row>
    <row r="5955" spans="1:17" x14ac:dyDescent="0.3">
      <c r="A5955">
        <v>3</v>
      </c>
      <c r="B5955">
        <v>5</v>
      </c>
      <c r="C5955">
        <v>11</v>
      </c>
      <c r="D5955" s="27">
        <v>15500</v>
      </c>
      <c r="O5955">
        <v>1551.9390000000001</v>
      </c>
    </row>
    <row r="5956" spans="1:17" x14ac:dyDescent="0.3">
      <c r="A5956">
        <v>2</v>
      </c>
      <c r="B5956">
        <v>5</v>
      </c>
      <c r="C5956">
        <v>9</v>
      </c>
      <c r="D5956" s="27">
        <v>38000</v>
      </c>
      <c r="E5956">
        <v>0</v>
      </c>
      <c r="F5956">
        <v>49933</v>
      </c>
      <c r="G5956">
        <v>79037</v>
      </c>
      <c r="H5956">
        <v>5171</v>
      </c>
      <c r="I5956">
        <v>454760</v>
      </c>
      <c r="J5956">
        <v>0</v>
      </c>
      <c r="K5956">
        <v>28292</v>
      </c>
      <c r="L5956">
        <v>21945</v>
      </c>
      <c r="M5956">
        <v>64162</v>
      </c>
      <c r="N5956">
        <v>356921</v>
      </c>
      <c r="O5956">
        <v>1145.08</v>
      </c>
      <c r="P5956" s="27">
        <v>310733</v>
      </c>
      <c r="Q5956" s="27">
        <v>1060221</v>
      </c>
    </row>
    <row r="5957" spans="1:17" x14ac:dyDescent="0.3">
      <c r="A5957">
        <v>5</v>
      </c>
      <c r="B5957">
        <v>2</v>
      </c>
      <c r="C5957">
        <v>6</v>
      </c>
      <c r="D5957" s="27">
        <v>39500</v>
      </c>
      <c r="E5957">
        <v>0</v>
      </c>
      <c r="F5957">
        <v>51074</v>
      </c>
      <c r="G5957">
        <v>106285</v>
      </c>
      <c r="H5957">
        <v>1313</v>
      </c>
      <c r="I5957">
        <v>68650</v>
      </c>
      <c r="J5957">
        <v>3946</v>
      </c>
      <c r="K5957">
        <v>5721</v>
      </c>
      <c r="L5957">
        <v>15076</v>
      </c>
      <c r="M5957">
        <v>49567</v>
      </c>
      <c r="N5957">
        <v>49940</v>
      </c>
      <c r="O5957">
        <v>632.51710000000003</v>
      </c>
      <c r="P5957" s="27">
        <v>103040</v>
      </c>
      <c r="Q5957" s="27">
        <v>351572</v>
      </c>
    </row>
    <row r="5958" spans="1:17" x14ac:dyDescent="0.3">
      <c r="A5958">
        <v>9</v>
      </c>
      <c r="B5958">
        <v>13</v>
      </c>
      <c r="C5958">
        <v>24</v>
      </c>
      <c r="D5958" s="27">
        <v>15000</v>
      </c>
      <c r="E5958">
        <v>108478</v>
      </c>
      <c r="F5958">
        <v>9661</v>
      </c>
      <c r="G5958">
        <v>6842</v>
      </c>
      <c r="H5958">
        <v>0</v>
      </c>
      <c r="I5958">
        <v>26419</v>
      </c>
      <c r="J5958">
        <v>18641</v>
      </c>
      <c r="K5958">
        <v>12832</v>
      </c>
      <c r="L5958">
        <v>20007</v>
      </c>
      <c r="M5958">
        <v>4119</v>
      </c>
      <c r="N5958">
        <v>112095</v>
      </c>
      <c r="O5958">
        <v>1023.6079999999999</v>
      </c>
      <c r="P5958" s="27">
        <v>93521</v>
      </c>
      <c r="Q5958" s="27">
        <v>319094</v>
      </c>
    </row>
    <row r="5959" spans="1:17" x14ac:dyDescent="0.3">
      <c r="A5959">
        <v>5</v>
      </c>
      <c r="B5959">
        <v>6</v>
      </c>
      <c r="C5959">
        <v>12</v>
      </c>
      <c r="D5959" s="27">
        <v>1001</v>
      </c>
      <c r="E5959">
        <v>1484</v>
      </c>
      <c r="F5959">
        <v>21310</v>
      </c>
      <c r="G5959">
        <v>13803</v>
      </c>
      <c r="H5959">
        <v>314</v>
      </c>
      <c r="I5959">
        <v>17185</v>
      </c>
      <c r="J5959">
        <v>0</v>
      </c>
      <c r="K5959">
        <v>111841</v>
      </c>
      <c r="L5959">
        <v>979</v>
      </c>
      <c r="M5959">
        <v>0</v>
      </c>
      <c r="N5959">
        <v>9675</v>
      </c>
      <c r="O5959">
        <v>1729.173</v>
      </c>
      <c r="P5959" s="27">
        <v>51756</v>
      </c>
      <c r="Q5959" s="27">
        <v>176591</v>
      </c>
    </row>
    <row r="5960" spans="1:17" x14ac:dyDescent="0.3">
      <c r="A5960">
        <v>1</v>
      </c>
      <c r="B5960">
        <v>12</v>
      </c>
      <c r="C5960">
        <v>21</v>
      </c>
      <c r="D5960" s="27">
        <v>1600</v>
      </c>
      <c r="E5960">
        <v>0</v>
      </c>
      <c r="F5960">
        <v>0</v>
      </c>
      <c r="G5960">
        <v>33</v>
      </c>
      <c r="H5960">
        <v>0</v>
      </c>
      <c r="I5960">
        <v>380</v>
      </c>
      <c r="J5960">
        <v>0</v>
      </c>
      <c r="K5960">
        <v>0</v>
      </c>
      <c r="L5960">
        <v>0</v>
      </c>
      <c r="M5960">
        <v>0</v>
      </c>
      <c r="N5960">
        <v>3692</v>
      </c>
      <c r="O5960">
        <v>1387.077</v>
      </c>
      <c r="P5960" s="27">
        <v>1203</v>
      </c>
      <c r="Q5960" s="27">
        <v>4105</v>
      </c>
    </row>
    <row r="5961" spans="1:17" x14ac:dyDescent="0.3">
      <c r="A5961">
        <v>8</v>
      </c>
      <c r="B5961">
        <v>14</v>
      </c>
      <c r="C5961">
        <v>27</v>
      </c>
      <c r="D5961" s="27">
        <v>240000</v>
      </c>
      <c r="E5961">
        <v>12307</v>
      </c>
      <c r="F5961">
        <v>2523918</v>
      </c>
      <c r="G5961">
        <v>1721563</v>
      </c>
      <c r="H5961">
        <v>121491</v>
      </c>
      <c r="I5961">
        <v>941275</v>
      </c>
      <c r="J5961">
        <v>194540</v>
      </c>
      <c r="K5961">
        <v>281198</v>
      </c>
      <c r="L5961">
        <v>417812</v>
      </c>
      <c r="M5961">
        <v>1912244</v>
      </c>
      <c r="N5961">
        <v>1061509</v>
      </c>
      <c r="O5961">
        <v>48.84104</v>
      </c>
      <c r="P5961" s="27">
        <v>2692807</v>
      </c>
      <c r="Q5961" s="27">
        <v>9187857</v>
      </c>
    </row>
    <row r="5962" spans="1:17" x14ac:dyDescent="0.3">
      <c r="A5962">
        <v>9</v>
      </c>
      <c r="B5962">
        <v>1</v>
      </c>
      <c r="C5962">
        <v>1</v>
      </c>
      <c r="D5962" s="27">
        <v>114000</v>
      </c>
      <c r="E5962">
        <v>18410</v>
      </c>
      <c r="F5962">
        <v>822006</v>
      </c>
      <c r="G5962">
        <v>876069</v>
      </c>
      <c r="H5962">
        <v>0</v>
      </c>
      <c r="I5962">
        <v>2153173</v>
      </c>
      <c r="J5962">
        <v>0</v>
      </c>
      <c r="K5962">
        <v>53605</v>
      </c>
      <c r="L5962">
        <v>165210</v>
      </c>
      <c r="M5962">
        <v>627117</v>
      </c>
      <c r="N5962">
        <v>1727648</v>
      </c>
      <c r="O5962">
        <v>55.969329999999999</v>
      </c>
      <c r="P5962" s="27">
        <v>1888405</v>
      </c>
      <c r="Q5962" s="27">
        <v>6443238</v>
      </c>
    </row>
    <row r="5963" spans="1:17" x14ac:dyDescent="0.3">
      <c r="A5963">
        <v>9</v>
      </c>
      <c r="B5963">
        <v>1</v>
      </c>
      <c r="C5963">
        <v>1</v>
      </c>
      <c r="D5963" s="27">
        <v>10500</v>
      </c>
      <c r="O5963">
        <v>120.01819999999999</v>
      </c>
    </row>
    <row r="5964" spans="1:17" x14ac:dyDescent="0.3">
      <c r="A5964">
        <v>7</v>
      </c>
      <c r="B5964">
        <v>5</v>
      </c>
      <c r="C5964">
        <v>10</v>
      </c>
      <c r="D5964" s="27">
        <v>2250</v>
      </c>
      <c r="O5964">
        <v>1451.617</v>
      </c>
    </row>
    <row r="5965" spans="1:17" x14ac:dyDescent="0.3">
      <c r="A5965">
        <v>5</v>
      </c>
      <c r="B5965">
        <v>12</v>
      </c>
      <c r="C5965">
        <v>21</v>
      </c>
      <c r="D5965" s="27">
        <v>4000</v>
      </c>
      <c r="E5965">
        <v>0</v>
      </c>
      <c r="F5965">
        <v>10345</v>
      </c>
      <c r="G5965">
        <v>5633</v>
      </c>
      <c r="H5965">
        <v>0</v>
      </c>
      <c r="I5965">
        <v>6852</v>
      </c>
      <c r="J5965">
        <v>0</v>
      </c>
      <c r="K5965">
        <v>1054</v>
      </c>
      <c r="L5965">
        <v>96</v>
      </c>
      <c r="M5965">
        <v>92</v>
      </c>
      <c r="N5965">
        <v>12314</v>
      </c>
      <c r="O5965">
        <v>1807.463</v>
      </c>
      <c r="P5965" s="27">
        <v>10664</v>
      </c>
      <c r="Q5965" s="27">
        <v>36386</v>
      </c>
    </row>
    <row r="5966" spans="1:17" x14ac:dyDescent="0.3">
      <c r="A5966">
        <v>4</v>
      </c>
      <c r="B5966">
        <v>13</v>
      </c>
      <c r="C5966">
        <v>24</v>
      </c>
      <c r="D5966" s="27">
        <v>75000</v>
      </c>
      <c r="E5966">
        <v>0</v>
      </c>
      <c r="F5966">
        <v>670618</v>
      </c>
      <c r="G5966">
        <v>203346</v>
      </c>
      <c r="H5966">
        <v>0</v>
      </c>
      <c r="I5966">
        <v>200802</v>
      </c>
      <c r="J5966">
        <v>100871</v>
      </c>
      <c r="K5966">
        <v>112968</v>
      </c>
      <c r="L5966">
        <v>12454</v>
      </c>
      <c r="M5966">
        <v>19215</v>
      </c>
      <c r="N5966">
        <v>473810</v>
      </c>
      <c r="O5966">
        <v>190.5898</v>
      </c>
      <c r="P5966" s="27">
        <v>525816</v>
      </c>
      <c r="Q5966" s="27">
        <v>1794084</v>
      </c>
    </row>
    <row r="5967" spans="1:17" x14ac:dyDescent="0.3">
      <c r="A5967">
        <v>8</v>
      </c>
      <c r="B5967">
        <v>6</v>
      </c>
      <c r="C5967">
        <v>14</v>
      </c>
      <c r="D5967" s="27">
        <v>10000</v>
      </c>
      <c r="E5967">
        <v>35056</v>
      </c>
      <c r="F5967">
        <v>10712</v>
      </c>
      <c r="G5967">
        <v>97523</v>
      </c>
      <c r="H5967">
        <v>1248</v>
      </c>
      <c r="I5967">
        <v>58323</v>
      </c>
      <c r="J5967">
        <v>65917</v>
      </c>
      <c r="K5967">
        <v>1112183</v>
      </c>
      <c r="L5967">
        <v>8996</v>
      </c>
      <c r="M5967">
        <v>21333</v>
      </c>
      <c r="N5967">
        <v>62710</v>
      </c>
      <c r="O5967">
        <v>1461.857</v>
      </c>
      <c r="P5967" s="27">
        <v>432005</v>
      </c>
      <c r="Q5967" s="27">
        <v>1474001</v>
      </c>
    </row>
    <row r="5968" spans="1:17" x14ac:dyDescent="0.3">
      <c r="A5968">
        <v>8</v>
      </c>
      <c r="B5968">
        <v>18</v>
      </c>
      <c r="C5968">
        <v>38</v>
      </c>
      <c r="D5968" s="27">
        <v>320000</v>
      </c>
      <c r="E5968">
        <v>36260</v>
      </c>
      <c r="F5968">
        <v>1788496</v>
      </c>
      <c r="G5968">
        <v>2278480</v>
      </c>
      <c r="H5968">
        <v>0</v>
      </c>
      <c r="I5968">
        <v>1050154</v>
      </c>
      <c r="J5968">
        <v>0</v>
      </c>
      <c r="K5968">
        <v>4416753</v>
      </c>
      <c r="L5968">
        <v>4105124</v>
      </c>
      <c r="M5968">
        <v>767736</v>
      </c>
      <c r="N5968">
        <v>4292828</v>
      </c>
      <c r="O5968">
        <v>17.19126</v>
      </c>
      <c r="P5968" s="27">
        <v>5491158</v>
      </c>
      <c r="Q5968" s="27">
        <v>18735831</v>
      </c>
    </row>
    <row r="5969" spans="1:17" x14ac:dyDescent="0.3">
      <c r="A5969">
        <v>7</v>
      </c>
      <c r="B5969">
        <v>2</v>
      </c>
      <c r="C5969">
        <v>2</v>
      </c>
      <c r="D5969" s="27">
        <v>4350</v>
      </c>
      <c r="E5969">
        <v>186</v>
      </c>
      <c r="F5969">
        <v>43387</v>
      </c>
      <c r="G5969">
        <v>17818</v>
      </c>
      <c r="H5969">
        <v>693</v>
      </c>
      <c r="I5969">
        <v>17361</v>
      </c>
      <c r="J5969">
        <v>0</v>
      </c>
      <c r="K5969">
        <v>1652</v>
      </c>
      <c r="L5969">
        <v>10987</v>
      </c>
      <c r="M5969">
        <v>21333</v>
      </c>
      <c r="N5969">
        <v>15983</v>
      </c>
      <c r="O5969">
        <v>1879.4559999999999</v>
      </c>
      <c r="P5969" s="27">
        <v>37925</v>
      </c>
      <c r="Q5969" s="27">
        <v>129400</v>
      </c>
    </row>
    <row r="5970" spans="1:17" x14ac:dyDescent="0.3">
      <c r="A5970">
        <v>5</v>
      </c>
      <c r="B5970">
        <v>5</v>
      </c>
      <c r="C5970">
        <v>10</v>
      </c>
      <c r="D5970" s="27">
        <v>196000</v>
      </c>
      <c r="E5970">
        <v>0</v>
      </c>
      <c r="F5970">
        <v>2509320</v>
      </c>
      <c r="G5970">
        <v>932150</v>
      </c>
      <c r="H5970">
        <v>3863</v>
      </c>
      <c r="I5970">
        <v>2215476</v>
      </c>
      <c r="J5970">
        <v>0</v>
      </c>
      <c r="K5970">
        <v>538668</v>
      </c>
      <c r="L5970">
        <v>47193</v>
      </c>
      <c r="M5970">
        <v>138067</v>
      </c>
      <c r="N5970">
        <v>3474994</v>
      </c>
      <c r="O5970">
        <v>365.05869999999999</v>
      </c>
      <c r="P5970" s="27">
        <v>2889722</v>
      </c>
      <c r="Q5970" s="27">
        <v>9859731</v>
      </c>
    </row>
    <row r="5971" spans="1:17" x14ac:dyDescent="0.3">
      <c r="A5971">
        <v>7</v>
      </c>
      <c r="B5971">
        <v>18</v>
      </c>
      <c r="C5971">
        <v>39</v>
      </c>
      <c r="D5971" s="27">
        <v>8200</v>
      </c>
      <c r="E5971">
        <v>5122</v>
      </c>
      <c r="F5971">
        <v>101293</v>
      </c>
      <c r="G5971">
        <v>47413</v>
      </c>
      <c r="H5971">
        <v>31248</v>
      </c>
      <c r="I5971">
        <v>67085</v>
      </c>
      <c r="J5971">
        <v>0</v>
      </c>
      <c r="K5971">
        <v>0</v>
      </c>
      <c r="L5971">
        <v>47116</v>
      </c>
      <c r="M5971">
        <v>0</v>
      </c>
      <c r="N5971">
        <v>121184</v>
      </c>
      <c r="O5971">
        <v>2293.59</v>
      </c>
      <c r="P5971" s="27">
        <v>123230</v>
      </c>
      <c r="Q5971" s="27">
        <v>420461</v>
      </c>
    </row>
    <row r="5972" spans="1:17" x14ac:dyDescent="0.3">
      <c r="A5972">
        <v>3</v>
      </c>
      <c r="B5972">
        <v>23</v>
      </c>
      <c r="C5972">
        <v>50</v>
      </c>
      <c r="D5972" s="27">
        <v>9900</v>
      </c>
      <c r="E5972">
        <v>13978</v>
      </c>
      <c r="F5972">
        <v>30929</v>
      </c>
      <c r="G5972">
        <v>238437</v>
      </c>
      <c r="H5972">
        <v>15346</v>
      </c>
      <c r="I5972">
        <v>96483</v>
      </c>
      <c r="J5972">
        <v>15891</v>
      </c>
      <c r="K5972">
        <v>773620</v>
      </c>
      <c r="L5972">
        <v>14231</v>
      </c>
      <c r="M5972">
        <v>51626</v>
      </c>
      <c r="N5972">
        <v>120312</v>
      </c>
      <c r="O5972">
        <v>1879.4559999999999</v>
      </c>
      <c r="P5972" s="27">
        <v>401774</v>
      </c>
      <c r="Q5972" s="27">
        <v>1370853</v>
      </c>
    </row>
    <row r="5973" spans="1:17" x14ac:dyDescent="0.3">
      <c r="A5973">
        <v>4</v>
      </c>
      <c r="B5973">
        <v>8</v>
      </c>
      <c r="C5973">
        <v>19</v>
      </c>
      <c r="D5973" s="27">
        <v>7500</v>
      </c>
      <c r="E5973">
        <v>61815</v>
      </c>
      <c r="F5973">
        <v>88040</v>
      </c>
      <c r="G5973">
        <v>430006</v>
      </c>
      <c r="H5973">
        <v>1099</v>
      </c>
      <c r="I5973">
        <v>67029</v>
      </c>
      <c r="J5973">
        <v>0</v>
      </c>
      <c r="K5973">
        <v>11814</v>
      </c>
      <c r="L5973">
        <v>38803</v>
      </c>
      <c r="M5973">
        <v>63342</v>
      </c>
      <c r="N5973">
        <v>231323</v>
      </c>
      <c r="O5973">
        <v>514.34100000000001</v>
      </c>
      <c r="P5973" s="27">
        <v>291111</v>
      </c>
      <c r="Q5973" s="27">
        <v>993271</v>
      </c>
    </row>
    <row r="5974" spans="1:17" x14ac:dyDescent="0.3">
      <c r="A5974">
        <v>5</v>
      </c>
      <c r="B5974">
        <v>2</v>
      </c>
      <c r="C5974">
        <v>6</v>
      </c>
      <c r="D5974" s="27">
        <v>142000</v>
      </c>
      <c r="E5974">
        <v>416964</v>
      </c>
      <c r="F5974">
        <v>856116</v>
      </c>
      <c r="G5974">
        <v>1950855</v>
      </c>
      <c r="H5974">
        <v>21098</v>
      </c>
      <c r="I5974">
        <v>1173978</v>
      </c>
      <c r="J5974">
        <v>0</v>
      </c>
      <c r="K5974">
        <v>199489</v>
      </c>
      <c r="L5974">
        <v>580266</v>
      </c>
      <c r="M5974">
        <v>1590504</v>
      </c>
      <c r="N5974">
        <v>1155401</v>
      </c>
      <c r="O5974">
        <v>57.230519999999999</v>
      </c>
      <c r="P5974" s="27">
        <v>2328450</v>
      </c>
      <c r="Q5974" s="27">
        <v>7944671</v>
      </c>
    </row>
    <row r="5975" spans="1:17" x14ac:dyDescent="0.3">
      <c r="A5975">
        <v>4</v>
      </c>
      <c r="B5975">
        <v>2</v>
      </c>
      <c r="C5975">
        <v>2</v>
      </c>
      <c r="D5975" s="27">
        <v>5300</v>
      </c>
      <c r="E5975">
        <v>3093</v>
      </c>
      <c r="F5975">
        <v>3970</v>
      </c>
      <c r="G5975">
        <v>9971</v>
      </c>
      <c r="H5975">
        <v>0</v>
      </c>
      <c r="I5975">
        <v>9047</v>
      </c>
      <c r="J5975">
        <v>0</v>
      </c>
      <c r="K5975">
        <v>0</v>
      </c>
      <c r="L5975">
        <v>465</v>
      </c>
      <c r="M5975">
        <v>4726</v>
      </c>
      <c r="N5975">
        <v>10460</v>
      </c>
      <c r="O5975">
        <v>918.0299</v>
      </c>
      <c r="P5975" s="27">
        <v>12231</v>
      </c>
      <c r="Q5975" s="27">
        <v>41732</v>
      </c>
    </row>
    <row r="5976" spans="1:17" x14ac:dyDescent="0.3">
      <c r="A5976">
        <v>9</v>
      </c>
      <c r="B5976">
        <v>8</v>
      </c>
      <c r="C5976">
        <v>19</v>
      </c>
      <c r="D5976" s="27">
        <v>22000</v>
      </c>
      <c r="E5976">
        <v>117135</v>
      </c>
      <c r="F5976">
        <v>7070</v>
      </c>
      <c r="G5976">
        <v>110559</v>
      </c>
      <c r="H5976">
        <v>0</v>
      </c>
      <c r="I5976">
        <v>154611</v>
      </c>
      <c r="J5976">
        <v>0</v>
      </c>
      <c r="K5976">
        <v>48953</v>
      </c>
      <c r="L5976">
        <v>90121</v>
      </c>
      <c r="M5976">
        <v>308149</v>
      </c>
      <c r="N5976">
        <v>155700</v>
      </c>
      <c r="O5976">
        <v>144.41220000000001</v>
      </c>
      <c r="P5976" s="27">
        <v>290826</v>
      </c>
      <c r="Q5976" s="27">
        <v>992298</v>
      </c>
    </row>
    <row r="5977" spans="1:17" x14ac:dyDescent="0.3">
      <c r="A5977">
        <v>5</v>
      </c>
      <c r="B5977">
        <v>8</v>
      </c>
      <c r="C5977">
        <v>19</v>
      </c>
      <c r="D5977" s="27">
        <v>69000</v>
      </c>
      <c r="E5977">
        <v>65421</v>
      </c>
      <c r="F5977">
        <v>408438</v>
      </c>
      <c r="G5977">
        <v>1067245</v>
      </c>
      <c r="H5977">
        <v>16606</v>
      </c>
      <c r="I5977">
        <v>843596</v>
      </c>
      <c r="J5977">
        <v>91594</v>
      </c>
      <c r="K5977">
        <v>40409</v>
      </c>
      <c r="L5977">
        <v>189251</v>
      </c>
      <c r="M5977">
        <v>857192</v>
      </c>
      <c r="N5977">
        <v>548922</v>
      </c>
      <c r="O5977">
        <v>157.69280000000001</v>
      </c>
      <c r="P5977" s="27">
        <v>1210045</v>
      </c>
      <c r="Q5977" s="27">
        <v>4128674</v>
      </c>
    </row>
    <row r="5978" spans="1:17" x14ac:dyDescent="0.3">
      <c r="A5978">
        <v>2</v>
      </c>
      <c r="B5978">
        <v>13</v>
      </c>
      <c r="C5978">
        <v>22</v>
      </c>
      <c r="D5978" s="27">
        <v>130000</v>
      </c>
      <c r="E5978">
        <v>272292</v>
      </c>
      <c r="F5978">
        <v>1684048</v>
      </c>
      <c r="G5978">
        <v>576000</v>
      </c>
      <c r="H5978">
        <v>0</v>
      </c>
      <c r="I5978">
        <v>976792</v>
      </c>
      <c r="J5978">
        <v>0</v>
      </c>
      <c r="K5978">
        <v>711959</v>
      </c>
      <c r="L5978">
        <v>95836</v>
      </c>
      <c r="M5978">
        <v>459778</v>
      </c>
      <c r="N5978">
        <v>2131271</v>
      </c>
      <c r="O5978">
        <v>52.146230000000003</v>
      </c>
      <c r="P5978" s="27">
        <v>2024612</v>
      </c>
      <c r="Q5978" s="27">
        <v>6907976</v>
      </c>
    </row>
    <row r="5979" spans="1:17" x14ac:dyDescent="0.3">
      <c r="A5979">
        <v>6</v>
      </c>
      <c r="B5979">
        <v>2</v>
      </c>
      <c r="C5979">
        <v>2</v>
      </c>
      <c r="D5979" s="27">
        <v>2950</v>
      </c>
      <c r="E5979">
        <v>0</v>
      </c>
      <c r="F5979">
        <v>7474</v>
      </c>
      <c r="G5979">
        <v>10839</v>
      </c>
      <c r="H5979">
        <v>61</v>
      </c>
      <c r="I5979">
        <v>8173</v>
      </c>
      <c r="J5979">
        <v>0</v>
      </c>
      <c r="K5979">
        <v>594</v>
      </c>
      <c r="L5979">
        <v>8432</v>
      </c>
      <c r="M5979">
        <v>10562</v>
      </c>
      <c r="N5979">
        <v>7218</v>
      </c>
      <c r="O5979">
        <v>1791.31</v>
      </c>
      <c r="P5979" s="27">
        <v>15637</v>
      </c>
      <c r="Q5979" s="27">
        <v>53353</v>
      </c>
    </row>
    <row r="5980" spans="1:17" x14ac:dyDescent="0.3">
      <c r="A5980">
        <v>5</v>
      </c>
      <c r="B5980">
        <v>2</v>
      </c>
      <c r="C5980">
        <v>6</v>
      </c>
      <c r="D5980" s="27">
        <v>20000</v>
      </c>
      <c r="E5980">
        <v>0</v>
      </c>
      <c r="F5980">
        <v>51545</v>
      </c>
      <c r="G5980">
        <v>304369</v>
      </c>
      <c r="H5980">
        <v>1557</v>
      </c>
      <c r="I5980">
        <v>59674</v>
      </c>
      <c r="J5980">
        <v>0</v>
      </c>
      <c r="K5980">
        <v>4268</v>
      </c>
      <c r="L5980">
        <v>41042</v>
      </c>
      <c r="M5980">
        <v>71671</v>
      </c>
      <c r="N5980">
        <v>152027</v>
      </c>
      <c r="O5980">
        <v>144.41220000000001</v>
      </c>
      <c r="P5980" s="27">
        <v>201100</v>
      </c>
      <c r="Q5980" s="27">
        <v>686153</v>
      </c>
    </row>
    <row r="5981" spans="1:17" x14ac:dyDescent="0.3">
      <c r="A5981">
        <v>9</v>
      </c>
      <c r="B5981">
        <v>14</v>
      </c>
      <c r="C5981">
        <v>29</v>
      </c>
      <c r="D5981" s="27">
        <v>198000</v>
      </c>
      <c r="E5981">
        <v>3591</v>
      </c>
      <c r="F5981">
        <v>446718</v>
      </c>
      <c r="G5981">
        <v>513785</v>
      </c>
      <c r="H5981">
        <v>0</v>
      </c>
      <c r="I5981">
        <v>515803</v>
      </c>
      <c r="J5981">
        <v>33857</v>
      </c>
      <c r="K5981">
        <v>223508</v>
      </c>
      <c r="L5981">
        <v>44673</v>
      </c>
      <c r="M5981">
        <v>163654</v>
      </c>
      <c r="N5981">
        <v>286811</v>
      </c>
      <c r="O5981">
        <v>139.16999999999999</v>
      </c>
      <c r="P5981" s="27">
        <v>654279</v>
      </c>
      <c r="Q5981" s="27">
        <v>2232400</v>
      </c>
    </row>
    <row r="5982" spans="1:17" x14ac:dyDescent="0.3">
      <c r="A5982">
        <v>3</v>
      </c>
      <c r="B5982">
        <v>18</v>
      </c>
      <c r="C5982">
        <v>38</v>
      </c>
      <c r="D5982" s="27">
        <v>176000</v>
      </c>
      <c r="E5982">
        <v>267266</v>
      </c>
      <c r="F5982">
        <v>419471</v>
      </c>
      <c r="G5982">
        <v>1704768</v>
      </c>
      <c r="H5982">
        <v>0</v>
      </c>
      <c r="I5982">
        <v>833714</v>
      </c>
      <c r="J5982">
        <v>0</v>
      </c>
      <c r="K5982">
        <v>720392</v>
      </c>
      <c r="L5982">
        <v>422083</v>
      </c>
      <c r="M5982">
        <v>103812</v>
      </c>
      <c r="N5982">
        <v>2210101</v>
      </c>
      <c r="O5982">
        <v>52.146230000000003</v>
      </c>
      <c r="P5982" s="27">
        <v>1958267</v>
      </c>
      <c r="Q5982" s="27">
        <v>6681607</v>
      </c>
    </row>
    <row r="5983" spans="1:17" x14ac:dyDescent="0.3">
      <c r="A5983">
        <v>5</v>
      </c>
      <c r="B5983">
        <v>1</v>
      </c>
      <c r="C5983">
        <v>1</v>
      </c>
      <c r="D5983" s="27">
        <v>12000</v>
      </c>
      <c r="E5983">
        <v>0</v>
      </c>
      <c r="F5983">
        <v>5744</v>
      </c>
      <c r="G5983">
        <v>9787</v>
      </c>
      <c r="H5983">
        <v>0</v>
      </c>
      <c r="I5983">
        <v>8545</v>
      </c>
      <c r="J5983">
        <v>0</v>
      </c>
      <c r="K5983">
        <v>0</v>
      </c>
      <c r="L5983">
        <v>0</v>
      </c>
      <c r="M5983">
        <v>213</v>
      </c>
      <c r="N5983">
        <v>27376</v>
      </c>
      <c r="O5983">
        <v>1117.742</v>
      </c>
      <c r="P5983" s="27">
        <v>15142</v>
      </c>
      <c r="Q5983" s="27">
        <v>51665</v>
      </c>
    </row>
    <row r="5984" spans="1:17" x14ac:dyDescent="0.3">
      <c r="A5984">
        <v>4</v>
      </c>
      <c r="B5984">
        <v>17</v>
      </c>
      <c r="C5984">
        <v>36</v>
      </c>
      <c r="D5984" s="27">
        <v>16250</v>
      </c>
      <c r="E5984">
        <v>3966</v>
      </c>
      <c r="F5984">
        <v>85155</v>
      </c>
      <c r="G5984">
        <v>50506</v>
      </c>
      <c r="H5984">
        <v>0</v>
      </c>
      <c r="I5984">
        <v>193353</v>
      </c>
      <c r="J5984">
        <v>32403</v>
      </c>
      <c r="K5984">
        <v>93957</v>
      </c>
      <c r="L5984">
        <v>59960</v>
      </c>
      <c r="M5984">
        <v>14603</v>
      </c>
      <c r="N5984">
        <v>139541</v>
      </c>
      <c r="O5984">
        <v>583.35119999999995</v>
      </c>
      <c r="P5984" s="27">
        <v>197375</v>
      </c>
      <c r="Q5984" s="27">
        <v>673444</v>
      </c>
    </row>
    <row r="5985" spans="1:17" x14ac:dyDescent="0.3">
      <c r="A5985">
        <v>9</v>
      </c>
      <c r="B5985">
        <v>23</v>
      </c>
      <c r="C5985">
        <v>50</v>
      </c>
      <c r="D5985" s="27">
        <v>62000</v>
      </c>
      <c r="E5985">
        <v>63531</v>
      </c>
      <c r="F5985">
        <v>206359</v>
      </c>
      <c r="G5985">
        <v>897526</v>
      </c>
      <c r="H5985">
        <v>37819</v>
      </c>
      <c r="I5985">
        <v>577468</v>
      </c>
      <c r="J5985">
        <v>0</v>
      </c>
      <c r="K5985">
        <v>913255</v>
      </c>
      <c r="L5985">
        <v>60950</v>
      </c>
      <c r="M5985">
        <v>61734</v>
      </c>
      <c r="N5985">
        <v>370384</v>
      </c>
      <c r="O5985">
        <v>249.4453</v>
      </c>
      <c r="P5985" s="27">
        <v>934650</v>
      </c>
      <c r="Q5985" s="27">
        <v>3189026</v>
      </c>
    </row>
    <row r="5986" spans="1:17" x14ac:dyDescent="0.3">
      <c r="A5986">
        <v>9</v>
      </c>
      <c r="B5986">
        <v>16</v>
      </c>
      <c r="C5986">
        <v>35</v>
      </c>
      <c r="D5986" s="27">
        <v>146000</v>
      </c>
      <c r="E5986">
        <v>235149</v>
      </c>
      <c r="F5986">
        <v>1577367</v>
      </c>
      <c r="G5986">
        <v>3080693</v>
      </c>
      <c r="H5986">
        <v>452645</v>
      </c>
      <c r="I5986">
        <v>1508083</v>
      </c>
      <c r="J5986">
        <v>679166</v>
      </c>
      <c r="K5986">
        <v>1047505</v>
      </c>
      <c r="L5986">
        <v>1413650</v>
      </c>
      <c r="M5986">
        <v>3472927</v>
      </c>
      <c r="N5986">
        <v>2983913</v>
      </c>
      <c r="O5986">
        <v>10.54607</v>
      </c>
      <c r="P5986" s="27">
        <v>4821541</v>
      </c>
      <c r="Q5986" s="27">
        <v>16451098</v>
      </c>
    </row>
    <row r="5987" spans="1:17" x14ac:dyDescent="0.3">
      <c r="A5987">
        <v>7</v>
      </c>
      <c r="B5987">
        <v>14</v>
      </c>
      <c r="C5987">
        <v>28</v>
      </c>
      <c r="D5987" s="27">
        <v>73000</v>
      </c>
      <c r="E5987">
        <v>0</v>
      </c>
      <c r="F5987">
        <v>319135</v>
      </c>
      <c r="G5987">
        <v>103731</v>
      </c>
      <c r="H5987">
        <v>12893</v>
      </c>
      <c r="I5987">
        <v>170871</v>
      </c>
      <c r="J5987">
        <v>23556</v>
      </c>
      <c r="K5987">
        <v>332055</v>
      </c>
      <c r="L5987">
        <v>17407</v>
      </c>
      <c r="M5987">
        <v>136029</v>
      </c>
      <c r="N5987">
        <v>127734</v>
      </c>
      <c r="O5987">
        <v>209.1</v>
      </c>
      <c r="P5987" s="27">
        <v>364423</v>
      </c>
      <c r="Q5987" s="27">
        <v>1243411</v>
      </c>
    </row>
    <row r="5988" spans="1:17" x14ac:dyDescent="0.3">
      <c r="A5988">
        <v>9</v>
      </c>
      <c r="B5988">
        <v>1</v>
      </c>
      <c r="C5988">
        <v>1</v>
      </c>
      <c r="D5988" s="27">
        <v>5200</v>
      </c>
      <c r="O5988">
        <v>1667.7550000000001</v>
      </c>
    </row>
    <row r="5989" spans="1:17" x14ac:dyDescent="0.3">
      <c r="A5989">
        <v>3</v>
      </c>
      <c r="B5989">
        <v>23</v>
      </c>
      <c r="C5989">
        <v>50</v>
      </c>
      <c r="D5989" s="27">
        <v>3000</v>
      </c>
      <c r="E5989">
        <v>10878</v>
      </c>
      <c r="F5989">
        <v>24721</v>
      </c>
      <c r="G5989">
        <v>21268</v>
      </c>
      <c r="H5989">
        <v>7892</v>
      </c>
      <c r="I5989">
        <v>24929</v>
      </c>
      <c r="J5989">
        <v>0</v>
      </c>
      <c r="K5989">
        <v>3994</v>
      </c>
      <c r="L5989">
        <v>50677</v>
      </c>
      <c r="M5989">
        <v>52515</v>
      </c>
      <c r="N5989">
        <v>26083</v>
      </c>
      <c r="O5989">
        <v>1791.31</v>
      </c>
      <c r="P5989" s="27">
        <v>65345</v>
      </c>
      <c r="Q5989" s="27">
        <v>222957</v>
      </c>
    </row>
    <row r="5990" spans="1:17" x14ac:dyDescent="0.3">
      <c r="A5990">
        <v>1</v>
      </c>
      <c r="B5990">
        <v>2</v>
      </c>
      <c r="C5990">
        <v>4</v>
      </c>
      <c r="D5990" s="27">
        <v>32000</v>
      </c>
      <c r="E5990">
        <v>0</v>
      </c>
      <c r="F5990">
        <v>176515</v>
      </c>
      <c r="G5990">
        <v>497757</v>
      </c>
      <c r="H5990">
        <v>9803</v>
      </c>
      <c r="I5990">
        <v>438685</v>
      </c>
      <c r="J5990">
        <v>25794</v>
      </c>
      <c r="K5990">
        <v>27529</v>
      </c>
      <c r="L5990">
        <v>62885</v>
      </c>
      <c r="M5990">
        <v>524127</v>
      </c>
      <c r="N5990">
        <v>298800</v>
      </c>
      <c r="O5990">
        <v>279.45609999999999</v>
      </c>
      <c r="P5990" s="27">
        <v>604307</v>
      </c>
      <c r="Q5990" s="27">
        <v>2061895</v>
      </c>
    </row>
    <row r="5991" spans="1:17" x14ac:dyDescent="0.3">
      <c r="A5991">
        <v>5</v>
      </c>
      <c r="B5991">
        <v>2</v>
      </c>
      <c r="C5991">
        <v>2</v>
      </c>
      <c r="D5991" s="27">
        <v>6100</v>
      </c>
      <c r="E5991">
        <v>50</v>
      </c>
      <c r="F5991">
        <v>18271</v>
      </c>
      <c r="G5991">
        <v>7206</v>
      </c>
      <c r="H5991">
        <v>0</v>
      </c>
      <c r="I5991">
        <v>7018</v>
      </c>
      <c r="J5991">
        <v>0</v>
      </c>
      <c r="K5991">
        <v>371</v>
      </c>
      <c r="L5991">
        <v>928</v>
      </c>
      <c r="M5991">
        <v>5557</v>
      </c>
      <c r="N5991">
        <v>9022</v>
      </c>
      <c r="O5991">
        <v>1879.4559999999999</v>
      </c>
      <c r="P5991" s="27">
        <v>14192</v>
      </c>
      <c r="Q5991" s="27">
        <v>48423</v>
      </c>
    </row>
    <row r="5992" spans="1:17" x14ac:dyDescent="0.3">
      <c r="A5992">
        <v>7</v>
      </c>
      <c r="B5992">
        <v>1</v>
      </c>
      <c r="C5992">
        <v>1</v>
      </c>
      <c r="D5992" s="27">
        <v>21750</v>
      </c>
      <c r="E5992">
        <v>374</v>
      </c>
      <c r="F5992">
        <v>2792</v>
      </c>
      <c r="G5992">
        <v>22032</v>
      </c>
      <c r="H5992">
        <v>23</v>
      </c>
      <c r="I5992">
        <v>7477</v>
      </c>
      <c r="J5992">
        <v>0</v>
      </c>
      <c r="K5992">
        <v>491</v>
      </c>
      <c r="L5992">
        <v>51</v>
      </c>
      <c r="M5992">
        <v>1244</v>
      </c>
      <c r="N5992">
        <v>34885</v>
      </c>
      <c r="O5992">
        <v>3782.18</v>
      </c>
      <c r="P5992" s="27">
        <v>20331</v>
      </c>
      <c r="Q5992" s="27">
        <v>69369</v>
      </c>
    </row>
    <row r="5993" spans="1:17" x14ac:dyDescent="0.3">
      <c r="A5993">
        <v>8</v>
      </c>
      <c r="B5993">
        <v>8</v>
      </c>
      <c r="C5993">
        <v>18</v>
      </c>
      <c r="D5993" s="27">
        <v>3000</v>
      </c>
      <c r="E5993">
        <v>257</v>
      </c>
      <c r="F5993">
        <v>14893</v>
      </c>
      <c r="G5993">
        <v>21850</v>
      </c>
      <c r="H5993">
        <v>73</v>
      </c>
      <c r="I5993">
        <v>13670</v>
      </c>
      <c r="J5993">
        <v>0</v>
      </c>
      <c r="K5993">
        <v>1386</v>
      </c>
      <c r="L5993">
        <v>2025</v>
      </c>
      <c r="M5993">
        <v>12789</v>
      </c>
      <c r="N5993">
        <v>9575</v>
      </c>
      <c r="O5993">
        <v>1667.7550000000001</v>
      </c>
      <c r="P5993" s="27">
        <v>22426</v>
      </c>
      <c r="Q5993" s="27">
        <v>76518</v>
      </c>
    </row>
    <row r="5994" spans="1:17" x14ac:dyDescent="0.3">
      <c r="A5994">
        <v>6</v>
      </c>
      <c r="B5994">
        <v>26</v>
      </c>
      <c r="C5994">
        <v>47</v>
      </c>
      <c r="D5994" s="27">
        <v>21000</v>
      </c>
      <c r="E5994">
        <v>0</v>
      </c>
      <c r="F5994">
        <v>21342</v>
      </c>
      <c r="G5994">
        <v>56809</v>
      </c>
      <c r="H5994">
        <v>0</v>
      </c>
      <c r="I5994">
        <v>166003</v>
      </c>
      <c r="J5994">
        <v>0</v>
      </c>
      <c r="K5994">
        <v>11183</v>
      </c>
      <c r="L5994">
        <v>31059</v>
      </c>
      <c r="M5994">
        <v>34903</v>
      </c>
      <c r="N5994">
        <v>209854</v>
      </c>
      <c r="O5994">
        <v>1807.463</v>
      </c>
      <c r="P5994" s="27">
        <v>155672</v>
      </c>
      <c r="Q5994" s="27">
        <v>531153</v>
      </c>
    </row>
    <row r="5995" spans="1:17" x14ac:dyDescent="0.3">
      <c r="A5995">
        <v>5</v>
      </c>
      <c r="B5995">
        <v>6</v>
      </c>
      <c r="C5995">
        <v>12</v>
      </c>
      <c r="D5995" s="27">
        <v>2700</v>
      </c>
      <c r="E5995">
        <v>3737</v>
      </c>
      <c r="F5995">
        <v>22835</v>
      </c>
      <c r="G5995">
        <v>50273</v>
      </c>
      <c r="H5995">
        <v>242</v>
      </c>
      <c r="I5995">
        <v>69108</v>
      </c>
      <c r="J5995">
        <v>0</v>
      </c>
      <c r="K5995">
        <v>543140</v>
      </c>
      <c r="L5995">
        <v>14128</v>
      </c>
      <c r="M5995">
        <v>0</v>
      </c>
      <c r="N5995">
        <v>38804</v>
      </c>
      <c r="O5995">
        <v>1807.463</v>
      </c>
      <c r="P5995" s="27">
        <v>217546</v>
      </c>
      <c r="Q5995" s="27">
        <v>742267</v>
      </c>
    </row>
    <row r="5996" spans="1:17" x14ac:dyDescent="0.3">
      <c r="A5996">
        <v>9</v>
      </c>
      <c r="B5996">
        <v>13</v>
      </c>
      <c r="C5996">
        <v>25</v>
      </c>
      <c r="D5996" s="27">
        <v>5800</v>
      </c>
      <c r="E5996">
        <v>0</v>
      </c>
      <c r="F5996">
        <v>51103</v>
      </c>
      <c r="G5996">
        <v>19526</v>
      </c>
      <c r="H5996">
        <v>0</v>
      </c>
      <c r="I5996">
        <v>13986</v>
      </c>
      <c r="J5996">
        <v>0</v>
      </c>
      <c r="K5996">
        <v>0</v>
      </c>
      <c r="L5996">
        <v>5506</v>
      </c>
      <c r="M5996">
        <v>0</v>
      </c>
      <c r="N5996">
        <v>59857</v>
      </c>
      <c r="O5996">
        <v>1667.7550000000001</v>
      </c>
      <c r="P5996" s="27">
        <v>43956</v>
      </c>
      <c r="Q5996" s="27">
        <v>149978</v>
      </c>
    </row>
    <row r="5997" spans="1:17" x14ac:dyDescent="0.3">
      <c r="A5997">
        <v>5</v>
      </c>
      <c r="B5997">
        <v>15</v>
      </c>
      <c r="C5997">
        <v>32</v>
      </c>
      <c r="D5997" s="27">
        <v>2800</v>
      </c>
      <c r="E5997">
        <v>10994</v>
      </c>
      <c r="F5997">
        <v>119823</v>
      </c>
      <c r="G5997">
        <v>130383</v>
      </c>
      <c r="H5997">
        <v>44331</v>
      </c>
      <c r="I5997">
        <v>119920</v>
      </c>
      <c r="J5997">
        <v>0</v>
      </c>
      <c r="K5997">
        <v>384630</v>
      </c>
      <c r="L5997">
        <v>120721</v>
      </c>
      <c r="M5997">
        <v>7449</v>
      </c>
      <c r="N5997">
        <v>78351</v>
      </c>
      <c r="O5997">
        <v>810.40539999999999</v>
      </c>
      <c r="P5997" s="27">
        <v>297949</v>
      </c>
      <c r="Q5997" s="27">
        <v>1016602</v>
      </c>
    </row>
    <row r="5998" spans="1:17" x14ac:dyDescent="0.3">
      <c r="A5998">
        <v>2</v>
      </c>
      <c r="B5998">
        <v>16</v>
      </c>
      <c r="C5998">
        <v>35</v>
      </c>
      <c r="D5998" s="27">
        <v>205000</v>
      </c>
      <c r="E5998">
        <v>862545</v>
      </c>
      <c r="F5998">
        <v>7249854</v>
      </c>
      <c r="G5998">
        <v>3023586</v>
      </c>
      <c r="H5998">
        <v>0</v>
      </c>
      <c r="I5998">
        <v>2073276</v>
      </c>
      <c r="J5998">
        <v>0</v>
      </c>
      <c r="K5998">
        <v>1695130</v>
      </c>
      <c r="L5998">
        <v>1994381</v>
      </c>
      <c r="M5998">
        <v>2233365</v>
      </c>
      <c r="N5998">
        <v>4179019</v>
      </c>
      <c r="O5998">
        <v>9.2846069999999994</v>
      </c>
      <c r="P5998" s="27">
        <v>6832109</v>
      </c>
      <c r="Q5998" s="27">
        <v>23311156</v>
      </c>
    </row>
    <row r="5999" spans="1:17" x14ac:dyDescent="0.3">
      <c r="A5999">
        <v>4</v>
      </c>
      <c r="B5999">
        <v>8</v>
      </c>
      <c r="C5999">
        <v>19</v>
      </c>
      <c r="D5999" s="27">
        <v>5000</v>
      </c>
      <c r="E5999">
        <v>8151</v>
      </c>
      <c r="F5999">
        <v>5438</v>
      </c>
      <c r="G5999">
        <v>36242</v>
      </c>
      <c r="H5999">
        <v>933</v>
      </c>
      <c r="I5999">
        <v>19026</v>
      </c>
      <c r="J5999">
        <v>0</v>
      </c>
      <c r="K5999">
        <v>0</v>
      </c>
      <c r="L5999">
        <v>9062</v>
      </c>
      <c r="M5999">
        <v>3198</v>
      </c>
      <c r="N5999">
        <v>24121</v>
      </c>
      <c r="O5999">
        <v>1484.5150000000001</v>
      </c>
      <c r="P5999" s="27">
        <v>31117</v>
      </c>
      <c r="Q5999" s="27">
        <v>106171</v>
      </c>
    </row>
    <row r="6000" spans="1:17" x14ac:dyDescent="0.3">
      <c r="A6000">
        <v>9</v>
      </c>
      <c r="B6000">
        <v>5</v>
      </c>
      <c r="C6000">
        <v>10</v>
      </c>
      <c r="D6000" s="27">
        <v>110000</v>
      </c>
      <c r="E6000">
        <v>144</v>
      </c>
      <c r="F6000">
        <v>71942</v>
      </c>
      <c r="G6000">
        <v>114450</v>
      </c>
      <c r="H6000">
        <v>3636</v>
      </c>
      <c r="I6000">
        <v>317950</v>
      </c>
      <c r="J6000">
        <v>0</v>
      </c>
      <c r="K6000">
        <v>24592</v>
      </c>
      <c r="L6000">
        <v>14993</v>
      </c>
      <c r="M6000">
        <v>98067</v>
      </c>
      <c r="N6000">
        <v>331341</v>
      </c>
      <c r="O6000">
        <v>324.95339999999999</v>
      </c>
      <c r="P6000" s="27">
        <v>286376</v>
      </c>
      <c r="Q6000" s="27">
        <v>977115</v>
      </c>
    </row>
    <row r="6001" spans="1:17" x14ac:dyDescent="0.3">
      <c r="A6001">
        <v>3</v>
      </c>
      <c r="B6001">
        <v>25</v>
      </c>
      <c r="C6001">
        <v>42</v>
      </c>
      <c r="D6001" s="27">
        <v>14750</v>
      </c>
      <c r="E6001">
        <v>0</v>
      </c>
      <c r="F6001">
        <v>76330</v>
      </c>
      <c r="G6001">
        <v>328569</v>
      </c>
      <c r="H6001">
        <v>0</v>
      </c>
      <c r="I6001">
        <v>734327</v>
      </c>
      <c r="J6001">
        <v>0</v>
      </c>
      <c r="K6001">
        <v>211716</v>
      </c>
      <c r="L6001">
        <v>8084</v>
      </c>
      <c r="M6001">
        <v>5894</v>
      </c>
      <c r="N6001">
        <v>311563</v>
      </c>
      <c r="O6001">
        <v>1162.2629999999999</v>
      </c>
      <c r="P6001" s="27">
        <v>491349</v>
      </c>
      <c r="Q6001" s="27">
        <v>1676483</v>
      </c>
    </row>
    <row r="6002" spans="1:17" x14ac:dyDescent="0.3">
      <c r="A6002">
        <v>3</v>
      </c>
      <c r="B6002">
        <v>15</v>
      </c>
      <c r="C6002">
        <v>34</v>
      </c>
      <c r="D6002" s="27">
        <v>5500</v>
      </c>
      <c r="E6002">
        <v>0</v>
      </c>
      <c r="F6002">
        <v>4544</v>
      </c>
      <c r="G6002">
        <v>9791</v>
      </c>
      <c r="H6002">
        <v>0</v>
      </c>
      <c r="I6002">
        <v>6622</v>
      </c>
      <c r="J6002">
        <v>52174</v>
      </c>
      <c r="K6002">
        <v>80553</v>
      </c>
      <c r="L6002">
        <v>2395</v>
      </c>
      <c r="M6002">
        <v>56</v>
      </c>
      <c r="N6002">
        <v>9913</v>
      </c>
      <c r="O6002">
        <v>1559.829</v>
      </c>
      <c r="P6002" s="27">
        <v>48666</v>
      </c>
      <c r="Q6002" s="27">
        <v>166048</v>
      </c>
    </row>
    <row r="6003" spans="1:17" x14ac:dyDescent="0.3">
      <c r="A6003">
        <v>9</v>
      </c>
      <c r="B6003">
        <v>13</v>
      </c>
      <c r="C6003">
        <v>25</v>
      </c>
      <c r="D6003" s="27">
        <v>5000</v>
      </c>
      <c r="E6003">
        <v>19989</v>
      </c>
      <c r="F6003">
        <v>10097</v>
      </c>
      <c r="G6003">
        <v>10429</v>
      </c>
      <c r="H6003">
        <v>0</v>
      </c>
      <c r="I6003">
        <v>33082</v>
      </c>
      <c r="J6003">
        <v>4059</v>
      </c>
      <c r="K6003">
        <v>8670</v>
      </c>
      <c r="L6003">
        <v>7337</v>
      </c>
      <c r="M6003">
        <v>5041</v>
      </c>
      <c r="N6003">
        <v>40748</v>
      </c>
      <c r="O6003">
        <v>1655.242</v>
      </c>
      <c r="P6003" s="27">
        <v>40871</v>
      </c>
      <c r="Q6003" s="27">
        <v>139452</v>
      </c>
    </row>
    <row r="6004" spans="1:17" x14ac:dyDescent="0.3">
      <c r="A6004">
        <v>3</v>
      </c>
      <c r="B6004">
        <v>12</v>
      </c>
      <c r="C6004">
        <v>21</v>
      </c>
      <c r="D6004" s="27">
        <v>18500</v>
      </c>
      <c r="E6004">
        <v>0</v>
      </c>
      <c r="F6004">
        <v>0</v>
      </c>
      <c r="G6004">
        <v>0</v>
      </c>
      <c r="H6004">
        <v>0</v>
      </c>
      <c r="I6004">
        <v>37405</v>
      </c>
      <c r="J6004">
        <v>0</v>
      </c>
      <c r="K6004">
        <v>18307</v>
      </c>
      <c r="L6004">
        <v>3644</v>
      </c>
      <c r="M6004">
        <v>0</v>
      </c>
      <c r="N6004">
        <v>137496</v>
      </c>
      <c r="O6004">
        <v>178.3937</v>
      </c>
      <c r="P6004" s="27">
        <v>57694</v>
      </c>
      <c r="Q6004" s="27">
        <v>196852</v>
      </c>
    </row>
    <row r="6005" spans="1:17" x14ac:dyDescent="0.3">
      <c r="A6005">
        <v>3</v>
      </c>
      <c r="B6005">
        <v>5</v>
      </c>
      <c r="C6005">
        <v>10</v>
      </c>
      <c r="D6005" s="27">
        <v>5600</v>
      </c>
      <c r="E6005">
        <v>317</v>
      </c>
      <c r="F6005">
        <v>1753</v>
      </c>
      <c r="G6005">
        <v>3162</v>
      </c>
      <c r="H6005">
        <v>593</v>
      </c>
      <c r="I6005">
        <v>11583</v>
      </c>
      <c r="J6005">
        <v>0</v>
      </c>
      <c r="K6005">
        <v>26022</v>
      </c>
      <c r="L6005">
        <v>5706</v>
      </c>
      <c r="M6005">
        <v>12764</v>
      </c>
      <c r="N6005">
        <v>15774</v>
      </c>
      <c r="O6005">
        <v>1069.328</v>
      </c>
      <c r="P6005" s="27">
        <v>22765</v>
      </c>
      <c r="Q6005" s="27">
        <v>77674</v>
      </c>
    </row>
    <row r="6006" spans="1:17" x14ac:dyDescent="0.3">
      <c r="A6006">
        <v>8</v>
      </c>
      <c r="B6006">
        <v>14</v>
      </c>
      <c r="C6006">
        <v>27</v>
      </c>
      <c r="D6006" s="27">
        <v>330000</v>
      </c>
      <c r="E6006">
        <v>0</v>
      </c>
      <c r="F6006">
        <v>1712654</v>
      </c>
      <c r="G6006">
        <v>2727228</v>
      </c>
      <c r="H6006">
        <v>0</v>
      </c>
      <c r="I6006">
        <v>3100541</v>
      </c>
      <c r="J6006">
        <v>0</v>
      </c>
      <c r="K6006">
        <v>203547</v>
      </c>
      <c r="L6006">
        <v>329276</v>
      </c>
      <c r="M6006">
        <v>6645604</v>
      </c>
      <c r="N6006">
        <v>3082308</v>
      </c>
      <c r="O6006">
        <v>30.431059999999999</v>
      </c>
      <c r="P6006" s="27">
        <v>5217221</v>
      </c>
      <c r="Q6006" s="27">
        <v>17801158</v>
      </c>
    </row>
    <row r="6007" spans="1:17" x14ac:dyDescent="0.3">
      <c r="A6007">
        <v>2</v>
      </c>
      <c r="B6007">
        <v>2</v>
      </c>
      <c r="C6007">
        <v>2</v>
      </c>
      <c r="D6007" s="27">
        <v>700000</v>
      </c>
      <c r="E6007">
        <v>0</v>
      </c>
      <c r="F6007">
        <v>6268658</v>
      </c>
      <c r="G6007">
        <v>17923235</v>
      </c>
      <c r="H6007">
        <v>73774</v>
      </c>
      <c r="I6007">
        <v>4846547</v>
      </c>
      <c r="J6007">
        <v>324635</v>
      </c>
      <c r="K6007">
        <v>530672</v>
      </c>
      <c r="L6007">
        <v>1502014</v>
      </c>
      <c r="M6007">
        <v>6556317</v>
      </c>
      <c r="N6007">
        <v>5348724</v>
      </c>
      <c r="O6007">
        <v>25.322579999999999</v>
      </c>
      <c r="P6007" s="27">
        <v>12712361</v>
      </c>
      <c r="Q6007" s="27">
        <v>43374576</v>
      </c>
    </row>
    <row r="6008" spans="1:17" x14ac:dyDescent="0.3">
      <c r="A6008">
        <v>5</v>
      </c>
      <c r="B6008">
        <v>91</v>
      </c>
      <c r="C6008">
        <v>49</v>
      </c>
      <c r="D6008" s="27">
        <v>245000</v>
      </c>
      <c r="E6008">
        <v>8261</v>
      </c>
      <c r="F6008">
        <v>571580</v>
      </c>
      <c r="G6008">
        <v>468603</v>
      </c>
      <c r="H6008">
        <v>605</v>
      </c>
      <c r="I6008">
        <v>1297209</v>
      </c>
      <c r="J6008">
        <v>0</v>
      </c>
      <c r="K6008">
        <v>0</v>
      </c>
      <c r="L6008">
        <v>22374</v>
      </c>
      <c r="M6008">
        <v>53497990</v>
      </c>
      <c r="N6008">
        <v>886082</v>
      </c>
      <c r="O6008">
        <v>74.84496</v>
      </c>
      <c r="P6008" s="27">
        <v>16633266</v>
      </c>
      <c r="Q6008" s="27">
        <v>56752704</v>
      </c>
    </row>
    <row r="6009" spans="1:17" x14ac:dyDescent="0.3">
      <c r="A6009">
        <v>9</v>
      </c>
      <c r="B6009">
        <v>26</v>
      </c>
      <c r="C6009">
        <v>47</v>
      </c>
      <c r="D6009" s="27">
        <v>225000</v>
      </c>
      <c r="E6009">
        <v>626773</v>
      </c>
      <c r="F6009">
        <v>474783</v>
      </c>
      <c r="G6009">
        <v>2179380</v>
      </c>
      <c r="H6009">
        <v>4611</v>
      </c>
      <c r="I6009">
        <v>3627720</v>
      </c>
      <c r="J6009">
        <v>0</v>
      </c>
      <c r="K6009">
        <v>34598</v>
      </c>
      <c r="L6009">
        <v>34748</v>
      </c>
      <c r="M6009">
        <v>560680</v>
      </c>
      <c r="N6009">
        <v>2680925</v>
      </c>
      <c r="O6009">
        <v>84.055760000000006</v>
      </c>
      <c r="P6009" s="27">
        <v>2996547</v>
      </c>
      <c r="Q6009" s="27">
        <v>10224218</v>
      </c>
    </row>
    <row r="6010" spans="1:17" x14ac:dyDescent="0.3">
      <c r="A6010">
        <v>6</v>
      </c>
      <c r="B6010">
        <v>1</v>
      </c>
      <c r="C6010">
        <v>1</v>
      </c>
      <c r="D6010" s="27">
        <v>1500</v>
      </c>
      <c r="O6010">
        <v>1879.4559999999999</v>
      </c>
    </row>
    <row r="6011" spans="1:17" x14ac:dyDescent="0.3">
      <c r="A6011">
        <v>1</v>
      </c>
      <c r="B6011">
        <v>17</v>
      </c>
      <c r="C6011">
        <v>36</v>
      </c>
      <c r="D6011" s="27">
        <v>8800</v>
      </c>
      <c r="E6011">
        <v>0</v>
      </c>
      <c r="F6011">
        <v>0</v>
      </c>
      <c r="G6011">
        <v>8682</v>
      </c>
      <c r="H6011">
        <v>0</v>
      </c>
      <c r="I6011">
        <v>30534</v>
      </c>
      <c r="J6011">
        <v>0</v>
      </c>
      <c r="K6011">
        <v>18276</v>
      </c>
      <c r="L6011">
        <v>9799</v>
      </c>
      <c r="M6011">
        <v>4531</v>
      </c>
      <c r="N6011">
        <v>29975</v>
      </c>
      <c r="O6011">
        <v>1831.778</v>
      </c>
      <c r="P6011" s="27">
        <v>29835</v>
      </c>
      <c r="Q6011" s="27">
        <v>101797</v>
      </c>
    </row>
    <row r="6012" spans="1:17" x14ac:dyDescent="0.3">
      <c r="A6012">
        <v>2</v>
      </c>
      <c r="B6012">
        <v>7</v>
      </c>
      <c r="C6012">
        <v>52</v>
      </c>
      <c r="D6012" s="27">
        <v>116000</v>
      </c>
      <c r="E6012">
        <v>283317</v>
      </c>
      <c r="F6012">
        <v>581899</v>
      </c>
      <c r="G6012">
        <v>134018</v>
      </c>
      <c r="H6012">
        <v>182559</v>
      </c>
      <c r="I6012">
        <v>660491</v>
      </c>
      <c r="J6012">
        <v>0</v>
      </c>
      <c r="K6012">
        <v>140196</v>
      </c>
      <c r="L6012">
        <v>228902</v>
      </c>
      <c r="M6012">
        <v>1911598</v>
      </c>
      <c r="N6012">
        <v>1323766</v>
      </c>
      <c r="O6012">
        <v>84.055760000000006</v>
      </c>
      <c r="P6012" s="27">
        <v>1596350</v>
      </c>
      <c r="Q6012" s="27">
        <v>5446746</v>
      </c>
    </row>
    <row r="6013" spans="1:17" x14ac:dyDescent="0.3">
      <c r="A6013">
        <v>8</v>
      </c>
      <c r="B6013">
        <v>16</v>
      </c>
      <c r="C6013">
        <v>35</v>
      </c>
      <c r="D6013" s="27">
        <v>500001</v>
      </c>
      <c r="E6013">
        <v>0</v>
      </c>
      <c r="F6013">
        <v>9991086</v>
      </c>
      <c r="G6013">
        <v>5754009</v>
      </c>
      <c r="H6013">
        <v>0</v>
      </c>
      <c r="I6013">
        <v>5448108</v>
      </c>
      <c r="J6013">
        <v>1792194</v>
      </c>
      <c r="K6013">
        <v>1722275</v>
      </c>
      <c r="L6013">
        <v>2549177</v>
      </c>
      <c r="M6013">
        <v>2587740</v>
      </c>
      <c r="N6013">
        <v>8780896</v>
      </c>
      <c r="O6013">
        <v>4.2903779999999996</v>
      </c>
      <c r="P6013" s="27">
        <v>11320482</v>
      </c>
      <c r="Q6013" s="27">
        <v>38625485</v>
      </c>
    </row>
    <row r="6014" spans="1:17" x14ac:dyDescent="0.3">
      <c r="A6014">
        <v>9</v>
      </c>
      <c r="B6014">
        <v>13</v>
      </c>
      <c r="C6014">
        <v>22</v>
      </c>
      <c r="D6014" s="27">
        <v>140000</v>
      </c>
      <c r="E6014">
        <v>0</v>
      </c>
      <c r="F6014">
        <v>1830635</v>
      </c>
      <c r="G6014">
        <v>1312805</v>
      </c>
      <c r="H6014">
        <v>0</v>
      </c>
      <c r="I6014">
        <v>2473402</v>
      </c>
      <c r="J6014">
        <v>0</v>
      </c>
      <c r="K6014">
        <v>3909141</v>
      </c>
      <c r="L6014">
        <v>4523334</v>
      </c>
      <c r="M6014">
        <v>212366</v>
      </c>
      <c r="N6014">
        <v>2841619</v>
      </c>
      <c r="O6014">
        <v>19.690259999999999</v>
      </c>
      <c r="P6014" s="27">
        <v>5012691</v>
      </c>
      <c r="Q6014" s="27">
        <v>17103302</v>
      </c>
    </row>
    <row r="6015" spans="1:17" x14ac:dyDescent="0.3">
      <c r="A6015">
        <v>4</v>
      </c>
      <c r="B6015">
        <v>14</v>
      </c>
      <c r="C6015">
        <v>28</v>
      </c>
      <c r="D6015" s="27">
        <v>33000</v>
      </c>
      <c r="E6015">
        <v>0</v>
      </c>
      <c r="F6015">
        <v>75414</v>
      </c>
      <c r="G6015">
        <v>54270</v>
      </c>
      <c r="H6015">
        <v>0</v>
      </c>
      <c r="I6015">
        <v>75482</v>
      </c>
      <c r="J6015">
        <v>0</v>
      </c>
      <c r="K6015">
        <v>20112</v>
      </c>
      <c r="L6015">
        <v>4384</v>
      </c>
      <c r="M6015">
        <v>9133</v>
      </c>
      <c r="N6015">
        <v>56145</v>
      </c>
      <c r="O6015">
        <v>360.21809999999999</v>
      </c>
      <c r="P6015" s="27">
        <v>86442</v>
      </c>
      <c r="Q6015" s="27">
        <v>294940</v>
      </c>
    </row>
    <row r="6016" spans="1:17" x14ac:dyDescent="0.3">
      <c r="A6016">
        <v>3</v>
      </c>
      <c r="B6016">
        <v>2</v>
      </c>
      <c r="C6016">
        <v>4</v>
      </c>
      <c r="D6016" s="27">
        <v>34000</v>
      </c>
      <c r="E6016">
        <v>45691</v>
      </c>
      <c r="F6016">
        <v>168326</v>
      </c>
      <c r="G6016">
        <v>305627</v>
      </c>
      <c r="H6016">
        <v>8007</v>
      </c>
      <c r="I6016">
        <v>411216</v>
      </c>
      <c r="J6016">
        <v>29423</v>
      </c>
      <c r="K6016">
        <v>165775</v>
      </c>
      <c r="L6016">
        <v>179098</v>
      </c>
      <c r="M6016">
        <v>224637</v>
      </c>
      <c r="N6016">
        <v>356215</v>
      </c>
      <c r="O6016">
        <v>356.19830000000002</v>
      </c>
      <c r="P6016" s="27">
        <v>555104</v>
      </c>
      <c r="Q6016" s="27">
        <v>1894015</v>
      </c>
    </row>
    <row r="6017" spans="1:17" x14ac:dyDescent="0.3">
      <c r="A6017">
        <v>7</v>
      </c>
      <c r="B6017">
        <v>5</v>
      </c>
      <c r="C6017">
        <v>9</v>
      </c>
      <c r="D6017" s="27">
        <v>62000</v>
      </c>
      <c r="E6017">
        <v>3353</v>
      </c>
      <c r="F6017">
        <v>375628</v>
      </c>
      <c r="G6017">
        <v>62731</v>
      </c>
      <c r="H6017">
        <v>8729</v>
      </c>
      <c r="I6017">
        <v>549146</v>
      </c>
      <c r="J6017">
        <v>6051</v>
      </c>
      <c r="K6017">
        <v>47018</v>
      </c>
      <c r="L6017">
        <v>35042</v>
      </c>
      <c r="M6017">
        <v>119736</v>
      </c>
      <c r="N6017">
        <v>369006</v>
      </c>
      <c r="O6017">
        <v>84.478480000000005</v>
      </c>
      <c r="P6017" s="27">
        <v>462028</v>
      </c>
      <c r="Q6017" s="27">
        <v>1576440</v>
      </c>
    </row>
    <row r="6018" spans="1:17" x14ac:dyDescent="0.3">
      <c r="A6018">
        <v>5</v>
      </c>
      <c r="B6018">
        <v>14</v>
      </c>
      <c r="C6018">
        <v>31</v>
      </c>
      <c r="D6018" s="27">
        <v>3000</v>
      </c>
      <c r="E6018">
        <v>1293</v>
      </c>
      <c r="F6018">
        <v>69512</v>
      </c>
      <c r="G6018">
        <v>14394</v>
      </c>
      <c r="H6018">
        <v>0</v>
      </c>
      <c r="I6018">
        <v>29974</v>
      </c>
      <c r="J6018">
        <v>0</v>
      </c>
      <c r="K6018">
        <v>6568</v>
      </c>
      <c r="L6018">
        <v>30559</v>
      </c>
      <c r="M6018">
        <v>0</v>
      </c>
      <c r="N6018">
        <v>23094</v>
      </c>
      <c r="O6018">
        <v>2293.59</v>
      </c>
      <c r="P6018" s="27">
        <v>51405</v>
      </c>
      <c r="Q6018" s="27">
        <v>175394</v>
      </c>
    </row>
    <row r="6019" spans="1:17" x14ac:dyDescent="0.3">
      <c r="A6019">
        <v>7</v>
      </c>
      <c r="B6019">
        <v>5</v>
      </c>
      <c r="C6019">
        <v>9</v>
      </c>
      <c r="D6019" s="27">
        <v>2500</v>
      </c>
      <c r="E6019">
        <v>0</v>
      </c>
      <c r="F6019">
        <v>11981</v>
      </c>
      <c r="G6019">
        <v>6434</v>
      </c>
      <c r="H6019">
        <v>0</v>
      </c>
      <c r="I6019">
        <v>48147</v>
      </c>
      <c r="J6019">
        <v>0</v>
      </c>
      <c r="K6019">
        <v>9847</v>
      </c>
      <c r="L6019">
        <v>277</v>
      </c>
      <c r="M6019">
        <v>0</v>
      </c>
      <c r="N6019">
        <v>41448</v>
      </c>
      <c r="O6019">
        <v>1451.617</v>
      </c>
      <c r="P6019" s="27">
        <v>34623</v>
      </c>
      <c r="Q6019" s="27">
        <v>118134</v>
      </c>
    </row>
    <row r="6020" spans="1:17" x14ac:dyDescent="0.3">
      <c r="A6020">
        <v>3</v>
      </c>
      <c r="B6020">
        <v>2</v>
      </c>
      <c r="C6020">
        <v>7</v>
      </c>
      <c r="D6020" s="27">
        <v>3000</v>
      </c>
      <c r="E6020">
        <v>0</v>
      </c>
      <c r="F6020">
        <v>14361</v>
      </c>
      <c r="G6020">
        <v>26844</v>
      </c>
      <c r="H6020">
        <v>0</v>
      </c>
      <c r="I6020">
        <v>23906</v>
      </c>
      <c r="J6020">
        <v>0</v>
      </c>
      <c r="K6020">
        <v>0</v>
      </c>
      <c r="L6020">
        <v>4800</v>
      </c>
      <c r="M6020">
        <v>66454</v>
      </c>
      <c r="N6020">
        <v>20113</v>
      </c>
      <c r="O6020">
        <v>1879.4559999999999</v>
      </c>
      <c r="P6020" s="27">
        <v>45861</v>
      </c>
      <c r="Q6020" s="27">
        <v>156478</v>
      </c>
    </row>
    <row r="6021" spans="1:17" x14ac:dyDescent="0.3">
      <c r="A6021">
        <v>9</v>
      </c>
      <c r="B6021">
        <v>16</v>
      </c>
      <c r="C6021">
        <v>35</v>
      </c>
      <c r="D6021" s="27">
        <v>800000</v>
      </c>
      <c r="E6021">
        <v>215996</v>
      </c>
      <c r="F6021">
        <v>14701938</v>
      </c>
      <c r="G6021">
        <v>11252697</v>
      </c>
      <c r="H6021">
        <v>0</v>
      </c>
      <c r="I6021">
        <v>9725912</v>
      </c>
      <c r="J6021">
        <v>3271175</v>
      </c>
      <c r="K6021">
        <v>5673119</v>
      </c>
      <c r="L6021">
        <v>3821642</v>
      </c>
      <c r="M6021">
        <v>12285810</v>
      </c>
      <c r="N6021">
        <v>14887918</v>
      </c>
      <c r="O6021">
        <v>10.63603</v>
      </c>
      <c r="P6021" s="27">
        <v>22226321</v>
      </c>
      <c r="Q6021" s="27">
        <v>75836207</v>
      </c>
    </row>
    <row r="6022" spans="1:17" x14ac:dyDescent="0.3">
      <c r="A6022">
        <v>5</v>
      </c>
      <c r="B6022">
        <v>1</v>
      </c>
      <c r="C6022">
        <v>1</v>
      </c>
      <c r="D6022" s="27">
        <v>130000</v>
      </c>
      <c r="E6022">
        <v>22478</v>
      </c>
      <c r="F6022">
        <v>989338</v>
      </c>
      <c r="G6022">
        <v>17974</v>
      </c>
      <c r="H6022">
        <v>6</v>
      </c>
      <c r="I6022">
        <v>0</v>
      </c>
      <c r="J6022">
        <v>0</v>
      </c>
      <c r="K6022">
        <v>0</v>
      </c>
      <c r="L6022">
        <v>0</v>
      </c>
      <c r="M6022">
        <v>0</v>
      </c>
      <c r="N6022">
        <v>2188310</v>
      </c>
      <c r="O6022">
        <v>48.84104</v>
      </c>
      <c r="P6022" s="27">
        <v>943173</v>
      </c>
      <c r="Q6022" s="27">
        <v>3218106</v>
      </c>
    </row>
    <row r="6023" spans="1:17" x14ac:dyDescent="0.3">
      <c r="A6023">
        <v>4</v>
      </c>
      <c r="B6023">
        <v>91</v>
      </c>
      <c r="C6023">
        <v>49</v>
      </c>
      <c r="D6023" s="27">
        <v>1700</v>
      </c>
      <c r="O6023">
        <v>789.9366</v>
      </c>
    </row>
    <row r="6024" spans="1:17" x14ac:dyDescent="0.3">
      <c r="A6024">
        <v>3</v>
      </c>
      <c r="B6024">
        <v>17</v>
      </c>
      <c r="C6024">
        <v>36</v>
      </c>
      <c r="D6024" s="27">
        <v>150000</v>
      </c>
      <c r="E6024">
        <v>0</v>
      </c>
      <c r="F6024">
        <v>903681</v>
      </c>
      <c r="G6024">
        <v>3179375</v>
      </c>
      <c r="H6024">
        <v>0</v>
      </c>
      <c r="I6024">
        <v>1575410</v>
      </c>
      <c r="J6024">
        <v>0</v>
      </c>
      <c r="K6024">
        <v>256991</v>
      </c>
      <c r="L6024">
        <v>671450</v>
      </c>
      <c r="M6024">
        <v>44848</v>
      </c>
      <c r="N6024">
        <v>1412970</v>
      </c>
      <c r="O6024">
        <v>84.055760000000006</v>
      </c>
      <c r="P6024" s="27">
        <v>2357774</v>
      </c>
      <c r="Q6024" s="27">
        <v>8044725</v>
      </c>
    </row>
    <row r="6025" spans="1:17" x14ac:dyDescent="0.3">
      <c r="A6025">
        <v>9</v>
      </c>
      <c r="B6025">
        <v>18</v>
      </c>
      <c r="C6025">
        <v>37</v>
      </c>
      <c r="D6025" s="27">
        <v>230000</v>
      </c>
      <c r="E6025">
        <v>0</v>
      </c>
      <c r="F6025">
        <v>0</v>
      </c>
      <c r="G6025">
        <v>138677</v>
      </c>
      <c r="H6025">
        <v>0</v>
      </c>
      <c r="I6025">
        <v>678724</v>
      </c>
      <c r="J6025">
        <v>0</v>
      </c>
      <c r="K6025">
        <v>0</v>
      </c>
      <c r="L6025">
        <v>1050300</v>
      </c>
      <c r="M6025">
        <v>204609</v>
      </c>
      <c r="N6025">
        <v>1419152</v>
      </c>
      <c r="O6025">
        <v>30.431059999999999</v>
      </c>
      <c r="P6025" s="27">
        <v>1023289</v>
      </c>
      <c r="Q6025" s="27">
        <v>3491462</v>
      </c>
    </row>
    <row r="6026" spans="1:17" x14ac:dyDescent="0.3">
      <c r="A6026">
        <v>3</v>
      </c>
      <c r="B6026">
        <v>2</v>
      </c>
      <c r="C6026">
        <v>2</v>
      </c>
      <c r="D6026" s="27">
        <v>225000</v>
      </c>
      <c r="E6026">
        <v>36421</v>
      </c>
      <c r="F6026">
        <v>463998</v>
      </c>
      <c r="G6026">
        <v>4744195</v>
      </c>
      <c r="H6026">
        <v>0</v>
      </c>
      <c r="I6026">
        <v>2287473</v>
      </c>
      <c r="J6026">
        <v>0</v>
      </c>
      <c r="K6026">
        <v>4109</v>
      </c>
      <c r="L6026">
        <v>250066</v>
      </c>
      <c r="M6026">
        <v>2034313</v>
      </c>
      <c r="N6026">
        <v>2110240</v>
      </c>
      <c r="O6026">
        <v>15.94562</v>
      </c>
      <c r="P6026" s="27">
        <v>3496722</v>
      </c>
      <c r="Q6026" s="27">
        <v>11930815</v>
      </c>
    </row>
    <row r="6027" spans="1:17" x14ac:dyDescent="0.3">
      <c r="A6027">
        <v>2</v>
      </c>
      <c r="B6027">
        <v>2</v>
      </c>
      <c r="C6027">
        <v>2</v>
      </c>
      <c r="D6027" s="27">
        <v>7900</v>
      </c>
      <c r="E6027">
        <v>0</v>
      </c>
      <c r="F6027">
        <v>1694</v>
      </c>
      <c r="G6027">
        <v>7211</v>
      </c>
      <c r="H6027">
        <v>59</v>
      </c>
      <c r="I6027">
        <v>3696</v>
      </c>
      <c r="J6027">
        <v>0</v>
      </c>
      <c r="K6027">
        <v>0</v>
      </c>
      <c r="L6027">
        <v>375</v>
      </c>
      <c r="M6027">
        <v>4859</v>
      </c>
      <c r="N6027">
        <v>20382</v>
      </c>
      <c r="O6027">
        <v>751.72649999999999</v>
      </c>
      <c r="P6027" s="27">
        <v>11218</v>
      </c>
      <c r="Q6027" s="27">
        <v>38276</v>
      </c>
    </row>
    <row r="6028" spans="1:17" x14ac:dyDescent="0.3">
      <c r="A6028">
        <v>1</v>
      </c>
      <c r="B6028">
        <v>26</v>
      </c>
      <c r="C6028">
        <v>47</v>
      </c>
      <c r="D6028" s="27">
        <v>1500</v>
      </c>
      <c r="E6028">
        <v>0</v>
      </c>
      <c r="F6028">
        <v>0</v>
      </c>
      <c r="G6028">
        <v>1978</v>
      </c>
      <c r="H6028">
        <v>0</v>
      </c>
      <c r="I6028">
        <v>14724</v>
      </c>
      <c r="J6028">
        <v>0</v>
      </c>
      <c r="K6028">
        <v>0</v>
      </c>
      <c r="L6028">
        <v>0</v>
      </c>
      <c r="M6028">
        <v>0</v>
      </c>
      <c r="N6028">
        <v>16500</v>
      </c>
      <c r="O6028">
        <v>1387.077</v>
      </c>
      <c r="P6028" s="27">
        <v>9731</v>
      </c>
      <c r="Q6028" s="27">
        <v>33202</v>
      </c>
    </row>
    <row r="6029" spans="1:17" x14ac:dyDescent="0.3">
      <c r="A6029">
        <v>6</v>
      </c>
      <c r="B6029">
        <v>24</v>
      </c>
      <c r="C6029">
        <v>51</v>
      </c>
      <c r="D6029" s="27">
        <v>900000</v>
      </c>
      <c r="E6029">
        <v>513396</v>
      </c>
      <c r="F6029">
        <v>8173096</v>
      </c>
      <c r="G6029">
        <v>11537750</v>
      </c>
      <c r="H6029">
        <v>0</v>
      </c>
      <c r="I6029">
        <v>13628723</v>
      </c>
      <c r="J6029">
        <v>0</v>
      </c>
      <c r="K6029">
        <v>10535517</v>
      </c>
      <c r="L6029">
        <v>401722</v>
      </c>
      <c r="M6029">
        <v>665390</v>
      </c>
      <c r="N6029">
        <v>6531685</v>
      </c>
      <c r="O6029">
        <v>23.717549999999999</v>
      </c>
      <c r="P6029" s="27">
        <v>15236600</v>
      </c>
      <c r="Q6029" s="27">
        <v>51987279</v>
      </c>
    </row>
    <row r="6030" spans="1:17" x14ac:dyDescent="0.3">
      <c r="A6030">
        <v>4</v>
      </c>
      <c r="B6030">
        <v>13</v>
      </c>
      <c r="C6030">
        <v>25</v>
      </c>
      <c r="D6030" s="27">
        <v>1800</v>
      </c>
      <c r="E6030">
        <v>0</v>
      </c>
      <c r="F6030">
        <v>3594</v>
      </c>
      <c r="G6030">
        <v>192</v>
      </c>
      <c r="H6030">
        <v>154</v>
      </c>
      <c r="I6030">
        <v>847</v>
      </c>
      <c r="J6030">
        <v>0</v>
      </c>
      <c r="K6030">
        <v>1608</v>
      </c>
      <c r="L6030">
        <v>0</v>
      </c>
      <c r="M6030">
        <v>0</v>
      </c>
      <c r="N6030">
        <v>3861</v>
      </c>
      <c r="O6030">
        <v>1484.5150000000001</v>
      </c>
      <c r="P6030" s="27">
        <v>3006</v>
      </c>
      <c r="Q6030" s="27">
        <v>10256</v>
      </c>
    </row>
    <row r="6031" spans="1:17" x14ac:dyDescent="0.3">
      <c r="A6031">
        <v>5</v>
      </c>
      <c r="B6031">
        <v>2</v>
      </c>
      <c r="C6031">
        <v>2</v>
      </c>
      <c r="D6031" s="27">
        <v>76000</v>
      </c>
      <c r="E6031">
        <v>69992</v>
      </c>
      <c r="F6031">
        <v>224390</v>
      </c>
      <c r="G6031">
        <v>1807857</v>
      </c>
      <c r="H6031">
        <v>18615</v>
      </c>
      <c r="I6031">
        <v>694009</v>
      </c>
      <c r="J6031">
        <v>42720</v>
      </c>
      <c r="K6031">
        <v>621693</v>
      </c>
      <c r="L6031">
        <v>81376</v>
      </c>
      <c r="M6031">
        <v>740004</v>
      </c>
      <c r="N6031">
        <v>591992</v>
      </c>
      <c r="O6031">
        <v>48.84104</v>
      </c>
      <c r="P6031" s="27">
        <v>1433953</v>
      </c>
      <c r="Q6031" s="27">
        <v>4892648</v>
      </c>
    </row>
    <row r="6032" spans="1:17" x14ac:dyDescent="0.3">
      <c r="A6032">
        <v>7</v>
      </c>
      <c r="B6032">
        <v>12</v>
      </c>
      <c r="C6032">
        <v>21</v>
      </c>
      <c r="D6032" s="27">
        <v>7000</v>
      </c>
      <c r="E6032">
        <v>0</v>
      </c>
      <c r="F6032">
        <v>942</v>
      </c>
      <c r="G6032">
        <v>239</v>
      </c>
      <c r="H6032">
        <v>92</v>
      </c>
      <c r="I6032">
        <v>1383</v>
      </c>
      <c r="J6032">
        <v>0</v>
      </c>
      <c r="K6032">
        <v>107</v>
      </c>
      <c r="L6032">
        <v>0</v>
      </c>
      <c r="M6032">
        <v>0</v>
      </c>
      <c r="N6032">
        <v>3863</v>
      </c>
      <c r="O6032">
        <v>1451.617</v>
      </c>
      <c r="P6032" s="27">
        <v>1942</v>
      </c>
      <c r="Q6032" s="27">
        <v>6626</v>
      </c>
    </row>
    <row r="6033" spans="1:17" x14ac:dyDescent="0.3">
      <c r="A6033">
        <v>9</v>
      </c>
      <c r="B6033">
        <v>5</v>
      </c>
      <c r="C6033">
        <v>11</v>
      </c>
      <c r="D6033" s="27">
        <v>35000</v>
      </c>
      <c r="E6033">
        <v>0</v>
      </c>
      <c r="F6033">
        <v>32254</v>
      </c>
      <c r="G6033">
        <v>7260</v>
      </c>
      <c r="H6033">
        <v>63</v>
      </c>
      <c r="I6033">
        <v>45775</v>
      </c>
      <c r="J6033">
        <v>0</v>
      </c>
      <c r="K6033">
        <v>0</v>
      </c>
      <c r="L6033">
        <v>6869</v>
      </c>
      <c r="M6033">
        <v>2647</v>
      </c>
      <c r="N6033">
        <v>71545</v>
      </c>
      <c r="O6033">
        <v>583.62670000000003</v>
      </c>
      <c r="P6033" s="27">
        <v>48773</v>
      </c>
      <c r="Q6033" s="27">
        <v>166413</v>
      </c>
    </row>
    <row r="6034" spans="1:17" x14ac:dyDescent="0.3">
      <c r="A6034">
        <v>9</v>
      </c>
      <c r="B6034">
        <v>5</v>
      </c>
      <c r="C6034">
        <v>10</v>
      </c>
      <c r="D6034" s="27">
        <v>18250</v>
      </c>
      <c r="E6034">
        <v>0</v>
      </c>
      <c r="F6034">
        <v>10462</v>
      </c>
      <c r="G6034">
        <v>5529</v>
      </c>
      <c r="H6034">
        <v>0</v>
      </c>
      <c r="I6034">
        <v>39893</v>
      </c>
      <c r="J6034">
        <v>0</v>
      </c>
      <c r="K6034">
        <v>668</v>
      </c>
      <c r="L6034">
        <v>9605</v>
      </c>
      <c r="M6034">
        <v>8617</v>
      </c>
      <c r="N6034">
        <v>37788</v>
      </c>
      <c r="O6034">
        <v>1031.346</v>
      </c>
      <c r="P6034" s="27">
        <v>32990</v>
      </c>
      <c r="Q6034" s="27">
        <v>112562</v>
      </c>
    </row>
    <row r="6035" spans="1:17" x14ac:dyDescent="0.3">
      <c r="A6035">
        <v>1</v>
      </c>
      <c r="B6035">
        <v>12</v>
      </c>
      <c r="C6035">
        <v>21</v>
      </c>
      <c r="D6035" s="27">
        <v>51000</v>
      </c>
      <c r="E6035">
        <v>0</v>
      </c>
      <c r="F6035">
        <v>42456</v>
      </c>
      <c r="G6035">
        <v>145949</v>
      </c>
      <c r="H6035">
        <v>0</v>
      </c>
      <c r="I6035">
        <v>30018</v>
      </c>
      <c r="J6035">
        <v>24031</v>
      </c>
      <c r="K6035">
        <v>4288</v>
      </c>
      <c r="L6035">
        <v>11984</v>
      </c>
      <c r="M6035">
        <v>20876</v>
      </c>
      <c r="N6035">
        <v>207133</v>
      </c>
      <c r="O6035">
        <v>276.95330000000001</v>
      </c>
      <c r="P6035" s="27">
        <v>142654</v>
      </c>
      <c r="Q6035" s="27">
        <v>486735</v>
      </c>
    </row>
    <row r="6036" spans="1:17" x14ac:dyDescent="0.3">
      <c r="A6036">
        <v>8</v>
      </c>
      <c r="B6036">
        <v>6</v>
      </c>
      <c r="C6036">
        <v>13</v>
      </c>
      <c r="D6036" s="27">
        <v>6700</v>
      </c>
      <c r="E6036">
        <v>0</v>
      </c>
      <c r="F6036">
        <v>82436</v>
      </c>
      <c r="G6036">
        <v>94490</v>
      </c>
      <c r="H6036">
        <v>0</v>
      </c>
      <c r="I6036">
        <v>113978</v>
      </c>
      <c r="J6036">
        <v>130390</v>
      </c>
      <c r="K6036">
        <v>1007403</v>
      </c>
      <c r="L6036">
        <v>31761</v>
      </c>
      <c r="M6036">
        <v>14420</v>
      </c>
      <c r="N6036">
        <v>87146</v>
      </c>
      <c r="O6036">
        <v>1667.7550000000001</v>
      </c>
      <c r="P6036" s="27">
        <v>457803</v>
      </c>
      <c r="Q6036" s="27">
        <v>1562024</v>
      </c>
    </row>
    <row r="6037" spans="1:17" x14ac:dyDescent="0.3">
      <c r="A6037">
        <v>3</v>
      </c>
      <c r="B6037">
        <v>16</v>
      </c>
      <c r="C6037">
        <v>35</v>
      </c>
      <c r="D6037" s="27">
        <v>1000000</v>
      </c>
      <c r="E6037">
        <v>273871</v>
      </c>
      <c r="F6037">
        <v>9450518</v>
      </c>
      <c r="G6037">
        <v>15499275</v>
      </c>
      <c r="H6037">
        <v>0</v>
      </c>
      <c r="I6037">
        <v>13685195</v>
      </c>
      <c r="J6037">
        <v>3692104</v>
      </c>
      <c r="K6037">
        <v>3246743</v>
      </c>
      <c r="L6037">
        <v>3454244</v>
      </c>
      <c r="M6037">
        <v>9002750</v>
      </c>
      <c r="N6037">
        <v>17209292</v>
      </c>
      <c r="O6037">
        <v>6.6318619999999999</v>
      </c>
      <c r="P6037" s="27">
        <v>22131885</v>
      </c>
      <c r="Q6037" s="27">
        <v>75513992</v>
      </c>
    </row>
    <row r="6038" spans="1:17" x14ac:dyDescent="0.3">
      <c r="A6038">
        <v>9</v>
      </c>
      <c r="B6038">
        <v>14</v>
      </c>
      <c r="C6038">
        <v>30</v>
      </c>
      <c r="D6038" s="27">
        <v>3650</v>
      </c>
      <c r="E6038">
        <v>3755</v>
      </c>
      <c r="F6038">
        <v>27539</v>
      </c>
      <c r="G6038">
        <v>28738</v>
      </c>
      <c r="H6038">
        <v>0</v>
      </c>
      <c r="I6038">
        <v>103416</v>
      </c>
      <c r="J6038">
        <v>0</v>
      </c>
      <c r="K6038">
        <v>7924</v>
      </c>
      <c r="L6038">
        <v>47561</v>
      </c>
      <c r="M6038">
        <v>66255</v>
      </c>
      <c r="N6038">
        <v>18825</v>
      </c>
      <c r="O6038">
        <v>209.1</v>
      </c>
      <c r="P6038" s="27">
        <v>89101</v>
      </c>
      <c r="Q6038" s="27">
        <v>304013</v>
      </c>
    </row>
    <row r="6039" spans="1:17" x14ac:dyDescent="0.3">
      <c r="A6039">
        <v>6</v>
      </c>
      <c r="B6039">
        <v>2</v>
      </c>
      <c r="C6039">
        <v>2</v>
      </c>
      <c r="D6039" s="27">
        <v>380000</v>
      </c>
      <c r="E6039">
        <v>247934</v>
      </c>
      <c r="F6039">
        <v>5545151</v>
      </c>
      <c r="G6039">
        <v>3275295</v>
      </c>
      <c r="H6039">
        <v>43451</v>
      </c>
      <c r="I6039">
        <v>1695031</v>
      </c>
      <c r="J6039">
        <v>0</v>
      </c>
      <c r="K6039">
        <v>263552</v>
      </c>
      <c r="L6039">
        <v>747553</v>
      </c>
      <c r="M6039">
        <v>2462880</v>
      </c>
      <c r="N6039">
        <v>2825068</v>
      </c>
      <c r="O6039">
        <v>143.94630000000001</v>
      </c>
      <c r="P6039" s="27">
        <v>5013457</v>
      </c>
      <c r="Q6039" s="27">
        <v>17105915</v>
      </c>
    </row>
    <row r="6040" spans="1:17" x14ac:dyDescent="0.3">
      <c r="A6040">
        <v>5</v>
      </c>
      <c r="B6040">
        <v>2</v>
      </c>
      <c r="C6040">
        <v>3</v>
      </c>
      <c r="D6040" s="27">
        <v>18000</v>
      </c>
      <c r="E6040">
        <v>9683</v>
      </c>
      <c r="F6040">
        <v>15481</v>
      </c>
      <c r="G6040">
        <v>25946</v>
      </c>
      <c r="H6040">
        <v>718</v>
      </c>
      <c r="I6040">
        <v>24743</v>
      </c>
      <c r="J6040">
        <v>1729</v>
      </c>
      <c r="K6040">
        <v>12095</v>
      </c>
      <c r="L6040">
        <v>8726</v>
      </c>
      <c r="M6040">
        <v>57135</v>
      </c>
      <c r="N6040">
        <v>20936</v>
      </c>
      <c r="O6040">
        <v>579.24779999999998</v>
      </c>
      <c r="P6040" s="27">
        <v>51932</v>
      </c>
      <c r="Q6040" s="27">
        <v>177192</v>
      </c>
    </row>
    <row r="6041" spans="1:17" x14ac:dyDescent="0.3">
      <c r="A6041">
        <v>1</v>
      </c>
      <c r="B6041">
        <v>14</v>
      </c>
      <c r="C6041">
        <v>30</v>
      </c>
      <c r="D6041" s="27">
        <v>3200</v>
      </c>
      <c r="E6041">
        <v>0</v>
      </c>
      <c r="F6041">
        <v>7777</v>
      </c>
      <c r="G6041">
        <v>4983</v>
      </c>
      <c r="H6041">
        <v>0</v>
      </c>
      <c r="I6041">
        <v>6588</v>
      </c>
      <c r="J6041">
        <v>0</v>
      </c>
      <c r="K6041">
        <v>2894</v>
      </c>
      <c r="L6041">
        <v>1070</v>
      </c>
      <c r="M6041">
        <v>1813</v>
      </c>
      <c r="N6041">
        <v>5825</v>
      </c>
      <c r="O6041">
        <v>1851.67</v>
      </c>
      <c r="P6041" s="27">
        <v>9071</v>
      </c>
      <c r="Q6041" s="27">
        <v>30950</v>
      </c>
    </row>
    <row r="6042" spans="1:17" x14ac:dyDescent="0.3">
      <c r="A6042">
        <v>8</v>
      </c>
      <c r="B6042">
        <v>5</v>
      </c>
      <c r="C6042">
        <v>9</v>
      </c>
      <c r="D6042" s="27">
        <v>17500</v>
      </c>
      <c r="E6042">
        <v>8786</v>
      </c>
      <c r="F6042">
        <v>14426</v>
      </c>
      <c r="G6042">
        <v>22317</v>
      </c>
      <c r="H6042">
        <v>0</v>
      </c>
      <c r="I6042">
        <v>296540</v>
      </c>
      <c r="J6042">
        <v>0</v>
      </c>
      <c r="K6042">
        <v>33018</v>
      </c>
      <c r="L6042">
        <v>10100</v>
      </c>
      <c r="M6042">
        <v>43591</v>
      </c>
      <c r="N6042">
        <v>144254</v>
      </c>
      <c r="O6042">
        <v>1031.346</v>
      </c>
      <c r="P6042" s="27">
        <v>167946</v>
      </c>
      <c r="Q6042" s="27">
        <v>573032</v>
      </c>
    </row>
    <row r="6043" spans="1:17" x14ac:dyDescent="0.3">
      <c r="A6043">
        <v>7</v>
      </c>
      <c r="B6043">
        <v>91</v>
      </c>
      <c r="C6043">
        <v>49</v>
      </c>
      <c r="D6043" s="27">
        <v>1350</v>
      </c>
      <c r="E6043">
        <v>1605</v>
      </c>
      <c r="F6043">
        <v>0</v>
      </c>
      <c r="G6043">
        <v>235</v>
      </c>
      <c r="H6043">
        <v>0</v>
      </c>
      <c r="I6043">
        <v>3839</v>
      </c>
      <c r="J6043">
        <v>0</v>
      </c>
      <c r="K6043">
        <v>1451</v>
      </c>
      <c r="L6043">
        <v>135</v>
      </c>
      <c r="M6043">
        <v>7696</v>
      </c>
      <c r="N6043">
        <v>6480</v>
      </c>
      <c r="O6043">
        <v>1451.617</v>
      </c>
      <c r="P6043" s="27">
        <v>6284</v>
      </c>
      <c r="Q6043" s="27">
        <v>21441</v>
      </c>
    </row>
    <row r="6044" spans="1:17" x14ac:dyDescent="0.3">
      <c r="A6044">
        <v>9</v>
      </c>
      <c r="B6044">
        <v>5</v>
      </c>
      <c r="C6044">
        <v>9</v>
      </c>
      <c r="D6044" s="27">
        <v>205000</v>
      </c>
      <c r="E6044">
        <v>780</v>
      </c>
      <c r="F6044">
        <v>132242</v>
      </c>
      <c r="G6044">
        <v>186106</v>
      </c>
      <c r="H6044">
        <v>4707</v>
      </c>
      <c r="I6044">
        <v>685148</v>
      </c>
      <c r="J6044">
        <v>0</v>
      </c>
      <c r="K6044">
        <v>2006</v>
      </c>
      <c r="L6044">
        <v>13008</v>
      </c>
      <c r="M6044">
        <v>38788</v>
      </c>
      <c r="N6044">
        <v>685070</v>
      </c>
      <c r="O6044">
        <v>158.2996</v>
      </c>
      <c r="P6044" s="27">
        <v>512267</v>
      </c>
      <c r="Q6044" s="27">
        <v>1747855</v>
      </c>
    </row>
    <row r="6045" spans="1:17" x14ac:dyDescent="0.3">
      <c r="A6045">
        <v>7</v>
      </c>
      <c r="B6045">
        <v>16</v>
      </c>
      <c r="C6045">
        <v>35</v>
      </c>
      <c r="D6045" s="27">
        <v>99000</v>
      </c>
      <c r="E6045">
        <v>0</v>
      </c>
      <c r="F6045">
        <v>2594085</v>
      </c>
      <c r="G6045">
        <v>2406798</v>
      </c>
      <c r="H6045">
        <v>0</v>
      </c>
      <c r="I6045">
        <v>2256788</v>
      </c>
      <c r="J6045">
        <v>635566</v>
      </c>
      <c r="K6045">
        <v>205288</v>
      </c>
      <c r="L6045">
        <v>638710</v>
      </c>
      <c r="M6045">
        <v>738434</v>
      </c>
      <c r="N6045">
        <v>2966032</v>
      </c>
      <c r="O6045">
        <v>115.00320000000001</v>
      </c>
      <c r="P6045" s="27">
        <v>3646454</v>
      </c>
      <c r="Q6045" s="27">
        <v>12441701</v>
      </c>
    </row>
    <row r="6046" spans="1:17" x14ac:dyDescent="0.3">
      <c r="A6046">
        <v>8</v>
      </c>
      <c r="B6046">
        <v>14</v>
      </c>
      <c r="C6046">
        <v>29</v>
      </c>
      <c r="D6046" s="27">
        <v>240000</v>
      </c>
      <c r="E6046">
        <v>82083</v>
      </c>
      <c r="F6046">
        <v>968971</v>
      </c>
      <c r="G6046">
        <v>1628954</v>
      </c>
      <c r="H6046">
        <v>0</v>
      </c>
      <c r="I6046">
        <v>1153766</v>
      </c>
      <c r="J6046">
        <v>136424</v>
      </c>
      <c r="K6046">
        <v>679127</v>
      </c>
      <c r="L6046">
        <v>307614</v>
      </c>
      <c r="M6046">
        <v>1065028</v>
      </c>
      <c r="N6046">
        <v>1101883</v>
      </c>
      <c r="O6046">
        <v>207.1317</v>
      </c>
      <c r="P6046" s="27">
        <v>2087881</v>
      </c>
      <c r="Q6046" s="27">
        <v>7123850</v>
      </c>
    </row>
    <row r="6047" spans="1:17" x14ac:dyDescent="0.3">
      <c r="A6047">
        <v>2</v>
      </c>
      <c r="B6047">
        <v>14</v>
      </c>
      <c r="C6047">
        <v>28</v>
      </c>
      <c r="D6047" s="27">
        <v>80000</v>
      </c>
      <c r="E6047">
        <v>0</v>
      </c>
      <c r="F6047">
        <v>198062</v>
      </c>
      <c r="G6047">
        <v>311987</v>
      </c>
      <c r="H6047">
        <v>0</v>
      </c>
      <c r="I6047">
        <v>541393</v>
      </c>
      <c r="J6047">
        <v>64880</v>
      </c>
      <c r="K6047">
        <v>496173</v>
      </c>
      <c r="L6047">
        <v>38428</v>
      </c>
      <c r="M6047">
        <v>185129</v>
      </c>
      <c r="N6047">
        <v>405833</v>
      </c>
      <c r="O6047">
        <v>139.16999999999999</v>
      </c>
      <c r="P6047" s="27">
        <v>657059</v>
      </c>
      <c r="Q6047" s="27">
        <v>2241885</v>
      </c>
    </row>
    <row r="6048" spans="1:17" x14ac:dyDescent="0.3">
      <c r="A6048">
        <v>7</v>
      </c>
      <c r="B6048">
        <v>16</v>
      </c>
      <c r="C6048">
        <v>35</v>
      </c>
      <c r="D6048" s="27">
        <v>800000</v>
      </c>
      <c r="E6048">
        <v>0</v>
      </c>
      <c r="F6048">
        <v>18765116</v>
      </c>
      <c r="G6048">
        <v>14557767</v>
      </c>
      <c r="H6048">
        <v>0</v>
      </c>
      <c r="I6048">
        <v>8727838</v>
      </c>
      <c r="J6048">
        <v>2947288</v>
      </c>
      <c r="K6048">
        <v>2813372</v>
      </c>
      <c r="L6048">
        <v>2619720</v>
      </c>
      <c r="M6048">
        <v>6858575</v>
      </c>
      <c r="N6048">
        <v>14938700</v>
      </c>
      <c r="O6048">
        <v>3.6570819999999999</v>
      </c>
      <c r="P6048" s="27">
        <v>21168926</v>
      </c>
      <c r="Q6048" s="27">
        <v>72228376</v>
      </c>
    </row>
    <row r="6049" spans="1:17" x14ac:dyDescent="0.3">
      <c r="A6049">
        <v>9</v>
      </c>
      <c r="B6049">
        <v>2</v>
      </c>
      <c r="C6049">
        <v>6</v>
      </c>
      <c r="D6049" s="27">
        <v>10000</v>
      </c>
      <c r="E6049">
        <v>0</v>
      </c>
      <c r="F6049">
        <v>130727</v>
      </c>
      <c r="G6049">
        <v>657918</v>
      </c>
      <c r="H6049">
        <v>0</v>
      </c>
      <c r="I6049">
        <v>246129</v>
      </c>
      <c r="J6049">
        <v>0</v>
      </c>
      <c r="K6049">
        <v>17980</v>
      </c>
      <c r="L6049">
        <v>63364</v>
      </c>
      <c r="M6049">
        <v>141818</v>
      </c>
      <c r="N6049">
        <v>266024</v>
      </c>
      <c r="O6049">
        <v>23.717549999999999</v>
      </c>
      <c r="P6049" s="27">
        <v>446647</v>
      </c>
      <c r="Q6049" s="27">
        <v>1523960</v>
      </c>
    </row>
    <row r="6050" spans="1:17" x14ac:dyDescent="0.3">
      <c r="A6050">
        <v>1</v>
      </c>
      <c r="B6050">
        <v>91</v>
      </c>
      <c r="C6050">
        <v>49</v>
      </c>
      <c r="D6050" s="27">
        <v>1800</v>
      </c>
      <c r="E6050">
        <v>0</v>
      </c>
      <c r="F6050">
        <v>0</v>
      </c>
      <c r="G6050">
        <v>10942</v>
      </c>
      <c r="H6050">
        <v>1417</v>
      </c>
      <c r="I6050">
        <v>39556</v>
      </c>
      <c r="J6050">
        <v>0</v>
      </c>
      <c r="K6050">
        <v>12466</v>
      </c>
      <c r="L6050">
        <v>42781</v>
      </c>
      <c r="M6050">
        <v>33875</v>
      </c>
      <c r="N6050">
        <v>123813</v>
      </c>
      <c r="O6050">
        <v>1387.077</v>
      </c>
      <c r="P6050" s="27">
        <v>77623</v>
      </c>
      <c r="Q6050" s="27">
        <v>264850</v>
      </c>
    </row>
    <row r="6051" spans="1:17" x14ac:dyDescent="0.3">
      <c r="A6051">
        <v>9</v>
      </c>
      <c r="B6051">
        <v>12</v>
      </c>
      <c r="C6051">
        <v>21</v>
      </c>
      <c r="D6051" s="27">
        <v>6000</v>
      </c>
      <c r="E6051">
        <v>205</v>
      </c>
      <c r="F6051">
        <v>31130</v>
      </c>
      <c r="G6051">
        <v>14195</v>
      </c>
      <c r="H6051">
        <v>0</v>
      </c>
      <c r="I6051">
        <v>12279</v>
      </c>
      <c r="J6051">
        <v>0</v>
      </c>
      <c r="K6051">
        <v>169463</v>
      </c>
      <c r="L6051">
        <v>14170</v>
      </c>
      <c r="M6051">
        <v>0</v>
      </c>
      <c r="N6051">
        <v>38206</v>
      </c>
      <c r="O6051">
        <v>503.86329999999998</v>
      </c>
      <c r="P6051" s="27">
        <v>81960</v>
      </c>
      <c r="Q6051" s="27">
        <v>279648</v>
      </c>
    </row>
    <row r="6052" spans="1:17" x14ac:dyDescent="0.3">
      <c r="A6052">
        <v>5</v>
      </c>
      <c r="B6052">
        <v>2</v>
      </c>
      <c r="C6052">
        <v>2</v>
      </c>
      <c r="D6052" s="27">
        <v>95000</v>
      </c>
      <c r="E6052">
        <v>353998</v>
      </c>
      <c r="F6052">
        <v>1063850</v>
      </c>
      <c r="G6052">
        <v>1800870</v>
      </c>
      <c r="H6052">
        <v>5406</v>
      </c>
      <c r="I6052">
        <v>993363</v>
      </c>
      <c r="J6052">
        <v>0</v>
      </c>
      <c r="K6052">
        <v>99972</v>
      </c>
      <c r="L6052">
        <v>48329</v>
      </c>
      <c r="M6052">
        <v>1037417</v>
      </c>
      <c r="N6052">
        <v>785146</v>
      </c>
      <c r="O6052">
        <v>157.11179999999999</v>
      </c>
      <c r="P6052" s="27">
        <v>1813702</v>
      </c>
      <c r="Q6052" s="27">
        <v>6188351</v>
      </c>
    </row>
    <row r="6053" spans="1:17" x14ac:dyDescent="0.3">
      <c r="A6053">
        <v>8</v>
      </c>
      <c r="B6053">
        <v>13</v>
      </c>
      <c r="C6053">
        <v>22</v>
      </c>
      <c r="D6053" s="27">
        <v>12000</v>
      </c>
      <c r="E6053">
        <v>0</v>
      </c>
      <c r="F6053">
        <v>0</v>
      </c>
      <c r="G6053">
        <v>20735</v>
      </c>
      <c r="H6053">
        <v>0</v>
      </c>
      <c r="I6053">
        <v>60216</v>
      </c>
      <c r="J6053">
        <v>0</v>
      </c>
      <c r="K6053">
        <v>0</v>
      </c>
      <c r="L6053">
        <v>5675</v>
      </c>
      <c r="M6053">
        <v>0</v>
      </c>
      <c r="N6053">
        <v>133056</v>
      </c>
      <c r="O6053">
        <v>788.005</v>
      </c>
      <c r="P6053" s="27">
        <v>64385</v>
      </c>
      <c r="Q6053" s="27">
        <v>219682</v>
      </c>
    </row>
    <row r="6054" spans="1:17" x14ac:dyDescent="0.3">
      <c r="A6054">
        <v>6</v>
      </c>
      <c r="B6054">
        <v>2</v>
      </c>
      <c r="C6054">
        <v>5</v>
      </c>
      <c r="D6054" s="27">
        <v>2200</v>
      </c>
      <c r="E6054">
        <v>0</v>
      </c>
      <c r="F6054">
        <v>7137</v>
      </c>
      <c r="G6054">
        <v>16580</v>
      </c>
      <c r="H6054">
        <v>0</v>
      </c>
      <c r="I6054">
        <v>9028</v>
      </c>
      <c r="J6054">
        <v>0</v>
      </c>
      <c r="K6054">
        <v>3022</v>
      </c>
      <c r="L6054">
        <v>8057</v>
      </c>
      <c r="M6054">
        <v>35524</v>
      </c>
      <c r="N6054">
        <v>8897</v>
      </c>
      <c r="O6054">
        <v>1807.463</v>
      </c>
      <c r="P6054" s="27">
        <v>25863</v>
      </c>
      <c r="Q6054" s="27">
        <v>88245</v>
      </c>
    </row>
    <row r="6055" spans="1:17" x14ac:dyDescent="0.3">
      <c r="A6055">
        <v>9</v>
      </c>
      <c r="B6055">
        <v>14</v>
      </c>
      <c r="C6055">
        <v>28</v>
      </c>
      <c r="D6055" s="27">
        <v>48000</v>
      </c>
      <c r="E6055">
        <v>6577</v>
      </c>
      <c r="F6055">
        <v>296650</v>
      </c>
      <c r="G6055">
        <v>159196</v>
      </c>
      <c r="H6055">
        <v>41630</v>
      </c>
      <c r="I6055">
        <v>139304</v>
      </c>
      <c r="J6055">
        <v>0</v>
      </c>
      <c r="K6055">
        <v>3042</v>
      </c>
      <c r="L6055">
        <v>7542</v>
      </c>
      <c r="M6055">
        <v>152476</v>
      </c>
      <c r="N6055">
        <v>119211</v>
      </c>
      <c r="O6055">
        <v>503.86329999999998</v>
      </c>
      <c r="P6055" s="27">
        <v>271286</v>
      </c>
      <c r="Q6055" s="27">
        <v>925628</v>
      </c>
    </row>
    <row r="6056" spans="1:17" x14ac:dyDescent="0.3">
      <c r="A6056">
        <v>4</v>
      </c>
      <c r="B6056">
        <v>18</v>
      </c>
      <c r="C6056">
        <v>38</v>
      </c>
      <c r="D6056" s="27">
        <v>100001</v>
      </c>
      <c r="E6056">
        <v>165188</v>
      </c>
      <c r="F6056">
        <v>344315</v>
      </c>
      <c r="G6056">
        <v>538618</v>
      </c>
      <c r="H6056">
        <v>0</v>
      </c>
      <c r="I6056">
        <v>1264126</v>
      </c>
      <c r="J6056">
        <v>629799</v>
      </c>
      <c r="K6056">
        <v>480653</v>
      </c>
      <c r="L6056">
        <v>975238</v>
      </c>
      <c r="M6056">
        <v>45054</v>
      </c>
      <c r="N6056">
        <v>1211618</v>
      </c>
      <c r="O6056">
        <v>84.055760000000006</v>
      </c>
      <c r="P6056" s="27">
        <v>1657271</v>
      </c>
      <c r="Q6056" s="27">
        <v>5654609</v>
      </c>
    </row>
    <row r="6057" spans="1:17" x14ac:dyDescent="0.3">
      <c r="A6057">
        <v>9</v>
      </c>
      <c r="B6057">
        <v>23</v>
      </c>
      <c r="C6057">
        <v>50</v>
      </c>
      <c r="D6057" s="27">
        <v>27500</v>
      </c>
      <c r="E6057">
        <v>7605</v>
      </c>
      <c r="F6057">
        <v>157714</v>
      </c>
      <c r="G6057">
        <v>203345</v>
      </c>
      <c r="H6057">
        <v>16323</v>
      </c>
      <c r="I6057">
        <v>222568</v>
      </c>
      <c r="J6057">
        <v>0</v>
      </c>
      <c r="K6057">
        <v>916983</v>
      </c>
      <c r="L6057">
        <v>76276</v>
      </c>
      <c r="M6057">
        <v>83951</v>
      </c>
      <c r="N6057">
        <v>258703</v>
      </c>
      <c r="O6057">
        <v>1031.346</v>
      </c>
      <c r="P6057" s="27">
        <v>569598</v>
      </c>
      <c r="Q6057" s="27">
        <v>1943468</v>
      </c>
    </row>
    <row r="6058" spans="1:17" x14ac:dyDescent="0.3">
      <c r="A6058">
        <v>4</v>
      </c>
      <c r="B6058">
        <v>12</v>
      </c>
      <c r="C6058">
        <v>21</v>
      </c>
      <c r="D6058" s="27">
        <v>31000</v>
      </c>
      <c r="E6058">
        <v>73648</v>
      </c>
      <c r="F6058">
        <v>18266</v>
      </c>
      <c r="G6058">
        <v>32023</v>
      </c>
      <c r="H6058">
        <v>1018</v>
      </c>
      <c r="I6058">
        <v>21056</v>
      </c>
      <c r="J6058">
        <v>8563</v>
      </c>
      <c r="K6058">
        <v>11173</v>
      </c>
      <c r="L6058">
        <v>12525</v>
      </c>
      <c r="M6058">
        <v>3450</v>
      </c>
      <c r="N6058">
        <v>69852</v>
      </c>
      <c r="O6058">
        <v>1461.857</v>
      </c>
      <c r="P6058" s="27">
        <v>73732</v>
      </c>
      <c r="Q6058" s="27">
        <v>251574</v>
      </c>
    </row>
    <row r="6059" spans="1:17" x14ac:dyDescent="0.3">
      <c r="A6059">
        <v>4</v>
      </c>
      <c r="B6059">
        <v>12</v>
      </c>
      <c r="C6059">
        <v>21</v>
      </c>
      <c r="D6059" s="27">
        <v>3200</v>
      </c>
      <c r="E6059">
        <v>1375</v>
      </c>
      <c r="F6059">
        <v>5907</v>
      </c>
      <c r="G6059">
        <v>2672</v>
      </c>
      <c r="H6059">
        <v>0</v>
      </c>
      <c r="I6059">
        <v>3233</v>
      </c>
      <c r="J6059">
        <v>1304</v>
      </c>
      <c r="K6059">
        <v>1862</v>
      </c>
      <c r="L6059">
        <v>2814</v>
      </c>
      <c r="M6059">
        <v>2363</v>
      </c>
      <c r="N6059">
        <v>8810</v>
      </c>
      <c r="O6059">
        <v>1274.2560000000001</v>
      </c>
      <c r="P6059" s="27">
        <v>8892</v>
      </c>
      <c r="Q6059" s="27">
        <v>30340</v>
      </c>
    </row>
    <row r="6060" spans="1:17" x14ac:dyDescent="0.3">
      <c r="A6060">
        <v>8</v>
      </c>
      <c r="B6060">
        <v>26</v>
      </c>
      <c r="C6060">
        <v>47</v>
      </c>
      <c r="D6060" s="27">
        <v>3000</v>
      </c>
      <c r="E6060">
        <v>0</v>
      </c>
      <c r="F6060">
        <v>0</v>
      </c>
      <c r="G6060">
        <v>462</v>
      </c>
      <c r="H6060">
        <v>3</v>
      </c>
      <c r="I6060">
        <v>1098</v>
      </c>
      <c r="J6060">
        <v>0</v>
      </c>
      <c r="K6060">
        <v>0</v>
      </c>
      <c r="L6060">
        <v>0</v>
      </c>
      <c r="M6060">
        <v>0</v>
      </c>
      <c r="N6060">
        <v>3511</v>
      </c>
      <c r="O6060">
        <v>1667.7550000000001</v>
      </c>
      <c r="P6060" s="27">
        <v>1487</v>
      </c>
      <c r="Q6060" s="27">
        <v>5074</v>
      </c>
    </row>
    <row r="6061" spans="1:17" x14ac:dyDescent="0.3">
      <c r="A6061">
        <v>5</v>
      </c>
      <c r="B6061">
        <v>2</v>
      </c>
      <c r="C6061">
        <v>4</v>
      </c>
      <c r="D6061" s="27">
        <v>1400000</v>
      </c>
      <c r="E6061">
        <v>1573478</v>
      </c>
      <c r="F6061">
        <v>16212965</v>
      </c>
      <c r="G6061">
        <v>28445162</v>
      </c>
      <c r="H6061">
        <v>0</v>
      </c>
      <c r="I6061">
        <v>11636308</v>
      </c>
      <c r="J6061">
        <v>864652</v>
      </c>
      <c r="K6061">
        <v>2772263</v>
      </c>
      <c r="L6061">
        <v>6010785</v>
      </c>
      <c r="M6061">
        <v>26920370</v>
      </c>
      <c r="N6061">
        <v>13216814</v>
      </c>
      <c r="O6061">
        <v>4.6524979999999996</v>
      </c>
      <c r="P6061" s="27">
        <v>31551230</v>
      </c>
      <c r="Q6061" s="8">
        <v>108000000</v>
      </c>
    </row>
    <row r="6062" spans="1:17" x14ac:dyDescent="0.3">
      <c r="A6062">
        <v>5</v>
      </c>
      <c r="B6062">
        <v>5</v>
      </c>
      <c r="C6062">
        <v>9</v>
      </c>
      <c r="D6062" s="27">
        <v>37000</v>
      </c>
      <c r="E6062">
        <v>0</v>
      </c>
      <c r="F6062">
        <v>73517</v>
      </c>
      <c r="G6062">
        <v>23216</v>
      </c>
      <c r="H6062">
        <v>870</v>
      </c>
      <c r="I6062">
        <v>124549</v>
      </c>
      <c r="J6062">
        <v>0</v>
      </c>
      <c r="K6062">
        <v>1509</v>
      </c>
      <c r="L6062">
        <v>9628</v>
      </c>
      <c r="M6062">
        <v>43577</v>
      </c>
      <c r="N6062">
        <v>110188</v>
      </c>
      <c r="O6062">
        <v>692.22119999999995</v>
      </c>
      <c r="P6062" s="27">
        <v>113439</v>
      </c>
      <c r="Q6062" s="27">
        <v>387054</v>
      </c>
    </row>
    <row r="6063" spans="1:17" x14ac:dyDescent="0.3">
      <c r="A6063">
        <v>7</v>
      </c>
      <c r="B6063">
        <v>2</v>
      </c>
      <c r="C6063">
        <v>6</v>
      </c>
      <c r="D6063" s="27">
        <v>192000</v>
      </c>
      <c r="E6063">
        <v>53220</v>
      </c>
      <c r="F6063">
        <v>517155</v>
      </c>
      <c r="G6063">
        <v>4011243</v>
      </c>
      <c r="H6063">
        <v>0</v>
      </c>
      <c r="I6063">
        <v>3637837</v>
      </c>
      <c r="J6063">
        <v>165475</v>
      </c>
      <c r="K6063">
        <v>148344</v>
      </c>
      <c r="L6063">
        <v>92721</v>
      </c>
      <c r="M6063">
        <v>1291690</v>
      </c>
      <c r="N6063">
        <v>2519168</v>
      </c>
      <c r="O6063">
        <v>17.174859999999999</v>
      </c>
      <c r="P6063" s="27">
        <v>3645033</v>
      </c>
      <c r="Q6063" s="27">
        <v>12436853</v>
      </c>
    </row>
    <row r="6064" spans="1:17" x14ac:dyDescent="0.3">
      <c r="A6064">
        <v>3</v>
      </c>
      <c r="B6064">
        <v>91</v>
      </c>
      <c r="C6064">
        <v>49</v>
      </c>
      <c r="D6064" s="27">
        <v>25000</v>
      </c>
      <c r="E6064">
        <v>0</v>
      </c>
      <c r="F6064">
        <v>0</v>
      </c>
      <c r="G6064">
        <v>1583</v>
      </c>
      <c r="H6064">
        <v>68</v>
      </c>
      <c r="I6064">
        <v>24049</v>
      </c>
      <c r="J6064">
        <v>0</v>
      </c>
      <c r="K6064">
        <v>113486</v>
      </c>
      <c r="L6064">
        <v>118</v>
      </c>
      <c r="M6064">
        <v>0</v>
      </c>
      <c r="N6064">
        <v>37827</v>
      </c>
      <c r="O6064">
        <v>1791.31</v>
      </c>
      <c r="P6064" s="27">
        <v>51914</v>
      </c>
      <c r="Q6064" s="27">
        <v>177131</v>
      </c>
    </row>
    <row r="6065" spans="1:17" x14ac:dyDescent="0.3">
      <c r="A6065">
        <v>1</v>
      </c>
      <c r="B6065">
        <v>2</v>
      </c>
      <c r="C6065">
        <v>4</v>
      </c>
      <c r="D6065" s="27">
        <v>25500</v>
      </c>
      <c r="E6065">
        <v>0</v>
      </c>
      <c r="F6065">
        <v>88356</v>
      </c>
      <c r="G6065">
        <v>65607</v>
      </c>
      <c r="H6065">
        <v>3315</v>
      </c>
      <c r="I6065">
        <v>186839</v>
      </c>
      <c r="J6065">
        <v>12181</v>
      </c>
      <c r="K6065">
        <v>28230</v>
      </c>
      <c r="L6065">
        <v>37085</v>
      </c>
      <c r="M6065">
        <v>145455</v>
      </c>
      <c r="N6065">
        <v>141369</v>
      </c>
      <c r="O6065">
        <v>223.9417</v>
      </c>
      <c r="P6065" s="27">
        <v>207631</v>
      </c>
      <c r="Q6065" s="27">
        <v>708437</v>
      </c>
    </row>
    <row r="6066" spans="1:17" x14ac:dyDescent="0.3">
      <c r="A6066">
        <v>4</v>
      </c>
      <c r="B6066">
        <v>14</v>
      </c>
      <c r="C6066">
        <v>28</v>
      </c>
      <c r="D6066" s="27">
        <v>95000</v>
      </c>
      <c r="E6066">
        <v>129954</v>
      </c>
      <c r="F6066">
        <v>635186</v>
      </c>
      <c r="G6066">
        <v>369092</v>
      </c>
      <c r="H6066">
        <v>0</v>
      </c>
      <c r="I6066">
        <v>972829</v>
      </c>
      <c r="J6066">
        <v>0</v>
      </c>
      <c r="K6066">
        <v>76654</v>
      </c>
      <c r="L6066">
        <v>74022</v>
      </c>
      <c r="M6066">
        <v>1035985</v>
      </c>
      <c r="N6066">
        <v>320838</v>
      </c>
      <c r="O6066">
        <v>133.33770000000001</v>
      </c>
      <c r="P6066" s="27">
        <v>1059367</v>
      </c>
      <c r="Q6066" s="27">
        <v>3614560</v>
      </c>
    </row>
    <row r="6067" spans="1:17" x14ac:dyDescent="0.3">
      <c r="A6067">
        <v>9</v>
      </c>
      <c r="B6067">
        <v>5</v>
      </c>
      <c r="C6067">
        <v>11</v>
      </c>
      <c r="D6067" s="27">
        <v>3600</v>
      </c>
      <c r="O6067">
        <v>4637.8509999999997</v>
      </c>
    </row>
    <row r="6068" spans="1:17" x14ac:dyDescent="0.3">
      <c r="A6068">
        <v>2</v>
      </c>
      <c r="B6068">
        <v>13</v>
      </c>
      <c r="C6068">
        <v>24</v>
      </c>
      <c r="D6068" s="27">
        <v>100000</v>
      </c>
      <c r="E6068">
        <v>0</v>
      </c>
      <c r="F6068">
        <v>0</v>
      </c>
      <c r="G6068">
        <v>214221</v>
      </c>
      <c r="H6068">
        <v>0</v>
      </c>
      <c r="I6068">
        <v>572391</v>
      </c>
      <c r="J6068">
        <v>0</v>
      </c>
      <c r="K6068">
        <v>16406</v>
      </c>
      <c r="L6068">
        <v>35448</v>
      </c>
      <c r="M6068">
        <v>7480</v>
      </c>
      <c r="N6068">
        <v>777862</v>
      </c>
      <c r="O6068">
        <v>279.45609999999999</v>
      </c>
      <c r="P6068" s="27">
        <v>475911</v>
      </c>
      <c r="Q6068" s="27">
        <v>1623808</v>
      </c>
    </row>
    <row r="6069" spans="1:17" x14ac:dyDescent="0.3">
      <c r="A6069">
        <v>5</v>
      </c>
      <c r="B6069">
        <v>14</v>
      </c>
      <c r="C6069">
        <v>28</v>
      </c>
      <c r="D6069" s="27">
        <v>63000</v>
      </c>
      <c r="E6069">
        <v>0</v>
      </c>
      <c r="F6069">
        <v>398740</v>
      </c>
      <c r="G6069">
        <v>296934</v>
      </c>
      <c r="H6069">
        <v>0</v>
      </c>
      <c r="I6069">
        <v>293796</v>
      </c>
      <c r="J6069">
        <v>28835</v>
      </c>
      <c r="K6069">
        <v>198875</v>
      </c>
      <c r="L6069">
        <v>107466</v>
      </c>
      <c r="M6069">
        <v>217234</v>
      </c>
      <c r="N6069">
        <v>205876</v>
      </c>
      <c r="O6069">
        <v>532.96370000000002</v>
      </c>
      <c r="P6069" s="27">
        <v>512238</v>
      </c>
      <c r="Q6069" s="27">
        <v>1747756</v>
      </c>
    </row>
    <row r="6070" spans="1:17" x14ac:dyDescent="0.3">
      <c r="A6070">
        <v>5</v>
      </c>
      <c r="B6070">
        <v>25</v>
      </c>
      <c r="C6070">
        <v>42</v>
      </c>
      <c r="D6070" s="27">
        <v>4200</v>
      </c>
      <c r="E6070">
        <v>1439</v>
      </c>
      <c r="F6070">
        <v>8891</v>
      </c>
      <c r="G6070">
        <v>13536</v>
      </c>
      <c r="H6070">
        <v>0</v>
      </c>
      <c r="I6070">
        <v>16275</v>
      </c>
      <c r="J6070">
        <v>0</v>
      </c>
      <c r="K6070">
        <v>511</v>
      </c>
      <c r="L6070">
        <v>1086</v>
      </c>
      <c r="M6070">
        <v>5204</v>
      </c>
      <c r="N6070">
        <v>9755</v>
      </c>
      <c r="O6070">
        <v>941.81790000000001</v>
      </c>
      <c r="P6070" s="27">
        <v>16617</v>
      </c>
      <c r="Q6070" s="27">
        <v>56697</v>
      </c>
    </row>
    <row r="6071" spans="1:17" x14ac:dyDescent="0.3">
      <c r="A6071">
        <v>7</v>
      </c>
      <c r="B6071">
        <v>26</v>
      </c>
      <c r="C6071">
        <v>47</v>
      </c>
      <c r="D6071" s="27">
        <v>3100</v>
      </c>
      <c r="E6071">
        <v>253</v>
      </c>
      <c r="F6071">
        <v>8433</v>
      </c>
      <c r="G6071">
        <v>3499</v>
      </c>
      <c r="H6071">
        <v>0</v>
      </c>
      <c r="I6071">
        <v>8682</v>
      </c>
      <c r="J6071">
        <v>0</v>
      </c>
      <c r="K6071">
        <v>5756</v>
      </c>
      <c r="L6071">
        <v>4488</v>
      </c>
      <c r="M6071">
        <v>7982</v>
      </c>
      <c r="N6071">
        <v>12899</v>
      </c>
      <c r="O6071">
        <v>1879.4559999999999</v>
      </c>
      <c r="P6071" s="27">
        <v>15238</v>
      </c>
      <c r="Q6071" s="27">
        <v>51992</v>
      </c>
    </row>
    <row r="6072" spans="1:17" x14ac:dyDescent="0.3">
      <c r="A6072">
        <v>6</v>
      </c>
      <c r="B6072">
        <v>26</v>
      </c>
      <c r="C6072">
        <v>46</v>
      </c>
      <c r="D6072" s="27">
        <v>6300</v>
      </c>
      <c r="E6072">
        <v>4061</v>
      </c>
      <c r="F6072">
        <v>7419</v>
      </c>
      <c r="G6072">
        <v>14791</v>
      </c>
      <c r="H6072">
        <v>795</v>
      </c>
      <c r="I6072">
        <v>66142</v>
      </c>
      <c r="J6072">
        <v>0</v>
      </c>
      <c r="K6072">
        <v>12137</v>
      </c>
      <c r="L6072">
        <v>12865</v>
      </c>
      <c r="M6072">
        <v>3179</v>
      </c>
      <c r="N6072">
        <v>54141</v>
      </c>
      <c r="O6072">
        <v>1868.403</v>
      </c>
      <c r="P6072" s="27">
        <v>51445</v>
      </c>
      <c r="Q6072" s="27">
        <v>175530</v>
      </c>
    </row>
    <row r="6073" spans="1:17" x14ac:dyDescent="0.3">
      <c r="A6073">
        <v>5</v>
      </c>
      <c r="B6073">
        <v>25</v>
      </c>
      <c r="C6073">
        <v>42</v>
      </c>
      <c r="D6073" s="27">
        <v>3000</v>
      </c>
      <c r="E6073">
        <v>0</v>
      </c>
      <c r="F6073">
        <v>14255</v>
      </c>
      <c r="G6073">
        <v>2070</v>
      </c>
      <c r="H6073">
        <v>0</v>
      </c>
      <c r="I6073">
        <v>5532</v>
      </c>
      <c r="J6073">
        <v>1022</v>
      </c>
      <c r="K6073">
        <v>898</v>
      </c>
      <c r="L6073">
        <v>89</v>
      </c>
      <c r="M6073">
        <v>1219</v>
      </c>
      <c r="N6073">
        <v>5654</v>
      </c>
      <c r="O6073">
        <v>1879.4559999999999</v>
      </c>
      <c r="P6073" s="27">
        <v>9009</v>
      </c>
      <c r="Q6073" s="27">
        <v>30739</v>
      </c>
    </row>
    <row r="6074" spans="1:17" x14ac:dyDescent="0.3">
      <c r="A6074">
        <v>8</v>
      </c>
      <c r="B6074">
        <v>14</v>
      </c>
      <c r="C6074">
        <v>28</v>
      </c>
      <c r="D6074" s="27">
        <v>166000</v>
      </c>
      <c r="E6074">
        <v>88357</v>
      </c>
      <c r="F6074">
        <v>0</v>
      </c>
      <c r="G6074">
        <v>575637</v>
      </c>
      <c r="H6074">
        <v>60655</v>
      </c>
      <c r="I6074">
        <v>1739617</v>
      </c>
      <c r="J6074">
        <v>0</v>
      </c>
      <c r="K6074">
        <v>1233214</v>
      </c>
      <c r="L6074">
        <v>348908</v>
      </c>
      <c r="M6074">
        <v>1189506</v>
      </c>
      <c r="N6074">
        <v>826449</v>
      </c>
      <c r="O6074">
        <v>139.16999999999999</v>
      </c>
      <c r="P6074" s="27">
        <v>1776771</v>
      </c>
      <c r="Q6074" s="27">
        <v>6062343</v>
      </c>
    </row>
    <row r="6075" spans="1:17" x14ac:dyDescent="0.3">
      <c r="A6075">
        <v>5</v>
      </c>
      <c r="B6075">
        <v>14</v>
      </c>
      <c r="C6075">
        <v>27</v>
      </c>
      <c r="D6075" s="27">
        <v>17250</v>
      </c>
      <c r="E6075">
        <v>1179</v>
      </c>
      <c r="F6075">
        <v>416060</v>
      </c>
      <c r="G6075">
        <v>223453</v>
      </c>
      <c r="H6075">
        <v>18089</v>
      </c>
      <c r="I6075">
        <v>122429</v>
      </c>
      <c r="J6075">
        <v>0</v>
      </c>
      <c r="K6075">
        <v>0</v>
      </c>
      <c r="L6075">
        <v>21578</v>
      </c>
      <c r="M6075">
        <v>389722</v>
      </c>
      <c r="N6075">
        <v>97591</v>
      </c>
      <c r="O6075">
        <v>624.95410000000004</v>
      </c>
      <c r="P6075" s="27">
        <v>378107</v>
      </c>
      <c r="Q6075" s="27">
        <v>1290101</v>
      </c>
    </row>
    <row r="6076" spans="1:17" x14ac:dyDescent="0.3">
      <c r="A6076">
        <v>4</v>
      </c>
      <c r="B6076">
        <v>15</v>
      </c>
      <c r="C6076">
        <v>32</v>
      </c>
      <c r="D6076" s="27">
        <v>5000</v>
      </c>
      <c r="E6076">
        <v>0</v>
      </c>
      <c r="F6076">
        <v>95278</v>
      </c>
      <c r="G6076">
        <v>113892</v>
      </c>
      <c r="H6076">
        <v>0</v>
      </c>
      <c r="I6076">
        <v>101935</v>
      </c>
      <c r="J6076">
        <v>461857</v>
      </c>
      <c r="K6076">
        <v>326515</v>
      </c>
      <c r="L6076">
        <v>2209</v>
      </c>
      <c r="M6076">
        <v>3524</v>
      </c>
      <c r="N6076">
        <v>63322</v>
      </c>
      <c r="O6076">
        <v>789.9366</v>
      </c>
      <c r="P6076" s="27">
        <v>342477</v>
      </c>
      <c r="Q6076" s="27">
        <v>1168532</v>
      </c>
    </row>
    <row r="6077" spans="1:17" x14ac:dyDescent="0.3">
      <c r="A6077">
        <v>9</v>
      </c>
      <c r="B6077">
        <v>18</v>
      </c>
      <c r="C6077">
        <v>38</v>
      </c>
      <c r="D6077" s="27">
        <v>19500</v>
      </c>
      <c r="E6077">
        <v>0</v>
      </c>
      <c r="F6077">
        <v>67205</v>
      </c>
      <c r="G6077">
        <v>91208</v>
      </c>
      <c r="H6077">
        <v>0</v>
      </c>
      <c r="I6077">
        <v>151969</v>
      </c>
      <c r="J6077">
        <v>0</v>
      </c>
      <c r="K6077">
        <v>32261</v>
      </c>
      <c r="L6077">
        <v>301748</v>
      </c>
      <c r="M6077">
        <v>3696</v>
      </c>
      <c r="N6077">
        <v>239320</v>
      </c>
      <c r="O6077">
        <v>356.19830000000002</v>
      </c>
      <c r="P6077" s="27">
        <v>260084</v>
      </c>
      <c r="Q6077" s="27">
        <v>887407</v>
      </c>
    </row>
    <row r="6078" spans="1:17" x14ac:dyDescent="0.3">
      <c r="A6078">
        <v>3</v>
      </c>
      <c r="B6078">
        <v>18</v>
      </c>
      <c r="C6078">
        <v>38</v>
      </c>
      <c r="D6078" s="27">
        <v>110000</v>
      </c>
      <c r="E6078">
        <v>272227</v>
      </c>
      <c r="F6078">
        <v>487081</v>
      </c>
      <c r="G6078">
        <v>1002247</v>
      </c>
      <c r="H6078">
        <v>80536</v>
      </c>
      <c r="I6078">
        <v>530745</v>
      </c>
      <c r="J6078">
        <v>442273</v>
      </c>
      <c r="K6078">
        <v>156250</v>
      </c>
      <c r="L6078">
        <v>500358</v>
      </c>
      <c r="M6078">
        <v>35918</v>
      </c>
      <c r="N6078">
        <v>851424</v>
      </c>
      <c r="O6078">
        <v>52.146230000000003</v>
      </c>
      <c r="P6078" s="27">
        <v>1277567</v>
      </c>
      <c r="Q6078" s="27">
        <v>4359059</v>
      </c>
    </row>
    <row r="6079" spans="1:17" x14ac:dyDescent="0.3">
      <c r="A6079">
        <v>5</v>
      </c>
      <c r="B6079">
        <v>1</v>
      </c>
      <c r="C6079">
        <v>1</v>
      </c>
      <c r="D6079" s="27">
        <v>1600</v>
      </c>
      <c r="E6079">
        <v>0</v>
      </c>
      <c r="F6079">
        <v>0</v>
      </c>
      <c r="G6079">
        <v>0</v>
      </c>
      <c r="H6079">
        <v>0</v>
      </c>
      <c r="I6079">
        <v>0</v>
      </c>
      <c r="J6079">
        <v>0</v>
      </c>
      <c r="K6079">
        <v>0</v>
      </c>
      <c r="L6079">
        <v>0</v>
      </c>
      <c r="M6079">
        <v>0</v>
      </c>
      <c r="N6079">
        <v>96</v>
      </c>
      <c r="O6079">
        <v>920.12360000000001</v>
      </c>
      <c r="P6079" s="27">
        <v>28</v>
      </c>
      <c r="Q6079" s="27">
        <v>96</v>
      </c>
    </row>
    <row r="6080" spans="1:17" x14ac:dyDescent="0.3">
      <c r="A6080">
        <v>7</v>
      </c>
      <c r="B6080">
        <v>25</v>
      </c>
      <c r="C6080">
        <v>42</v>
      </c>
      <c r="D6080" s="27">
        <v>146000</v>
      </c>
      <c r="E6080">
        <v>16819</v>
      </c>
      <c r="F6080">
        <v>3374348</v>
      </c>
      <c r="G6080">
        <v>2036399</v>
      </c>
      <c r="H6080">
        <v>9349</v>
      </c>
      <c r="I6080">
        <v>2558402</v>
      </c>
      <c r="J6080">
        <v>267095</v>
      </c>
      <c r="K6080">
        <v>5906947</v>
      </c>
      <c r="L6080">
        <v>81929</v>
      </c>
      <c r="M6080">
        <v>203815</v>
      </c>
      <c r="N6080">
        <v>1467565</v>
      </c>
      <c r="O6080">
        <v>847.37019999999995</v>
      </c>
      <c r="P6080" s="27">
        <v>4666667</v>
      </c>
      <c r="Q6080" s="27">
        <v>15922668</v>
      </c>
    </row>
    <row r="6081" spans="1:17" x14ac:dyDescent="0.3">
      <c r="A6081">
        <v>8</v>
      </c>
      <c r="B6081">
        <v>14</v>
      </c>
      <c r="C6081">
        <v>28</v>
      </c>
      <c r="D6081" s="27">
        <v>1800</v>
      </c>
      <c r="E6081">
        <v>13447</v>
      </c>
      <c r="F6081">
        <v>2303</v>
      </c>
      <c r="G6081">
        <v>2406</v>
      </c>
      <c r="H6081">
        <v>1692</v>
      </c>
      <c r="I6081">
        <v>3856</v>
      </c>
      <c r="J6081">
        <v>0</v>
      </c>
      <c r="K6081">
        <v>0</v>
      </c>
      <c r="L6081">
        <v>705</v>
      </c>
      <c r="M6081">
        <v>3282</v>
      </c>
      <c r="N6081">
        <v>2846</v>
      </c>
      <c r="O6081">
        <v>1779.412</v>
      </c>
      <c r="P6081" s="27">
        <v>8950</v>
      </c>
      <c r="Q6081" s="27">
        <v>30537</v>
      </c>
    </row>
    <row r="6082" spans="1:17" x14ac:dyDescent="0.3">
      <c r="A6082">
        <v>9</v>
      </c>
      <c r="B6082">
        <v>26</v>
      </c>
      <c r="C6082">
        <v>48</v>
      </c>
      <c r="D6082" s="27">
        <v>15000</v>
      </c>
      <c r="E6082">
        <v>0</v>
      </c>
      <c r="F6082">
        <v>84521</v>
      </c>
      <c r="G6082">
        <v>43139</v>
      </c>
      <c r="H6082">
        <v>5039</v>
      </c>
      <c r="I6082">
        <v>132623</v>
      </c>
      <c r="J6082">
        <v>0</v>
      </c>
      <c r="K6082">
        <v>6961</v>
      </c>
      <c r="L6082">
        <v>3875</v>
      </c>
      <c r="M6082">
        <v>108980</v>
      </c>
      <c r="N6082">
        <v>239869</v>
      </c>
      <c r="O6082">
        <v>1828.0519999999999</v>
      </c>
      <c r="P6082" s="27">
        <v>183179</v>
      </c>
      <c r="Q6082" s="27">
        <v>625007</v>
      </c>
    </row>
    <row r="6083" spans="1:17" x14ac:dyDescent="0.3">
      <c r="A6083">
        <v>5</v>
      </c>
      <c r="B6083">
        <v>16</v>
      </c>
      <c r="C6083">
        <v>35</v>
      </c>
      <c r="D6083" s="27">
        <v>290000</v>
      </c>
      <c r="E6083">
        <v>0</v>
      </c>
      <c r="F6083">
        <v>7485522</v>
      </c>
      <c r="G6083">
        <v>11436933</v>
      </c>
      <c r="H6083">
        <v>0</v>
      </c>
      <c r="I6083">
        <v>7704295</v>
      </c>
      <c r="J6083">
        <v>2682375</v>
      </c>
      <c r="K6083">
        <v>1008021</v>
      </c>
      <c r="L6083">
        <v>223592</v>
      </c>
      <c r="M6083">
        <v>616214</v>
      </c>
      <c r="N6083">
        <v>12490222</v>
      </c>
      <c r="O6083">
        <v>30.431059999999999</v>
      </c>
      <c r="P6083" s="27">
        <v>12792255</v>
      </c>
      <c r="Q6083" s="27">
        <v>43647174</v>
      </c>
    </row>
    <row r="6084" spans="1:17" x14ac:dyDescent="0.3">
      <c r="A6084">
        <v>7</v>
      </c>
      <c r="B6084">
        <v>2</v>
      </c>
      <c r="C6084">
        <v>4</v>
      </c>
      <c r="D6084" s="27">
        <v>325000</v>
      </c>
      <c r="E6084">
        <v>0</v>
      </c>
      <c r="F6084">
        <v>9068937</v>
      </c>
      <c r="G6084">
        <v>3469758</v>
      </c>
      <c r="H6084">
        <v>0</v>
      </c>
      <c r="I6084">
        <v>2406754</v>
      </c>
      <c r="J6084">
        <v>0</v>
      </c>
      <c r="K6084">
        <v>270541</v>
      </c>
      <c r="L6084">
        <v>171087</v>
      </c>
      <c r="M6084">
        <v>1455571</v>
      </c>
      <c r="N6084">
        <v>2363749</v>
      </c>
      <c r="O6084">
        <v>90.622</v>
      </c>
      <c r="P6084" s="27">
        <v>5629073</v>
      </c>
      <c r="Q6084" s="27">
        <v>19206397</v>
      </c>
    </row>
    <row r="6085" spans="1:17" x14ac:dyDescent="0.3">
      <c r="A6085">
        <v>5</v>
      </c>
      <c r="B6085">
        <v>13</v>
      </c>
      <c r="C6085">
        <v>23</v>
      </c>
      <c r="D6085" s="27">
        <v>32000</v>
      </c>
      <c r="E6085">
        <v>0</v>
      </c>
      <c r="F6085">
        <v>493523</v>
      </c>
      <c r="G6085">
        <v>93870</v>
      </c>
      <c r="H6085">
        <v>0</v>
      </c>
      <c r="I6085">
        <v>145025</v>
      </c>
      <c r="J6085">
        <v>0</v>
      </c>
      <c r="K6085">
        <v>17152</v>
      </c>
      <c r="L6085">
        <v>41768</v>
      </c>
      <c r="M6085">
        <v>118412</v>
      </c>
      <c r="N6085">
        <v>307123</v>
      </c>
      <c r="O6085">
        <v>356.19830000000002</v>
      </c>
      <c r="P6085" s="27">
        <v>356645</v>
      </c>
      <c r="Q6085" s="27">
        <v>1216873</v>
      </c>
    </row>
    <row r="6086" spans="1:17" x14ac:dyDescent="0.3">
      <c r="A6086">
        <v>7</v>
      </c>
      <c r="B6086">
        <v>2</v>
      </c>
      <c r="C6086">
        <v>2</v>
      </c>
      <c r="D6086" s="27">
        <v>186000</v>
      </c>
      <c r="E6086">
        <v>86960</v>
      </c>
      <c r="F6086">
        <v>3420465</v>
      </c>
      <c r="G6086">
        <v>3555746</v>
      </c>
      <c r="H6086">
        <v>0</v>
      </c>
      <c r="I6086">
        <v>1069413</v>
      </c>
      <c r="J6086">
        <v>0</v>
      </c>
      <c r="K6086">
        <v>11026</v>
      </c>
      <c r="L6086">
        <v>439288</v>
      </c>
      <c r="M6086">
        <v>1352030</v>
      </c>
      <c r="N6086">
        <v>1647184</v>
      </c>
      <c r="O6086">
        <v>24.43533</v>
      </c>
      <c r="P6086" s="27">
        <v>3394523</v>
      </c>
      <c r="Q6086" s="27">
        <v>11582112</v>
      </c>
    </row>
    <row r="6087" spans="1:17" x14ac:dyDescent="0.3">
      <c r="A6087">
        <v>9</v>
      </c>
      <c r="B6087">
        <v>5</v>
      </c>
      <c r="C6087">
        <v>9</v>
      </c>
      <c r="D6087" s="27">
        <v>25000</v>
      </c>
      <c r="E6087">
        <v>66</v>
      </c>
      <c r="F6087">
        <v>20984</v>
      </c>
      <c r="G6087">
        <v>27820</v>
      </c>
      <c r="H6087">
        <v>1075</v>
      </c>
      <c r="I6087">
        <v>186442</v>
      </c>
      <c r="J6087">
        <v>0</v>
      </c>
      <c r="K6087">
        <v>6312</v>
      </c>
      <c r="L6087">
        <v>8745</v>
      </c>
      <c r="M6087">
        <v>13933</v>
      </c>
      <c r="N6087">
        <v>134025</v>
      </c>
      <c r="O6087">
        <v>249.4453</v>
      </c>
      <c r="P6087" s="27">
        <v>117058</v>
      </c>
      <c r="Q6087" s="27">
        <v>399402</v>
      </c>
    </row>
    <row r="6088" spans="1:17" x14ac:dyDescent="0.3">
      <c r="A6088">
        <v>5</v>
      </c>
      <c r="B6088">
        <v>23</v>
      </c>
      <c r="C6088">
        <v>50</v>
      </c>
      <c r="D6088" s="27">
        <v>14500</v>
      </c>
      <c r="E6088">
        <v>21105</v>
      </c>
      <c r="F6088">
        <v>145193</v>
      </c>
      <c r="G6088">
        <v>199825</v>
      </c>
      <c r="H6088">
        <v>32689</v>
      </c>
      <c r="I6088">
        <v>142976</v>
      </c>
      <c r="J6088">
        <v>0</v>
      </c>
      <c r="K6088">
        <v>341705</v>
      </c>
      <c r="L6088">
        <v>39009</v>
      </c>
      <c r="M6088">
        <v>52738</v>
      </c>
      <c r="N6088">
        <v>120688</v>
      </c>
      <c r="O6088">
        <v>23.717549999999999</v>
      </c>
      <c r="P6088" s="27">
        <v>321198</v>
      </c>
      <c r="Q6088" s="27">
        <v>1095928</v>
      </c>
    </row>
    <row r="6089" spans="1:17" x14ac:dyDescent="0.3">
      <c r="A6089">
        <v>2</v>
      </c>
      <c r="B6089">
        <v>23</v>
      </c>
      <c r="C6089">
        <v>50</v>
      </c>
      <c r="D6089" s="27">
        <v>168000</v>
      </c>
      <c r="E6089">
        <v>319453</v>
      </c>
      <c r="F6089">
        <v>813789</v>
      </c>
      <c r="G6089">
        <v>2093218</v>
      </c>
      <c r="H6089">
        <v>150376</v>
      </c>
      <c r="I6089">
        <v>2067083</v>
      </c>
      <c r="J6089">
        <v>157481</v>
      </c>
      <c r="K6089">
        <v>1999066</v>
      </c>
      <c r="L6089">
        <v>192839</v>
      </c>
      <c r="M6089">
        <v>319467</v>
      </c>
      <c r="N6089">
        <v>1110366</v>
      </c>
      <c r="O6089">
        <v>279.45609999999999</v>
      </c>
      <c r="P6089" s="27">
        <v>2703147</v>
      </c>
      <c r="Q6089" s="27">
        <v>9223138</v>
      </c>
    </row>
    <row r="6090" spans="1:17" x14ac:dyDescent="0.3">
      <c r="A6090">
        <v>5</v>
      </c>
      <c r="B6090">
        <v>2</v>
      </c>
      <c r="C6090">
        <v>7</v>
      </c>
      <c r="D6090" s="27">
        <v>5500</v>
      </c>
      <c r="E6090">
        <v>2061</v>
      </c>
      <c r="F6090">
        <v>84747</v>
      </c>
      <c r="G6090">
        <v>83116</v>
      </c>
      <c r="H6090">
        <v>267</v>
      </c>
      <c r="I6090">
        <v>51681</v>
      </c>
      <c r="J6090">
        <v>0</v>
      </c>
      <c r="K6090">
        <v>3943</v>
      </c>
      <c r="L6090">
        <v>6580</v>
      </c>
      <c r="M6090">
        <v>14882</v>
      </c>
      <c r="N6090">
        <v>64160</v>
      </c>
      <c r="O6090">
        <v>1162.2629999999999</v>
      </c>
      <c r="P6090" s="27">
        <v>91277</v>
      </c>
      <c r="Q6090" s="27">
        <v>311437</v>
      </c>
    </row>
    <row r="6091" spans="1:17" x14ac:dyDescent="0.3">
      <c r="A6091">
        <v>3</v>
      </c>
      <c r="B6091">
        <v>2</v>
      </c>
      <c r="C6091">
        <v>2</v>
      </c>
      <c r="D6091" s="27">
        <v>1300</v>
      </c>
      <c r="E6091">
        <v>0</v>
      </c>
      <c r="F6091">
        <v>2413</v>
      </c>
      <c r="G6091">
        <v>2816</v>
      </c>
      <c r="H6091">
        <v>0</v>
      </c>
      <c r="I6091">
        <v>4985</v>
      </c>
      <c r="J6091">
        <v>0</v>
      </c>
      <c r="K6091">
        <v>0</v>
      </c>
      <c r="L6091">
        <v>1928</v>
      </c>
      <c r="M6091">
        <v>3966</v>
      </c>
      <c r="N6091">
        <v>5439</v>
      </c>
      <c r="O6091">
        <v>2249.1350000000002</v>
      </c>
      <c r="P6091" s="27">
        <v>6315</v>
      </c>
      <c r="Q6091" s="27">
        <v>21547</v>
      </c>
    </row>
    <row r="6092" spans="1:17" x14ac:dyDescent="0.3">
      <c r="A6092">
        <v>3</v>
      </c>
      <c r="B6092">
        <v>12</v>
      </c>
      <c r="C6092">
        <v>21</v>
      </c>
      <c r="D6092" s="27">
        <v>2000</v>
      </c>
      <c r="E6092">
        <v>0</v>
      </c>
      <c r="F6092">
        <v>2073</v>
      </c>
      <c r="G6092">
        <v>276</v>
      </c>
      <c r="H6092">
        <v>150</v>
      </c>
      <c r="I6092">
        <v>587</v>
      </c>
      <c r="J6092">
        <v>0</v>
      </c>
      <c r="K6092">
        <v>1174</v>
      </c>
      <c r="L6092">
        <v>2065</v>
      </c>
      <c r="M6092">
        <v>0</v>
      </c>
      <c r="N6092">
        <v>6044</v>
      </c>
      <c r="O6092">
        <v>1868.403</v>
      </c>
      <c r="P6092" s="27">
        <v>3625</v>
      </c>
      <c r="Q6092" s="27">
        <v>12369</v>
      </c>
    </row>
    <row r="6093" spans="1:17" x14ac:dyDescent="0.3">
      <c r="A6093">
        <v>6</v>
      </c>
      <c r="B6093">
        <v>5</v>
      </c>
      <c r="C6093">
        <v>11</v>
      </c>
      <c r="D6093" s="27">
        <v>85000</v>
      </c>
      <c r="E6093">
        <v>9474</v>
      </c>
      <c r="F6093">
        <v>220643</v>
      </c>
      <c r="G6093">
        <v>42310</v>
      </c>
      <c r="H6093">
        <v>147</v>
      </c>
      <c r="I6093">
        <v>132817</v>
      </c>
      <c r="J6093">
        <v>0</v>
      </c>
      <c r="K6093">
        <v>1190</v>
      </c>
      <c r="L6093">
        <v>6405</v>
      </c>
      <c r="M6093">
        <v>1511</v>
      </c>
      <c r="N6093">
        <v>269179</v>
      </c>
      <c r="O6093">
        <v>100.1738</v>
      </c>
      <c r="P6093" s="27">
        <v>200374</v>
      </c>
      <c r="Q6093" s="27">
        <v>683676</v>
      </c>
    </row>
    <row r="6094" spans="1:17" x14ac:dyDescent="0.3">
      <c r="A6094">
        <v>5</v>
      </c>
      <c r="B6094">
        <v>5</v>
      </c>
      <c r="C6094">
        <v>10</v>
      </c>
      <c r="D6094" s="27">
        <v>30500</v>
      </c>
      <c r="E6094">
        <v>0</v>
      </c>
      <c r="F6094">
        <v>97404</v>
      </c>
      <c r="G6094">
        <v>7910</v>
      </c>
      <c r="H6094">
        <v>2713</v>
      </c>
      <c r="I6094">
        <v>151052</v>
      </c>
      <c r="J6094">
        <v>0</v>
      </c>
      <c r="K6094">
        <v>11007</v>
      </c>
      <c r="L6094">
        <v>30272</v>
      </c>
      <c r="M6094">
        <v>96534</v>
      </c>
      <c r="N6094">
        <v>86503</v>
      </c>
      <c r="O6094">
        <v>662.26030000000003</v>
      </c>
      <c r="P6094" s="27">
        <v>141675</v>
      </c>
      <c r="Q6094" s="27">
        <v>483395</v>
      </c>
    </row>
    <row r="6095" spans="1:17" x14ac:dyDescent="0.3">
      <c r="A6095">
        <v>2</v>
      </c>
      <c r="B6095">
        <v>16</v>
      </c>
      <c r="C6095">
        <v>35</v>
      </c>
      <c r="D6095" s="27">
        <v>1500000</v>
      </c>
      <c r="E6095">
        <v>0</v>
      </c>
      <c r="F6095">
        <v>24226825</v>
      </c>
      <c r="G6095">
        <v>26305193</v>
      </c>
      <c r="H6095">
        <v>0</v>
      </c>
      <c r="I6095">
        <v>27502326</v>
      </c>
      <c r="J6095">
        <v>0</v>
      </c>
      <c r="K6095">
        <v>3255996</v>
      </c>
      <c r="L6095">
        <v>9711161</v>
      </c>
      <c r="M6095">
        <v>1614031</v>
      </c>
      <c r="N6095">
        <v>25320630</v>
      </c>
      <c r="O6095">
        <v>4.2903779999999996</v>
      </c>
      <c r="P6095" s="27">
        <v>34565112</v>
      </c>
      <c r="Q6095" s="8">
        <v>118000000</v>
      </c>
    </row>
    <row r="6096" spans="1:17" x14ac:dyDescent="0.3">
      <c r="A6096">
        <v>5</v>
      </c>
      <c r="B6096">
        <v>2</v>
      </c>
      <c r="C6096">
        <v>2</v>
      </c>
      <c r="D6096" s="27">
        <v>62000</v>
      </c>
      <c r="E6096">
        <v>3385</v>
      </c>
      <c r="F6096">
        <v>3690755</v>
      </c>
      <c r="G6096">
        <v>797450</v>
      </c>
      <c r="H6096">
        <v>14715</v>
      </c>
      <c r="I6096">
        <v>542277</v>
      </c>
      <c r="J6096">
        <v>0</v>
      </c>
      <c r="K6096">
        <v>63114</v>
      </c>
      <c r="L6096">
        <v>163185</v>
      </c>
      <c r="M6096">
        <v>1108550</v>
      </c>
      <c r="N6096">
        <v>457264</v>
      </c>
      <c r="O6096">
        <v>48.84104</v>
      </c>
      <c r="P6096" s="27">
        <v>2004893</v>
      </c>
      <c r="Q6096" s="27">
        <v>6840695</v>
      </c>
    </row>
    <row r="6097" spans="1:17" x14ac:dyDescent="0.3">
      <c r="A6097">
        <v>5</v>
      </c>
      <c r="B6097">
        <v>5</v>
      </c>
      <c r="C6097">
        <v>9</v>
      </c>
      <c r="D6097" s="27">
        <v>108000</v>
      </c>
      <c r="E6097">
        <v>0</v>
      </c>
      <c r="F6097">
        <v>5999</v>
      </c>
      <c r="G6097">
        <v>12548</v>
      </c>
      <c r="H6097">
        <v>235</v>
      </c>
      <c r="I6097">
        <v>127113</v>
      </c>
      <c r="J6097">
        <v>0</v>
      </c>
      <c r="K6097">
        <v>1429</v>
      </c>
      <c r="L6097">
        <v>3734</v>
      </c>
      <c r="M6097">
        <v>6659</v>
      </c>
      <c r="N6097">
        <v>119150</v>
      </c>
      <c r="O6097">
        <v>74.84496</v>
      </c>
      <c r="P6097" s="27">
        <v>81145</v>
      </c>
      <c r="Q6097" s="27">
        <v>276867</v>
      </c>
    </row>
    <row r="6098" spans="1:17" x14ac:dyDescent="0.3">
      <c r="A6098">
        <v>5</v>
      </c>
      <c r="B6098">
        <v>25</v>
      </c>
      <c r="C6098">
        <v>42</v>
      </c>
      <c r="D6098" s="27">
        <v>85000</v>
      </c>
      <c r="E6098">
        <v>98330</v>
      </c>
      <c r="F6098">
        <v>704740</v>
      </c>
      <c r="G6098">
        <v>982445</v>
      </c>
      <c r="H6098">
        <v>0</v>
      </c>
      <c r="I6098">
        <v>1789550</v>
      </c>
      <c r="J6098">
        <v>0</v>
      </c>
      <c r="K6098">
        <v>12370762</v>
      </c>
      <c r="L6098">
        <v>18601</v>
      </c>
      <c r="M6098">
        <v>27660</v>
      </c>
      <c r="N6098">
        <v>741445</v>
      </c>
      <c r="O6098">
        <v>365.05869999999999</v>
      </c>
      <c r="P6098" s="27">
        <v>4904318</v>
      </c>
      <c r="Q6098" s="27">
        <v>16733533</v>
      </c>
    </row>
    <row r="6099" spans="1:17" x14ac:dyDescent="0.3">
      <c r="A6099">
        <v>7</v>
      </c>
      <c r="B6099">
        <v>25</v>
      </c>
      <c r="C6099">
        <v>42</v>
      </c>
      <c r="D6099" s="27">
        <v>6300</v>
      </c>
      <c r="E6099">
        <v>0</v>
      </c>
      <c r="F6099">
        <v>15206</v>
      </c>
      <c r="G6099">
        <v>18316</v>
      </c>
      <c r="H6099">
        <v>119</v>
      </c>
      <c r="I6099">
        <v>28811</v>
      </c>
      <c r="J6099">
        <v>0</v>
      </c>
      <c r="K6099">
        <v>0</v>
      </c>
      <c r="L6099">
        <v>188</v>
      </c>
      <c r="M6099">
        <v>2979</v>
      </c>
      <c r="N6099">
        <v>27392</v>
      </c>
      <c r="O6099">
        <v>1868.403</v>
      </c>
      <c r="P6099" s="27">
        <v>27260</v>
      </c>
      <c r="Q6099" s="27">
        <v>93011</v>
      </c>
    </row>
    <row r="6100" spans="1:17" x14ac:dyDescent="0.3">
      <c r="A6100">
        <v>5</v>
      </c>
      <c r="B6100">
        <v>5</v>
      </c>
      <c r="C6100">
        <v>10</v>
      </c>
      <c r="D6100" s="27">
        <v>4000</v>
      </c>
      <c r="E6100">
        <v>0</v>
      </c>
      <c r="F6100">
        <v>10627</v>
      </c>
      <c r="G6100">
        <v>1249</v>
      </c>
      <c r="H6100">
        <v>256</v>
      </c>
      <c r="I6100">
        <v>5237</v>
      </c>
      <c r="J6100">
        <v>0</v>
      </c>
      <c r="K6100">
        <v>0</v>
      </c>
      <c r="L6100">
        <v>1734</v>
      </c>
      <c r="M6100">
        <v>8317</v>
      </c>
      <c r="N6100">
        <v>5519</v>
      </c>
      <c r="O6100">
        <v>1007.009</v>
      </c>
      <c r="P6100" s="27">
        <v>9654</v>
      </c>
      <c r="Q6100" s="27">
        <v>32939</v>
      </c>
    </row>
    <row r="6101" spans="1:17" x14ac:dyDescent="0.3">
      <c r="A6101">
        <v>7</v>
      </c>
      <c r="B6101">
        <v>1</v>
      </c>
      <c r="C6101">
        <v>1</v>
      </c>
      <c r="D6101" s="27">
        <v>11750</v>
      </c>
      <c r="E6101">
        <v>0</v>
      </c>
      <c r="F6101">
        <v>0</v>
      </c>
      <c r="G6101">
        <v>0</v>
      </c>
      <c r="H6101">
        <v>0</v>
      </c>
      <c r="I6101">
        <v>0</v>
      </c>
      <c r="J6101">
        <v>0</v>
      </c>
      <c r="K6101">
        <v>0</v>
      </c>
      <c r="L6101">
        <v>0</v>
      </c>
      <c r="M6101">
        <v>0</v>
      </c>
      <c r="N6101">
        <v>135443</v>
      </c>
      <c r="O6101">
        <v>897.68589999999995</v>
      </c>
      <c r="P6101" s="27">
        <v>39696</v>
      </c>
      <c r="Q6101" s="27">
        <v>135443</v>
      </c>
    </row>
    <row r="6102" spans="1:17" x14ac:dyDescent="0.3">
      <c r="A6102">
        <v>1</v>
      </c>
      <c r="B6102">
        <v>14</v>
      </c>
      <c r="C6102">
        <v>29</v>
      </c>
      <c r="D6102" s="27">
        <v>148000</v>
      </c>
      <c r="E6102">
        <v>91369</v>
      </c>
      <c r="F6102">
        <v>441452</v>
      </c>
      <c r="G6102">
        <v>499465</v>
      </c>
      <c r="H6102">
        <v>0</v>
      </c>
      <c r="I6102">
        <v>339484</v>
      </c>
      <c r="J6102">
        <v>38464</v>
      </c>
      <c r="K6102">
        <v>333340</v>
      </c>
      <c r="L6102">
        <v>100977</v>
      </c>
      <c r="M6102">
        <v>282632</v>
      </c>
      <c r="N6102">
        <v>295545</v>
      </c>
      <c r="O6102">
        <v>84.055760000000006</v>
      </c>
      <c r="P6102" s="27">
        <v>710061</v>
      </c>
      <c r="Q6102" s="27">
        <v>2422728</v>
      </c>
    </row>
    <row r="6103" spans="1:17" x14ac:dyDescent="0.3">
      <c r="A6103">
        <v>3</v>
      </c>
      <c r="B6103">
        <v>1</v>
      </c>
      <c r="C6103">
        <v>1</v>
      </c>
      <c r="D6103" s="27">
        <v>6000</v>
      </c>
      <c r="E6103">
        <v>874</v>
      </c>
      <c r="F6103">
        <v>0</v>
      </c>
      <c r="G6103">
        <v>28</v>
      </c>
      <c r="H6103">
        <v>0</v>
      </c>
      <c r="I6103">
        <v>0</v>
      </c>
      <c r="J6103">
        <v>0</v>
      </c>
      <c r="K6103">
        <v>16760</v>
      </c>
      <c r="L6103">
        <v>0</v>
      </c>
      <c r="M6103">
        <v>0</v>
      </c>
      <c r="N6103">
        <v>5970</v>
      </c>
      <c r="O6103">
        <v>1197.386</v>
      </c>
      <c r="P6103" s="27">
        <v>6926</v>
      </c>
      <c r="Q6103" s="27">
        <v>23632</v>
      </c>
    </row>
    <row r="6104" spans="1:17" x14ac:dyDescent="0.3">
      <c r="A6104">
        <v>9</v>
      </c>
      <c r="B6104">
        <v>23</v>
      </c>
      <c r="C6104">
        <v>50</v>
      </c>
      <c r="D6104" s="27">
        <v>19500</v>
      </c>
      <c r="E6104">
        <v>0</v>
      </c>
      <c r="F6104">
        <v>16914</v>
      </c>
      <c r="G6104">
        <v>150143</v>
      </c>
      <c r="H6104">
        <v>20239</v>
      </c>
      <c r="I6104">
        <v>46512</v>
      </c>
      <c r="J6104">
        <v>18652</v>
      </c>
      <c r="K6104">
        <v>526866</v>
      </c>
      <c r="L6104">
        <v>48295</v>
      </c>
      <c r="M6104">
        <v>120209</v>
      </c>
      <c r="N6104">
        <v>103257</v>
      </c>
      <c r="O6104">
        <v>579.24779999999998</v>
      </c>
      <c r="P6104" s="27">
        <v>308056</v>
      </c>
      <c r="Q6104" s="27">
        <v>1051087</v>
      </c>
    </row>
    <row r="6105" spans="1:17" x14ac:dyDescent="0.3">
      <c r="A6105">
        <v>5</v>
      </c>
      <c r="B6105">
        <v>2</v>
      </c>
      <c r="C6105">
        <v>6</v>
      </c>
      <c r="D6105" s="27">
        <v>30000</v>
      </c>
      <c r="E6105">
        <v>104</v>
      </c>
      <c r="F6105">
        <v>110603</v>
      </c>
      <c r="G6105">
        <v>127394</v>
      </c>
      <c r="H6105">
        <v>1295</v>
      </c>
      <c r="I6105">
        <v>62135</v>
      </c>
      <c r="J6105">
        <v>0</v>
      </c>
      <c r="K6105">
        <v>8077</v>
      </c>
      <c r="L6105">
        <v>9427</v>
      </c>
      <c r="M6105">
        <v>35538</v>
      </c>
      <c r="N6105">
        <v>54471</v>
      </c>
      <c r="O6105">
        <v>48.84104</v>
      </c>
      <c r="P6105" s="27">
        <v>119884</v>
      </c>
      <c r="Q6105" s="27">
        <v>409044</v>
      </c>
    </row>
    <row r="6106" spans="1:17" x14ac:dyDescent="0.3">
      <c r="A6106">
        <v>3</v>
      </c>
      <c r="B6106">
        <v>14</v>
      </c>
      <c r="C6106">
        <v>27</v>
      </c>
      <c r="D6106" s="27">
        <v>205000</v>
      </c>
      <c r="E6106">
        <v>3239350</v>
      </c>
      <c r="F6106">
        <v>2973914</v>
      </c>
      <c r="G6106">
        <v>3151811</v>
      </c>
      <c r="H6106">
        <v>45109</v>
      </c>
      <c r="I6106">
        <v>3485597</v>
      </c>
      <c r="J6106">
        <v>0</v>
      </c>
      <c r="K6106">
        <v>860294</v>
      </c>
      <c r="L6106">
        <v>718320</v>
      </c>
      <c r="M6106">
        <v>882361</v>
      </c>
      <c r="N6106">
        <v>3826194</v>
      </c>
      <c r="O6106">
        <v>33.099510000000002</v>
      </c>
      <c r="P6106" s="27">
        <v>5622201</v>
      </c>
      <c r="Q6106" s="27">
        <v>19182950</v>
      </c>
    </row>
    <row r="6107" spans="1:17" x14ac:dyDescent="0.3">
      <c r="A6107">
        <v>5</v>
      </c>
      <c r="B6107">
        <v>2</v>
      </c>
      <c r="C6107">
        <v>2</v>
      </c>
      <c r="D6107" s="27">
        <v>24000</v>
      </c>
      <c r="E6107">
        <v>19715</v>
      </c>
      <c r="F6107">
        <v>97766</v>
      </c>
      <c r="G6107">
        <v>208568</v>
      </c>
      <c r="H6107">
        <v>1580</v>
      </c>
      <c r="I6107">
        <v>160323</v>
      </c>
      <c r="J6107">
        <v>0</v>
      </c>
      <c r="K6107">
        <v>616983</v>
      </c>
      <c r="L6107">
        <v>16121</v>
      </c>
      <c r="M6107">
        <v>19738</v>
      </c>
      <c r="N6107">
        <v>132534</v>
      </c>
      <c r="O6107">
        <v>1655.242</v>
      </c>
      <c r="P6107" s="27">
        <v>373191</v>
      </c>
      <c r="Q6107" s="27">
        <v>1273328</v>
      </c>
    </row>
    <row r="6108" spans="1:17" x14ac:dyDescent="0.3">
      <c r="A6108">
        <v>7</v>
      </c>
      <c r="B6108">
        <v>23</v>
      </c>
      <c r="C6108">
        <v>50</v>
      </c>
      <c r="D6108" s="27">
        <v>600000</v>
      </c>
      <c r="E6108">
        <v>91424</v>
      </c>
      <c r="F6108">
        <v>14203186</v>
      </c>
      <c r="G6108">
        <v>6520473</v>
      </c>
      <c r="H6108">
        <v>409138</v>
      </c>
      <c r="I6108">
        <v>6863887</v>
      </c>
      <c r="J6108">
        <v>554493</v>
      </c>
      <c r="K6108">
        <v>9027759</v>
      </c>
      <c r="L6108">
        <v>571273</v>
      </c>
      <c r="M6108">
        <v>732791</v>
      </c>
      <c r="N6108">
        <v>3909598</v>
      </c>
      <c r="O6108">
        <v>23.717549999999999</v>
      </c>
      <c r="P6108" s="27">
        <v>12568588</v>
      </c>
      <c r="Q6108" s="27">
        <v>42884022</v>
      </c>
    </row>
    <row r="6109" spans="1:17" x14ac:dyDescent="0.3">
      <c r="A6109">
        <v>5</v>
      </c>
      <c r="B6109">
        <v>2</v>
      </c>
      <c r="C6109">
        <v>6</v>
      </c>
      <c r="D6109" s="27">
        <v>30000</v>
      </c>
      <c r="E6109">
        <v>65848</v>
      </c>
      <c r="F6109">
        <v>183220</v>
      </c>
      <c r="G6109">
        <v>283743</v>
      </c>
      <c r="H6109">
        <v>6663</v>
      </c>
      <c r="I6109">
        <v>439080</v>
      </c>
      <c r="J6109">
        <v>0</v>
      </c>
      <c r="K6109">
        <v>0</v>
      </c>
      <c r="L6109">
        <v>396041</v>
      </c>
      <c r="M6109">
        <v>509357</v>
      </c>
      <c r="N6109">
        <v>252219</v>
      </c>
      <c r="O6109">
        <v>247.5737</v>
      </c>
      <c r="P6109" s="27">
        <v>626076</v>
      </c>
      <c r="Q6109" s="27">
        <v>2136171</v>
      </c>
    </row>
    <row r="6110" spans="1:17" x14ac:dyDescent="0.3">
      <c r="A6110">
        <v>5</v>
      </c>
      <c r="B6110">
        <v>16</v>
      </c>
      <c r="C6110">
        <v>35</v>
      </c>
      <c r="D6110" s="27">
        <v>360000</v>
      </c>
      <c r="E6110">
        <v>0</v>
      </c>
      <c r="F6110">
        <v>2169251</v>
      </c>
      <c r="G6110">
        <v>5496925</v>
      </c>
      <c r="H6110">
        <v>0</v>
      </c>
      <c r="I6110">
        <v>4903813</v>
      </c>
      <c r="J6110">
        <v>1634429</v>
      </c>
      <c r="K6110">
        <v>4116951</v>
      </c>
      <c r="L6110">
        <v>4813973</v>
      </c>
      <c r="M6110">
        <v>18963607</v>
      </c>
      <c r="N6110">
        <v>7271412</v>
      </c>
      <c r="O6110">
        <v>9.2846069999999994</v>
      </c>
      <c r="P6110" s="27">
        <v>14469625</v>
      </c>
      <c r="Q6110" s="27">
        <v>49370361</v>
      </c>
    </row>
    <row r="6111" spans="1:17" x14ac:dyDescent="0.3">
      <c r="A6111">
        <v>3</v>
      </c>
      <c r="B6111">
        <v>13</v>
      </c>
      <c r="C6111">
        <v>22</v>
      </c>
      <c r="D6111" s="27">
        <v>2600</v>
      </c>
      <c r="E6111">
        <v>0</v>
      </c>
      <c r="F6111">
        <v>5796</v>
      </c>
      <c r="G6111">
        <v>94</v>
      </c>
      <c r="H6111">
        <v>90</v>
      </c>
      <c r="I6111">
        <v>598</v>
      </c>
      <c r="J6111">
        <v>0</v>
      </c>
      <c r="K6111">
        <v>0</v>
      </c>
      <c r="L6111">
        <v>0</v>
      </c>
      <c r="M6111">
        <v>0</v>
      </c>
      <c r="N6111">
        <v>7568</v>
      </c>
      <c r="O6111">
        <v>1791.31</v>
      </c>
      <c r="P6111" s="27">
        <v>4146</v>
      </c>
      <c r="Q6111" s="27">
        <v>14146</v>
      </c>
    </row>
    <row r="6112" spans="1:17" x14ac:dyDescent="0.3">
      <c r="A6112">
        <v>5</v>
      </c>
      <c r="B6112">
        <v>2</v>
      </c>
      <c r="C6112">
        <v>2</v>
      </c>
      <c r="D6112" s="27">
        <v>8000</v>
      </c>
      <c r="E6112">
        <v>6305</v>
      </c>
      <c r="F6112">
        <v>51721</v>
      </c>
      <c r="G6112">
        <v>70325</v>
      </c>
      <c r="H6112">
        <v>623</v>
      </c>
      <c r="I6112">
        <v>125657</v>
      </c>
      <c r="J6112">
        <v>0</v>
      </c>
      <c r="K6112">
        <v>3884</v>
      </c>
      <c r="L6112">
        <v>37395</v>
      </c>
      <c r="M6112">
        <v>34499</v>
      </c>
      <c r="N6112">
        <v>72412</v>
      </c>
      <c r="O6112">
        <v>48.84104</v>
      </c>
      <c r="P6112" s="27">
        <v>118060</v>
      </c>
      <c r="Q6112" s="27">
        <v>402821</v>
      </c>
    </row>
    <row r="6113" spans="1:17" x14ac:dyDescent="0.3">
      <c r="A6113">
        <v>3</v>
      </c>
      <c r="B6113">
        <v>2</v>
      </c>
      <c r="C6113">
        <v>2</v>
      </c>
      <c r="D6113" s="27">
        <v>1600</v>
      </c>
      <c r="E6113">
        <v>0</v>
      </c>
      <c r="F6113">
        <v>1804</v>
      </c>
      <c r="G6113">
        <v>2232</v>
      </c>
      <c r="H6113">
        <v>212</v>
      </c>
      <c r="I6113">
        <v>6020</v>
      </c>
      <c r="J6113">
        <v>0</v>
      </c>
      <c r="K6113">
        <v>0</v>
      </c>
      <c r="L6113">
        <v>2900</v>
      </c>
      <c r="M6113">
        <v>13996</v>
      </c>
      <c r="N6113">
        <v>4926</v>
      </c>
      <c r="O6113">
        <v>1559.829</v>
      </c>
      <c r="P6113" s="27">
        <v>9405</v>
      </c>
      <c r="Q6113" s="27">
        <v>32090</v>
      </c>
    </row>
    <row r="6114" spans="1:17" x14ac:dyDescent="0.3">
      <c r="A6114">
        <v>2</v>
      </c>
      <c r="B6114">
        <v>16</v>
      </c>
      <c r="C6114">
        <v>35</v>
      </c>
      <c r="D6114" s="27">
        <v>132000</v>
      </c>
      <c r="E6114">
        <v>6833</v>
      </c>
      <c r="F6114">
        <v>1534737</v>
      </c>
      <c r="G6114">
        <v>1024705</v>
      </c>
      <c r="H6114">
        <v>0</v>
      </c>
      <c r="I6114">
        <v>1013264</v>
      </c>
      <c r="J6114">
        <v>0</v>
      </c>
      <c r="K6114">
        <v>204721</v>
      </c>
      <c r="L6114">
        <v>552508</v>
      </c>
      <c r="M6114">
        <v>510308</v>
      </c>
      <c r="N6114">
        <v>1084492</v>
      </c>
      <c r="O6114">
        <v>9.2846069999999994</v>
      </c>
      <c r="P6114" s="27">
        <v>1738443</v>
      </c>
      <c r="Q6114" s="27">
        <v>5931568</v>
      </c>
    </row>
    <row r="6115" spans="1:17" x14ac:dyDescent="0.3">
      <c r="A6115">
        <v>9</v>
      </c>
      <c r="B6115">
        <v>2</v>
      </c>
      <c r="C6115">
        <v>2</v>
      </c>
      <c r="D6115" s="27">
        <v>13500</v>
      </c>
      <c r="E6115">
        <v>5518</v>
      </c>
      <c r="F6115">
        <v>9519</v>
      </c>
      <c r="G6115">
        <v>147045</v>
      </c>
      <c r="H6115">
        <v>3245</v>
      </c>
      <c r="I6115">
        <v>62550</v>
      </c>
      <c r="J6115">
        <v>0</v>
      </c>
      <c r="K6115">
        <v>41977</v>
      </c>
      <c r="L6115">
        <v>29971</v>
      </c>
      <c r="M6115">
        <v>185640</v>
      </c>
      <c r="N6115">
        <v>65904</v>
      </c>
      <c r="O6115">
        <v>583.62670000000003</v>
      </c>
      <c r="P6115" s="27">
        <v>161597</v>
      </c>
      <c r="Q6115" s="27">
        <v>551369</v>
      </c>
    </row>
    <row r="6116" spans="1:17" x14ac:dyDescent="0.3">
      <c r="A6116">
        <v>1</v>
      </c>
      <c r="B6116">
        <v>5</v>
      </c>
      <c r="C6116">
        <v>10</v>
      </c>
      <c r="D6116" s="27">
        <v>3600</v>
      </c>
      <c r="O6116">
        <v>3231.29</v>
      </c>
    </row>
    <row r="6117" spans="1:17" x14ac:dyDescent="0.3">
      <c r="A6117">
        <v>8</v>
      </c>
      <c r="B6117">
        <v>14</v>
      </c>
      <c r="C6117">
        <v>27</v>
      </c>
      <c r="D6117" s="27">
        <v>97000</v>
      </c>
      <c r="E6117">
        <v>0</v>
      </c>
      <c r="F6117">
        <v>129384</v>
      </c>
      <c r="G6117">
        <v>819628</v>
      </c>
      <c r="H6117">
        <v>0</v>
      </c>
      <c r="I6117">
        <v>528353</v>
      </c>
      <c r="J6117">
        <v>0</v>
      </c>
      <c r="K6117">
        <v>23429</v>
      </c>
      <c r="L6117">
        <v>43990</v>
      </c>
      <c r="M6117">
        <v>115261</v>
      </c>
      <c r="N6117">
        <v>674582</v>
      </c>
      <c r="O6117">
        <v>222.03809999999999</v>
      </c>
      <c r="P6117" s="27">
        <v>684240</v>
      </c>
      <c r="Q6117" s="27">
        <v>2334627</v>
      </c>
    </row>
    <row r="6118" spans="1:17" x14ac:dyDescent="0.3">
      <c r="A6118">
        <v>5</v>
      </c>
      <c r="B6118">
        <v>26</v>
      </c>
      <c r="C6118">
        <v>46</v>
      </c>
      <c r="D6118" s="27">
        <v>6800</v>
      </c>
      <c r="E6118">
        <v>10436</v>
      </c>
      <c r="F6118">
        <v>23240</v>
      </c>
      <c r="G6118">
        <v>23684</v>
      </c>
      <c r="H6118">
        <v>677</v>
      </c>
      <c r="I6118">
        <v>101167</v>
      </c>
      <c r="J6118">
        <v>0</v>
      </c>
      <c r="K6118">
        <v>0</v>
      </c>
      <c r="L6118">
        <v>8012</v>
      </c>
      <c r="M6118">
        <v>13171</v>
      </c>
      <c r="N6118">
        <v>116655</v>
      </c>
      <c r="O6118">
        <v>1807.463</v>
      </c>
      <c r="P6118" s="27">
        <v>87058</v>
      </c>
      <c r="Q6118" s="27">
        <v>297042</v>
      </c>
    </row>
    <row r="6119" spans="1:17" x14ac:dyDescent="0.3">
      <c r="A6119">
        <v>5</v>
      </c>
      <c r="B6119">
        <v>2</v>
      </c>
      <c r="C6119">
        <v>2</v>
      </c>
      <c r="D6119" s="27">
        <v>295000</v>
      </c>
      <c r="E6119">
        <v>580838</v>
      </c>
      <c r="F6119">
        <v>4354003</v>
      </c>
      <c r="G6119">
        <v>3836264</v>
      </c>
      <c r="H6119">
        <v>31734</v>
      </c>
      <c r="I6119">
        <v>2522535</v>
      </c>
      <c r="J6119">
        <v>170884</v>
      </c>
      <c r="K6119">
        <v>571031</v>
      </c>
      <c r="L6119">
        <v>1167400</v>
      </c>
      <c r="M6119">
        <v>1234563</v>
      </c>
      <c r="N6119">
        <v>2255819</v>
      </c>
      <c r="O6119">
        <v>48.84104</v>
      </c>
      <c r="P6119" s="27">
        <v>4901838</v>
      </c>
      <c r="Q6119" s="27">
        <v>16725071</v>
      </c>
    </row>
    <row r="6120" spans="1:17" x14ac:dyDescent="0.3">
      <c r="A6120">
        <v>9</v>
      </c>
      <c r="B6120">
        <v>15</v>
      </c>
      <c r="C6120">
        <v>33</v>
      </c>
      <c r="D6120" s="27">
        <v>6000</v>
      </c>
      <c r="E6120">
        <v>0</v>
      </c>
      <c r="F6120">
        <v>93845</v>
      </c>
      <c r="G6120">
        <v>126686</v>
      </c>
      <c r="H6120">
        <v>0</v>
      </c>
      <c r="I6120">
        <v>32888</v>
      </c>
      <c r="J6120">
        <v>0</v>
      </c>
      <c r="K6120">
        <v>248615</v>
      </c>
      <c r="L6120">
        <v>3755</v>
      </c>
      <c r="M6120">
        <v>2236</v>
      </c>
      <c r="N6120">
        <v>58947</v>
      </c>
      <c r="O6120">
        <v>887.44190000000003</v>
      </c>
      <c r="P6120" s="27">
        <v>166170</v>
      </c>
      <c r="Q6120" s="27">
        <v>566972</v>
      </c>
    </row>
    <row r="6121" spans="1:17" x14ac:dyDescent="0.3">
      <c r="A6121">
        <v>8</v>
      </c>
      <c r="B6121">
        <v>15</v>
      </c>
      <c r="C6121">
        <v>33</v>
      </c>
      <c r="D6121" s="27">
        <v>4800</v>
      </c>
      <c r="E6121">
        <v>0</v>
      </c>
      <c r="F6121">
        <v>112074</v>
      </c>
      <c r="G6121">
        <v>144918</v>
      </c>
      <c r="H6121">
        <v>0</v>
      </c>
      <c r="I6121">
        <v>36402</v>
      </c>
      <c r="J6121">
        <v>0</v>
      </c>
      <c r="K6121">
        <v>397415</v>
      </c>
      <c r="L6121">
        <v>19969</v>
      </c>
      <c r="M6121">
        <v>36803</v>
      </c>
      <c r="N6121">
        <v>67037</v>
      </c>
      <c r="O6121">
        <v>789.9366</v>
      </c>
      <c r="P6121" s="27">
        <v>238751</v>
      </c>
      <c r="Q6121" s="27">
        <v>814618</v>
      </c>
    </row>
    <row r="6122" spans="1:17" x14ac:dyDescent="0.3">
      <c r="A6122">
        <v>3</v>
      </c>
      <c r="B6122">
        <v>26</v>
      </c>
      <c r="C6122">
        <v>44</v>
      </c>
      <c r="D6122" s="27">
        <v>1950</v>
      </c>
      <c r="E6122">
        <v>0</v>
      </c>
      <c r="F6122">
        <v>22936</v>
      </c>
      <c r="G6122">
        <v>6427</v>
      </c>
      <c r="H6122">
        <v>391</v>
      </c>
      <c r="I6122">
        <v>32232</v>
      </c>
      <c r="J6122">
        <v>0</v>
      </c>
      <c r="K6122">
        <v>1521</v>
      </c>
      <c r="L6122">
        <v>7440</v>
      </c>
      <c r="M6122">
        <v>3765</v>
      </c>
      <c r="N6122">
        <v>19722</v>
      </c>
      <c r="O6122">
        <v>1791.31</v>
      </c>
      <c r="P6122" s="27">
        <v>27677</v>
      </c>
      <c r="Q6122" s="27">
        <v>94434</v>
      </c>
    </row>
    <row r="6123" spans="1:17" x14ac:dyDescent="0.3">
      <c r="A6123">
        <v>9</v>
      </c>
      <c r="B6123">
        <v>2</v>
      </c>
      <c r="C6123">
        <v>2</v>
      </c>
      <c r="D6123" s="27">
        <v>1001</v>
      </c>
      <c r="E6123">
        <v>1193</v>
      </c>
      <c r="F6123">
        <v>490</v>
      </c>
      <c r="G6123">
        <v>1091</v>
      </c>
      <c r="H6123">
        <v>11</v>
      </c>
      <c r="I6123">
        <v>1062</v>
      </c>
      <c r="J6123">
        <v>0</v>
      </c>
      <c r="K6123">
        <v>0</v>
      </c>
      <c r="L6123">
        <v>969</v>
      </c>
      <c r="M6123">
        <v>590</v>
      </c>
      <c r="N6123">
        <v>923</v>
      </c>
      <c r="O6123">
        <v>1828.0519999999999</v>
      </c>
      <c r="P6123" s="27">
        <v>1855</v>
      </c>
      <c r="Q6123" s="27">
        <v>6329</v>
      </c>
    </row>
    <row r="6124" spans="1:17" x14ac:dyDescent="0.3">
      <c r="A6124">
        <v>2</v>
      </c>
      <c r="B6124">
        <v>26</v>
      </c>
      <c r="C6124">
        <v>48</v>
      </c>
      <c r="D6124" s="27">
        <v>4000</v>
      </c>
      <c r="E6124">
        <v>0</v>
      </c>
      <c r="F6124">
        <v>4275</v>
      </c>
      <c r="G6124">
        <v>24931</v>
      </c>
      <c r="H6124">
        <v>0</v>
      </c>
      <c r="I6124">
        <v>22544</v>
      </c>
      <c r="J6124">
        <v>0</v>
      </c>
      <c r="K6124">
        <v>2317</v>
      </c>
      <c r="L6124">
        <v>5811</v>
      </c>
      <c r="M6124">
        <v>12129</v>
      </c>
      <c r="N6124">
        <v>26596</v>
      </c>
      <c r="O6124">
        <v>1868.403</v>
      </c>
      <c r="P6124" s="27">
        <v>28899</v>
      </c>
      <c r="Q6124" s="27">
        <v>98603</v>
      </c>
    </row>
    <row r="6125" spans="1:17" x14ac:dyDescent="0.3">
      <c r="A6125">
        <v>3</v>
      </c>
      <c r="B6125">
        <v>12</v>
      </c>
      <c r="C6125">
        <v>21</v>
      </c>
      <c r="D6125" s="27">
        <v>19250</v>
      </c>
      <c r="E6125">
        <v>0</v>
      </c>
      <c r="F6125">
        <v>39021</v>
      </c>
      <c r="G6125">
        <v>149255</v>
      </c>
      <c r="H6125">
        <v>2863</v>
      </c>
      <c r="I6125">
        <v>87552</v>
      </c>
      <c r="J6125">
        <v>18666</v>
      </c>
      <c r="K6125">
        <v>10382</v>
      </c>
      <c r="L6125">
        <v>8229</v>
      </c>
      <c r="M6125">
        <v>61297</v>
      </c>
      <c r="N6125">
        <v>175950</v>
      </c>
      <c r="O6125">
        <v>605.11990000000003</v>
      </c>
      <c r="P6125" s="27">
        <v>162138</v>
      </c>
      <c r="Q6125" s="27">
        <v>553215</v>
      </c>
    </row>
    <row r="6126" spans="1:17" x14ac:dyDescent="0.3">
      <c r="A6126">
        <v>9</v>
      </c>
      <c r="B6126">
        <v>5</v>
      </c>
      <c r="C6126">
        <v>9</v>
      </c>
      <c r="D6126" s="27">
        <v>8600</v>
      </c>
      <c r="E6126">
        <v>0</v>
      </c>
      <c r="F6126">
        <v>39981</v>
      </c>
      <c r="G6126">
        <v>15316</v>
      </c>
      <c r="H6126">
        <v>6091</v>
      </c>
      <c r="I6126">
        <v>74602</v>
      </c>
      <c r="J6126">
        <v>0</v>
      </c>
      <c r="K6126">
        <v>9783</v>
      </c>
      <c r="L6126">
        <v>40365</v>
      </c>
      <c r="M6126">
        <v>110644</v>
      </c>
      <c r="N6126">
        <v>66002</v>
      </c>
      <c r="O6126">
        <v>1828.0519999999999</v>
      </c>
      <c r="P6126" s="27">
        <v>106326</v>
      </c>
      <c r="Q6126" s="27">
        <v>362784</v>
      </c>
    </row>
    <row r="6127" spans="1:17" x14ac:dyDescent="0.3">
      <c r="A6127">
        <v>5</v>
      </c>
      <c r="B6127">
        <v>5</v>
      </c>
      <c r="C6127">
        <v>10</v>
      </c>
      <c r="D6127" s="27">
        <v>62000</v>
      </c>
      <c r="E6127">
        <v>27658</v>
      </c>
      <c r="F6127">
        <v>36628</v>
      </c>
      <c r="G6127">
        <v>22835</v>
      </c>
      <c r="H6127">
        <v>0</v>
      </c>
      <c r="I6127">
        <v>715687</v>
      </c>
      <c r="J6127">
        <v>0</v>
      </c>
      <c r="K6127">
        <v>6492</v>
      </c>
      <c r="L6127">
        <v>14294</v>
      </c>
      <c r="M6127">
        <v>25486</v>
      </c>
      <c r="N6127">
        <v>253811</v>
      </c>
      <c r="O6127">
        <v>247.5737</v>
      </c>
      <c r="P6127" s="27">
        <v>323239</v>
      </c>
      <c r="Q6127" s="27">
        <v>1102891</v>
      </c>
    </row>
    <row r="6128" spans="1:17" x14ac:dyDescent="0.3">
      <c r="A6128">
        <v>9</v>
      </c>
      <c r="B6128">
        <v>23</v>
      </c>
      <c r="C6128">
        <v>50</v>
      </c>
      <c r="D6128" s="27">
        <v>150000</v>
      </c>
      <c r="E6128">
        <v>147691</v>
      </c>
      <c r="F6128">
        <v>580265</v>
      </c>
      <c r="G6128">
        <v>2396828</v>
      </c>
      <c r="H6128">
        <v>162629</v>
      </c>
      <c r="I6128">
        <v>1946354</v>
      </c>
      <c r="J6128">
        <v>0</v>
      </c>
      <c r="K6128">
        <v>746169</v>
      </c>
      <c r="L6128">
        <v>253355</v>
      </c>
      <c r="M6128">
        <v>311213</v>
      </c>
      <c r="N6128">
        <v>1447601</v>
      </c>
      <c r="O6128">
        <v>583.62670000000003</v>
      </c>
      <c r="P6128" s="27">
        <v>2342352</v>
      </c>
      <c r="Q6128" s="27">
        <v>7992105</v>
      </c>
    </row>
    <row r="6129" spans="1:17" x14ac:dyDescent="0.3">
      <c r="A6129">
        <v>9</v>
      </c>
      <c r="B6129">
        <v>26</v>
      </c>
      <c r="C6129">
        <v>46</v>
      </c>
      <c r="D6129" s="27">
        <v>6700</v>
      </c>
      <c r="E6129">
        <v>35</v>
      </c>
      <c r="F6129">
        <v>0</v>
      </c>
      <c r="G6129">
        <v>4374</v>
      </c>
      <c r="H6129">
        <v>0</v>
      </c>
      <c r="I6129">
        <v>57372</v>
      </c>
      <c r="J6129">
        <v>0</v>
      </c>
      <c r="K6129">
        <v>2750</v>
      </c>
      <c r="L6129">
        <v>5782</v>
      </c>
      <c r="M6129">
        <v>247</v>
      </c>
      <c r="N6129">
        <v>66466</v>
      </c>
      <c r="O6129">
        <v>1828.0519999999999</v>
      </c>
      <c r="P6129" s="27">
        <v>40160</v>
      </c>
      <c r="Q6129" s="27">
        <v>137026</v>
      </c>
    </row>
    <row r="6130" spans="1:17" x14ac:dyDescent="0.3">
      <c r="A6130">
        <v>2</v>
      </c>
      <c r="B6130">
        <v>2</v>
      </c>
      <c r="C6130">
        <v>2</v>
      </c>
      <c r="D6130" s="27">
        <v>3300</v>
      </c>
      <c r="E6130">
        <v>7197</v>
      </c>
      <c r="F6130">
        <v>2338</v>
      </c>
      <c r="G6130">
        <v>5934</v>
      </c>
      <c r="H6130">
        <v>0</v>
      </c>
      <c r="I6130">
        <v>10118</v>
      </c>
      <c r="J6130">
        <v>0</v>
      </c>
      <c r="K6130">
        <v>0</v>
      </c>
      <c r="L6130">
        <v>92</v>
      </c>
      <c r="M6130">
        <v>89</v>
      </c>
      <c r="N6130">
        <v>6916</v>
      </c>
      <c r="O6130">
        <v>1851.67</v>
      </c>
      <c r="P6130" s="27">
        <v>9579</v>
      </c>
      <c r="Q6130" s="27">
        <v>32684</v>
      </c>
    </row>
    <row r="6131" spans="1:17" x14ac:dyDescent="0.3">
      <c r="A6131">
        <v>8</v>
      </c>
      <c r="B6131">
        <v>2</v>
      </c>
      <c r="C6131">
        <v>4</v>
      </c>
      <c r="D6131" s="27">
        <v>27000</v>
      </c>
      <c r="E6131">
        <v>68265</v>
      </c>
      <c r="F6131">
        <v>220729</v>
      </c>
      <c r="G6131">
        <v>212069</v>
      </c>
      <c r="H6131">
        <v>0</v>
      </c>
      <c r="I6131">
        <v>215771</v>
      </c>
      <c r="J6131">
        <v>0</v>
      </c>
      <c r="K6131">
        <v>77242</v>
      </c>
      <c r="L6131">
        <v>28835</v>
      </c>
      <c r="M6131">
        <v>563802</v>
      </c>
      <c r="N6131">
        <v>173154</v>
      </c>
      <c r="O6131">
        <v>519.50229999999999</v>
      </c>
      <c r="P6131" s="27">
        <v>457171</v>
      </c>
      <c r="Q6131" s="27">
        <v>1559867</v>
      </c>
    </row>
    <row r="6132" spans="1:17" x14ac:dyDescent="0.3">
      <c r="A6132">
        <v>3</v>
      </c>
      <c r="B6132">
        <v>16</v>
      </c>
      <c r="C6132">
        <v>35</v>
      </c>
      <c r="D6132" s="27">
        <v>1400000</v>
      </c>
      <c r="E6132">
        <v>0</v>
      </c>
      <c r="F6132">
        <v>27054175</v>
      </c>
      <c r="G6132">
        <v>27275293</v>
      </c>
      <c r="H6132">
        <v>0</v>
      </c>
      <c r="I6132">
        <v>9301404</v>
      </c>
      <c r="J6132">
        <v>0</v>
      </c>
      <c r="K6132">
        <v>5068722</v>
      </c>
      <c r="L6132">
        <v>8223904</v>
      </c>
      <c r="M6132">
        <v>8985007</v>
      </c>
      <c r="N6132">
        <v>21054150</v>
      </c>
      <c r="O6132">
        <v>6.8442689999999997</v>
      </c>
      <c r="P6132" s="27">
        <v>31348961</v>
      </c>
      <c r="Q6132" s="8">
        <v>107000000</v>
      </c>
    </row>
    <row r="6133" spans="1:17" x14ac:dyDescent="0.3">
      <c r="A6133">
        <v>2</v>
      </c>
      <c r="B6133">
        <v>14</v>
      </c>
      <c r="C6133">
        <v>28</v>
      </c>
      <c r="D6133" s="27">
        <v>114000</v>
      </c>
      <c r="E6133">
        <v>0</v>
      </c>
      <c r="F6133">
        <v>911406</v>
      </c>
      <c r="G6133">
        <v>68673</v>
      </c>
      <c r="H6133">
        <v>0</v>
      </c>
      <c r="I6133">
        <v>302955</v>
      </c>
      <c r="J6133">
        <v>43443</v>
      </c>
      <c r="K6133">
        <v>308627</v>
      </c>
      <c r="L6133">
        <v>84909</v>
      </c>
      <c r="M6133">
        <v>104465</v>
      </c>
      <c r="N6133">
        <v>218699</v>
      </c>
      <c r="O6133">
        <v>84.055760000000006</v>
      </c>
      <c r="P6133" s="27">
        <v>598821</v>
      </c>
      <c r="Q6133" s="27">
        <v>2043177</v>
      </c>
    </row>
    <row r="6134" spans="1:17" x14ac:dyDescent="0.3">
      <c r="A6134">
        <v>7</v>
      </c>
      <c r="B6134">
        <v>13</v>
      </c>
      <c r="C6134">
        <v>22</v>
      </c>
      <c r="D6134" s="27">
        <v>110000</v>
      </c>
      <c r="E6134">
        <v>0</v>
      </c>
      <c r="F6134">
        <v>4423927</v>
      </c>
      <c r="G6134">
        <v>606199</v>
      </c>
      <c r="H6134">
        <v>43864</v>
      </c>
      <c r="I6134">
        <v>562926</v>
      </c>
      <c r="J6134">
        <v>143284</v>
      </c>
      <c r="K6134">
        <v>121302</v>
      </c>
      <c r="L6134">
        <v>18886</v>
      </c>
      <c r="M6134">
        <v>347069</v>
      </c>
      <c r="N6134">
        <v>1394561</v>
      </c>
      <c r="O6134">
        <v>48.84104</v>
      </c>
      <c r="P6134" s="27">
        <v>2245609</v>
      </c>
      <c r="Q6134" s="27">
        <v>7662018</v>
      </c>
    </row>
    <row r="6135" spans="1:17" x14ac:dyDescent="0.3">
      <c r="A6135">
        <v>5</v>
      </c>
      <c r="B6135">
        <v>16</v>
      </c>
      <c r="C6135">
        <v>35</v>
      </c>
      <c r="D6135" s="27">
        <v>36000</v>
      </c>
      <c r="E6135">
        <v>1301</v>
      </c>
      <c r="F6135">
        <v>2270044</v>
      </c>
      <c r="G6135">
        <v>539217</v>
      </c>
      <c r="H6135">
        <v>99015</v>
      </c>
      <c r="I6135">
        <v>645758</v>
      </c>
      <c r="J6135">
        <v>0</v>
      </c>
      <c r="K6135">
        <v>443907</v>
      </c>
      <c r="L6135">
        <v>449903</v>
      </c>
      <c r="M6135">
        <v>351674</v>
      </c>
      <c r="N6135">
        <v>646862</v>
      </c>
      <c r="O6135">
        <v>908.28279999999995</v>
      </c>
      <c r="P6135" s="27">
        <v>1596624</v>
      </c>
      <c r="Q6135" s="27">
        <v>5447681</v>
      </c>
    </row>
    <row r="6136" spans="1:17" x14ac:dyDescent="0.3">
      <c r="A6136">
        <v>3</v>
      </c>
      <c r="B6136">
        <v>5</v>
      </c>
      <c r="C6136">
        <v>10</v>
      </c>
      <c r="D6136" s="27">
        <v>160000</v>
      </c>
      <c r="E6136">
        <v>665665</v>
      </c>
      <c r="F6136">
        <v>518124</v>
      </c>
      <c r="G6136">
        <v>296095</v>
      </c>
      <c r="H6136">
        <v>652</v>
      </c>
      <c r="I6136">
        <v>981711</v>
      </c>
      <c r="J6136">
        <v>0</v>
      </c>
      <c r="K6136">
        <v>480629</v>
      </c>
      <c r="L6136">
        <v>132098</v>
      </c>
      <c r="M6136">
        <v>273585</v>
      </c>
      <c r="N6136">
        <v>850091</v>
      </c>
      <c r="O6136">
        <v>86.870509999999996</v>
      </c>
      <c r="P6136" s="27">
        <v>1230554</v>
      </c>
      <c r="Q6136" s="27">
        <v>4198650</v>
      </c>
    </row>
    <row r="6137" spans="1:17" x14ac:dyDescent="0.3">
      <c r="A6137">
        <v>4</v>
      </c>
      <c r="B6137">
        <v>2</v>
      </c>
      <c r="C6137">
        <v>4</v>
      </c>
      <c r="D6137" s="27">
        <v>16750</v>
      </c>
      <c r="E6137">
        <v>0</v>
      </c>
      <c r="F6137">
        <v>59058</v>
      </c>
      <c r="G6137">
        <v>175821</v>
      </c>
      <c r="H6137">
        <v>0</v>
      </c>
      <c r="I6137">
        <v>89155</v>
      </c>
      <c r="J6137">
        <v>0</v>
      </c>
      <c r="K6137">
        <v>23063</v>
      </c>
      <c r="L6137">
        <v>28847</v>
      </c>
      <c r="M6137">
        <v>69567</v>
      </c>
      <c r="N6137">
        <v>94339</v>
      </c>
      <c r="O6137">
        <v>499.12040000000002</v>
      </c>
      <c r="P6137" s="27">
        <v>158221</v>
      </c>
      <c r="Q6137" s="27">
        <v>539850</v>
      </c>
    </row>
    <row r="6138" spans="1:17" x14ac:dyDescent="0.3">
      <c r="A6138">
        <v>4</v>
      </c>
      <c r="B6138">
        <v>91</v>
      </c>
      <c r="C6138">
        <v>49</v>
      </c>
      <c r="D6138" s="27">
        <v>14500</v>
      </c>
      <c r="E6138">
        <v>0</v>
      </c>
      <c r="F6138">
        <v>0</v>
      </c>
      <c r="G6138">
        <v>0</v>
      </c>
      <c r="H6138">
        <v>0</v>
      </c>
      <c r="I6138">
        <v>25124</v>
      </c>
      <c r="J6138">
        <v>0</v>
      </c>
      <c r="K6138">
        <v>0</v>
      </c>
      <c r="L6138">
        <v>0</v>
      </c>
      <c r="M6138">
        <v>0</v>
      </c>
      <c r="N6138">
        <v>10862</v>
      </c>
      <c r="O6138">
        <v>918.0299</v>
      </c>
      <c r="P6138" s="27">
        <v>10547</v>
      </c>
      <c r="Q6138" s="27">
        <v>35986</v>
      </c>
    </row>
    <row r="6139" spans="1:17" x14ac:dyDescent="0.3">
      <c r="A6139">
        <v>7</v>
      </c>
      <c r="B6139">
        <v>13</v>
      </c>
      <c r="C6139">
        <v>26</v>
      </c>
      <c r="D6139" s="27">
        <v>800000</v>
      </c>
      <c r="E6139">
        <v>0</v>
      </c>
      <c r="F6139">
        <v>0</v>
      </c>
      <c r="G6139">
        <v>17978797</v>
      </c>
      <c r="H6139">
        <v>0</v>
      </c>
      <c r="I6139">
        <v>16973075</v>
      </c>
      <c r="J6139">
        <v>5212860</v>
      </c>
      <c r="K6139">
        <v>6634748</v>
      </c>
      <c r="L6139">
        <v>10500002</v>
      </c>
      <c r="M6139">
        <v>10306598</v>
      </c>
      <c r="N6139">
        <v>36799356</v>
      </c>
      <c r="O6139">
        <v>5.0164340000000003</v>
      </c>
      <c r="P6139" s="27">
        <v>30599483</v>
      </c>
      <c r="Q6139" s="8">
        <v>104000000</v>
      </c>
    </row>
    <row r="6140" spans="1:17" x14ac:dyDescent="0.3">
      <c r="A6140">
        <v>2</v>
      </c>
      <c r="B6140">
        <v>11</v>
      </c>
      <c r="C6140">
        <v>20</v>
      </c>
      <c r="D6140" s="27">
        <v>275000</v>
      </c>
      <c r="E6140">
        <v>121538</v>
      </c>
      <c r="F6140">
        <v>1906530</v>
      </c>
      <c r="G6140">
        <v>590928</v>
      </c>
      <c r="H6140">
        <v>0</v>
      </c>
      <c r="I6140">
        <v>5345499</v>
      </c>
      <c r="J6140">
        <v>0</v>
      </c>
      <c r="K6140">
        <v>28892808</v>
      </c>
      <c r="L6140">
        <v>2756762</v>
      </c>
      <c r="M6140">
        <v>2038975</v>
      </c>
      <c r="N6140">
        <v>5709072</v>
      </c>
      <c r="O6140">
        <v>52.146230000000003</v>
      </c>
      <c r="P6140" s="27">
        <v>13881041</v>
      </c>
      <c r="Q6140" s="27">
        <v>47362112</v>
      </c>
    </row>
    <row r="6141" spans="1:17" x14ac:dyDescent="0.3">
      <c r="A6141">
        <v>4</v>
      </c>
      <c r="B6141">
        <v>8</v>
      </c>
      <c r="C6141">
        <v>19</v>
      </c>
      <c r="D6141" s="27">
        <v>104000</v>
      </c>
      <c r="E6141">
        <v>0</v>
      </c>
      <c r="F6141">
        <v>0</v>
      </c>
      <c r="G6141">
        <v>1560882</v>
      </c>
      <c r="H6141">
        <v>0</v>
      </c>
      <c r="I6141">
        <v>2099988</v>
      </c>
      <c r="J6141">
        <v>0</v>
      </c>
      <c r="K6141">
        <v>70049</v>
      </c>
      <c r="L6141">
        <v>619519</v>
      </c>
      <c r="M6141">
        <v>1035924</v>
      </c>
      <c r="N6141">
        <v>1307559</v>
      </c>
      <c r="O6141">
        <v>19.690259999999999</v>
      </c>
      <c r="P6141" s="27">
        <v>1961876</v>
      </c>
      <c r="Q6141" s="27">
        <v>6693921</v>
      </c>
    </row>
    <row r="6142" spans="1:17" x14ac:dyDescent="0.3">
      <c r="A6142">
        <v>5</v>
      </c>
      <c r="B6142">
        <v>12</v>
      </c>
      <c r="C6142">
        <v>21</v>
      </c>
      <c r="D6142" s="27">
        <v>65000</v>
      </c>
      <c r="E6142">
        <v>0</v>
      </c>
      <c r="F6142">
        <v>234014</v>
      </c>
      <c r="G6142">
        <v>145698</v>
      </c>
      <c r="H6142">
        <v>0</v>
      </c>
      <c r="I6142">
        <v>174144</v>
      </c>
      <c r="J6142">
        <v>0</v>
      </c>
      <c r="K6142">
        <v>256913</v>
      </c>
      <c r="L6142">
        <v>0</v>
      </c>
      <c r="M6142">
        <v>0</v>
      </c>
      <c r="N6142">
        <v>423894</v>
      </c>
      <c r="O6142">
        <v>79.221289999999996</v>
      </c>
      <c r="P6142" s="27">
        <v>361859</v>
      </c>
      <c r="Q6142" s="27">
        <v>1234663</v>
      </c>
    </row>
    <row r="6143" spans="1:17" x14ac:dyDescent="0.3">
      <c r="A6143">
        <v>6</v>
      </c>
      <c r="B6143">
        <v>1</v>
      </c>
      <c r="C6143">
        <v>1</v>
      </c>
      <c r="D6143" s="27">
        <v>600000</v>
      </c>
      <c r="O6143">
        <v>23.717549999999999</v>
      </c>
    </row>
    <row r="6144" spans="1:17" x14ac:dyDescent="0.3">
      <c r="A6144">
        <v>9</v>
      </c>
      <c r="B6144">
        <v>91</v>
      </c>
      <c r="C6144">
        <v>49</v>
      </c>
      <c r="D6144" s="27">
        <v>194000</v>
      </c>
      <c r="E6144">
        <v>62447</v>
      </c>
      <c r="F6144">
        <v>829486</v>
      </c>
      <c r="G6144">
        <v>2119162</v>
      </c>
      <c r="H6144">
        <v>2745</v>
      </c>
      <c r="I6144">
        <v>2903419</v>
      </c>
      <c r="J6144">
        <v>0</v>
      </c>
      <c r="K6144">
        <v>36973</v>
      </c>
      <c r="L6144">
        <v>64784</v>
      </c>
      <c r="M6144" s="8">
        <v>126000000</v>
      </c>
      <c r="N6144">
        <v>4020821</v>
      </c>
      <c r="O6144">
        <v>55.969329999999999</v>
      </c>
      <c r="P6144" s="27">
        <v>39889153</v>
      </c>
      <c r="Q6144" s="8">
        <v>136000000</v>
      </c>
    </row>
    <row r="6145" spans="1:17" x14ac:dyDescent="0.3">
      <c r="A6145">
        <v>3</v>
      </c>
      <c r="B6145">
        <v>14</v>
      </c>
      <c r="C6145">
        <v>28</v>
      </c>
      <c r="D6145" s="27">
        <v>48000</v>
      </c>
      <c r="E6145">
        <v>0</v>
      </c>
      <c r="F6145">
        <v>7846</v>
      </c>
      <c r="G6145">
        <v>113496</v>
      </c>
      <c r="H6145">
        <v>0</v>
      </c>
      <c r="I6145">
        <v>240095</v>
      </c>
      <c r="J6145">
        <v>0</v>
      </c>
      <c r="K6145">
        <v>11649</v>
      </c>
      <c r="L6145">
        <v>42112</v>
      </c>
      <c r="M6145">
        <v>23454</v>
      </c>
      <c r="N6145">
        <v>138805</v>
      </c>
      <c r="O6145">
        <v>356.19830000000002</v>
      </c>
      <c r="P6145" s="27">
        <v>169243</v>
      </c>
      <c r="Q6145" s="27">
        <v>577457</v>
      </c>
    </row>
    <row r="6146" spans="1:17" x14ac:dyDescent="0.3">
      <c r="A6146">
        <v>5</v>
      </c>
      <c r="B6146">
        <v>8</v>
      </c>
      <c r="C6146">
        <v>18</v>
      </c>
      <c r="D6146" s="27">
        <v>36500</v>
      </c>
      <c r="E6146">
        <v>0</v>
      </c>
      <c r="F6146">
        <v>161093</v>
      </c>
      <c r="G6146">
        <v>480866</v>
      </c>
      <c r="H6146">
        <v>0</v>
      </c>
      <c r="I6146">
        <v>428485</v>
      </c>
      <c r="J6146">
        <v>0</v>
      </c>
      <c r="K6146">
        <v>13696</v>
      </c>
      <c r="L6146">
        <v>123573</v>
      </c>
      <c r="M6146">
        <v>262883</v>
      </c>
      <c r="N6146">
        <v>402916</v>
      </c>
      <c r="O6146">
        <v>34.851210000000002</v>
      </c>
      <c r="P6146" s="27">
        <v>549095</v>
      </c>
      <c r="Q6146" s="27">
        <v>1873512</v>
      </c>
    </row>
    <row r="6147" spans="1:17" x14ac:dyDescent="0.3">
      <c r="A6147">
        <v>6</v>
      </c>
      <c r="B6147">
        <v>13</v>
      </c>
      <c r="C6147">
        <v>22</v>
      </c>
      <c r="D6147" s="27">
        <v>40500</v>
      </c>
      <c r="E6147">
        <v>15238</v>
      </c>
      <c r="F6147">
        <v>290124</v>
      </c>
      <c r="G6147">
        <v>21288</v>
      </c>
      <c r="H6147">
        <v>0</v>
      </c>
      <c r="I6147">
        <v>135516</v>
      </c>
      <c r="J6147">
        <v>19079</v>
      </c>
      <c r="K6147">
        <v>10961</v>
      </c>
      <c r="L6147">
        <v>252</v>
      </c>
      <c r="M6147">
        <v>0</v>
      </c>
      <c r="N6147">
        <v>359361</v>
      </c>
      <c r="O6147">
        <v>63.07394</v>
      </c>
      <c r="P6147" s="27">
        <v>249654</v>
      </c>
      <c r="Q6147" s="27">
        <v>851819</v>
      </c>
    </row>
    <row r="6148" spans="1:17" x14ac:dyDescent="0.3">
      <c r="A6148">
        <v>1</v>
      </c>
      <c r="B6148">
        <v>2</v>
      </c>
      <c r="C6148">
        <v>2</v>
      </c>
      <c r="D6148" s="27">
        <v>126000</v>
      </c>
      <c r="E6148">
        <v>92489</v>
      </c>
      <c r="F6148">
        <v>569079</v>
      </c>
      <c r="G6148">
        <v>1853025</v>
      </c>
      <c r="H6148">
        <v>12664</v>
      </c>
      <c r="I6148">
        <v>772646</v>
      </c>
      <c r="J6148">
        <v>0</v>
      </c>
      <c r="K6148">
        <v>84597</v>
      </c>
      <c r="L6148">
        <v>209819</v>
      </c>
      <c r="M6148">
        <v>962218</v>
      </c>
      <c r="N6148">
        <v>828643</v>
      </c>
      <c r="O6148">
        <v>53.72437</v>
      </c>
      <c r="P6148" s="27">
        <v>1578306</v>
      </c>
      <c r="Q6148" s="27">
        <v>5385180</v>
      </c>
    </row>
    <row r="6149" spans="1:17" x14ac:dyDescent="0.3">
      <c r="A6149">
        <v>9</v>
      </c>
      <c r="B6149">
        <v>25</v>
      </c>
      <c r="C6149">
        <v>42</v>
      </c>
      <c r="D6149" s="27">
        <v>180000</v>
      </c>
      <c r="E6149">
        <v>51315</v>
      </c>
      <c r="F6149">
        <v>930050</v>
      </c>
      <c r="G6149">
        <v>1184062</v>
      </c>
      <c r="H6149">
        <v>2697</v>
      </c>
      <c r="I6149">
        <v>1457771</v>
      </c>
      <c r="J6149">
        <v>130756</v>
      </c>
      <c r="K6149">
        <v>5178602</v>
      </c>
      <c r="L6149">
        <v>215501</v>
      </c>
      <c r="M6149">
        <v>75555</v>
      </c>
      <c r="N6149">
        <v>1014369</v>
      </c>
      <c r="O6149">
        <v>639.72230000000002</v>
      </c>
      <c r="P6149" s="27">
        <v>3001371</v>
      </c>
      <c r="Q6149" s="27">
        <v>10240678</v>
      </c>
    </row>
    <row r="6150" spans="1:17" x14ac:dyDescent="0.3">
      <c r="A6150">
        <v>2</v>
      </c>
      <c r="B6150">
        <v>7</v>
      </c>
      <c r="C6150">
        <v>52</v>
      </c>
      <c r="D6150" s="27">
        <v>290000</v>
      </c>
      <c r="E6150">
        <v>0</v>
      </c>
      <c r="F6150">
        <v>3344623</v>
      </c>
      <c r="G6150">
        <v>1654450</v>
      </c>
      <c r="H6150">
        <v>932558</v>
      </c>
      <c r="I6150">
        <v>5669550</v>
      </c>
      <c r="J6150">
        <v>751251</v>
      </c>
      <c r="K6150">
        <v>378866</v>
      </c>
      <c r="L6150">
        <v>438762</v>
      </c>
      <c r="M6150">
        <v>4147350</v>
      </c>
      <c r="N6150">
        <v>6410440</v>
      </c>
      <c r="O6150">
        <v>276.95330000000001</v>
      </c>
      <c r="P6150" s="27">
        <v>6954235</v>
      </c>
      <c r="Q6150" s="27">
        <v>23727850</v>
      </c>
    </row>
    <row r="6151" spans="1:17" x14ac:dyDescent="0.3">
      <c r="A6151">
        <v>1</v>
      </c>
      <c r="B6151">
        <v>14</v>
      </c>
      <c r="C6151">
        <v>28</v>
      </c>
      <c r="D6151" s="27">
        <v>10500</v>
      </c>
      <c r="E6151">
        <v>0</v>
      </c>
      <c r="F6151">
        <v>0</v>
      </c>
      <c r="G6151">
        <v>14576</v>
      </c>
      <c r="H6151">
        <v>10166</v>
      </c>
      <c r="I6151">
        <v>35092</v>
      </c>
      <c r="J6151">
        <v>0</v>
      </c>
      <c r="K6151">
        <v>118634</v>
      </c>
      <c r="L6151">
        <v>13031</v>
      </c>
      <c r="M6151">
        <v>100814</v>
      </c>
      <c r="N6151">
        <v>34522</v>
      </c>
      <c r="O6151">
        <v>499.12040000000002</v>
      </c>
      <c r="P6151" s="27">
        <v>95790</v>
      </c>
      <c r="Q6151" s="27">
        <v>326835</v>
      </c>
    </row>
    <row r="6152" spans="1:17" x14ac:dyDescent="0.3">
      <c r="A6152">
        <v>5</v>
      </c>
      <c r="B6152">
        <v>5</v>
      </c>
      <c r="C6152">
        <v>10</v>
      </c>
      <c r="D6152" s="27">
        <v>35000</v>
      </c>
      <c r="E6152">
        <v>11949</v>
      </c>
      <c r="F6152">
        <v>93251</v>
      </c>
      <c r="G6152">
        <v>50148</v>
      </c>
      <c r="H6152">
        <v>3870</v>
      </c>
      <c r="I6152">
        <v>678293</v>
      </c>
      <c r="J6152">
        <v>0</v>
      </c>
      <c r="K6152">
        <v>64766</v>
      </c>
      <c r="L6152">
        <v>17374</v>
      </c>
      <c r="M6152">
        <v>17026</v>
      </c>
      <c r="N6152">
        <v>283393</v>
      </c>
      <c r="O6152">
        <v>1117.742</v>
      </c>
      <c r="P6152" s="27">
        <v>357582</v>
      </c>
      <c r="Q6152" s="27">
        <v>1220070</v>
      </c>
    </row>
    <row r="6153" spans="1:17" x14ac:dyDescent="0.3">
      <c r="A6153">
        <v>5</v>
      </c>
      <c r="B6153">
        <v>14</v>
      </c>
      <c r="C6153">
        <v>27</v>
      </c>
      <c r="D6153" s="27">
        <v>64000</v>
      </c>
      <c r="E6153">
        <v>5456</v>
      </c>
      <c r="F6153">
        <v>0</v>
      </c>
      <c r="G6153">
        <v>749120</v>
      </c>
      <c r="H6153">
        <v>44177</v>
      </c>
      <c r="I6153">
        <v>841155</v>
      </c>
      <c r="J6153">
        <v>0</v>
      </c>
      <c r="K6153">
        <v>151057</v>
      </c>
      <c r="L6153">
        <v>122341</v>
      </c>
      <c r="M6153">
        <v>558758</v>
      </c>
      <c r="N6153">
        <v>809447</v>
      </c>
      <c r="O6153">
        <v>259.3519</v>
      </c>
      <c r="P6153" s="27">
        <v>961756</v>
      </c>
      <c r="Q6153" s="27">
        <v>3281511</v>
      </c>
    </row>
    <row r="6154" spans="1:17" x14ac:dyDescent="0.3">
      <c r="A6154">
        <v>2</v>
      </c>
      <c r="B6154">
        <v>2</v>
      </c>
      <c r="C6154">
        <v>2</v>
      </c>
      <c r="D6154" s="27">
        <v>28500</v>
      </c>
      <c r="E6154">
        <v>0</v>
      </c>
      <c r="F6154">
        <v>99887</v>
      </c>
      <c r="G6154">
        <v>265911</v>
      </c>
      <c r="H6154">
        <v>0</v>
      </c>
      <c r="I6154">
        <v>242612</v>
      </c>
      <c r="J6154">
        <v>0</v>
      </c>
      <c r="K6154">
        <v>287825</v>
      </c>
      <c r="L6154">
        <v>15583</v>
      </c>
      <c r="M6154">
        <v>53910</v>
      </c>
      <c r="N6154">
        <v>216888</v>
      </c>
      <c r="O6154">
        <v>583.35119999999995</v>
      </c>
      <c r="P6154" s="27">
        <v>346605</v>
      </c>
      <c r="Q6154" s="27">
        <v>1182616</v>
      </c>
    </row>
    <row r="6155" spans="1:17" x14ac:dyDescent="0.3">
      <c r="A6155">
        <v>9</v>
      </c>
      <c r="B6155">
        <v>2</v>
      </c>
      <c r="C6155">
        <v>2</v>
      </c>
      <c r="D6155" s="27">
        <v>67000</v>
      </c>
      <c r="E6155">
        <v>100940</v>
      </c>
      <c r="F6155">
        <v>175647</v>
      </c>
      <c r="G6155">
        <v>297504</v>
      </c>
      <c r="H6155">
        <v>17368</v>
      </c>
      <c r="I6155">
        <v>388458</v>
      </c>
      <c r="J6155">
        <v>0</v>
      </c>
      <c r="K6155">
        <v>163806</v>
      </c>
      <c r="L6155">
        <v>101510</v>
      </c>
      <c r="M6155">
        <v>1261033</v>
      </c>
      <c r="N6155">
        <v>297122</v>
      </c>
      <c r="O6155">
        <v>249.4453</v>
      </c>
      <c r="P6155" s="27">
        <v>821626</v>
      </c>
      <c r="Q6155" s="27">
        <v>2803388</v>
      </c>
    </row>
    <row r="6156" spans="1:17" x14ac:dyDescent="0.3">
      <c r="A6156">
        <v>2</v>
      </c>
      <c r="B6156">
        <v>26</v>
      </c>
      <c r="C6156">
        <v>46</v>
      </c>
      <c r="D6156" s="27">
        <v>5000</v>
      </c>
      <c r="E6156">
        <v>0</v>
      </c>
      <c r="F6156">
        <v>5453</v>
      </c>
      <c r="G6156">
        <v>32579</v>
      </c>
      <c r="H6156">
        <v>393</v>
      </c>
      <c r="I6156">
        <v>93687</v>
      </c>
      <c r="J6156">
        <v>0</v>
      </c>
      <c r="K6156">
        <v>0</v>
      </c>
      <c r="L6156">
        <v>1265</v>
      </c>
      <c r="M6156">
        <v>16178</v>
      </c>
      <c r="N6156">
        <v>104649</v>
      </c>
      <c r="O6156">
        <v>1868.403</v>
      </c>
      <c r="P6156" s="27">
        <v>74503</v>
      </c>
      <c r="Q6156" s="27">
        <v>254204</v>
      </c>
    </row>
    <row r="6157" spans="1:17" x14ac:dyDescent="0.3">
      <c r="A6157">
        <v>9</v>
      </c>
      <c r="B6157">
        <v>14</v>
      </c>
      <c r="C6157">
        <v>28</v>
      </c>
      <c r="D6157" s="27">
        <v>2900</v>
      </c>
      <c r="E6157">
        <v>0</v>
      </c>
      <c r="F6157">
        <v>10170</v>
      </c>
      <c r="G6157">
        <v>9664</v>
      </c>
      <c r="H6157">
        <v>0</v>
      </c>
      <c r="I6157">
        <v>8870</v>
      </c>
      <c r="J6157">
        <v>0</v>
      </c>
      <c r="K6157">
        <v>0</v>
      </c>
      <c r="L6157">
        <v>16337</v>
      </c>
      <c r="M6157">
        <v>7693</v>
      </c>
      <c r="N6157">
        <v>8228</v>
      </c>
      <c r="O6157">
        <v>1849.1849999999999</v>
      </c>
      <c r="P6157" s="27">
        <v>17867</v>
      </c>
      <c r="Q6157" s="27">
        <v>60962</v>
      </c>
    </row>
    <row r="6158" spans="1:17" x14ac:dyDescent="0.3">
      <c r="A6158">
        <v>8</v>
      </c>
      <c r="B6158">
        <v>2</v>
      </c>
      <c r="C6158">
        <v>4</v>
      </c>
      <c r="D6158" s="27">
        <v>350000</v>
      </c>
      <c r="E6158">
        <v>21216</v>
      </c>
      <c r="F6158">
        <v>7766841</v>
      </c>
      <c r="G6158">
        <v>3539199</v>
      </c>
      <c r="H6158">
        <v>61821</v>
      </c>
      <c r="I6158">
        <v>2251836</v>
      </c>
      <c r="J6158">
        <v>182709</v>
      </c>
      <c r="K6158">
        <v>303198</v>
      </c>
      <c r="L6158">
        <v>1136776</v>
      </c>
      <c r="M6158">
        <v>4178173</v>
      </c>
      <c r="N6158">
        <v>2758365</v>
      </c>
      <c r="O6158">
        <v>17.19126</v>
      </c>
      <c r="P6158" s="27">
        <v>6506487</v>
      </c>
      <c r="Q6158" s="27">
        <v>22200134</v>
      </c>
    </row>
    <row r="6159" spans="1:17" x14ac:dyDescent="0.3">
      <c r="A6159">
        <v>5</v>
      </c>
      <c r="B6159">
        <v>2</v>
      </c>
      <c r="C6159">
        <v>2</v>
      </c>
      <c r="D6159" s="27">
        <v>24000</v>
      </c>
      <c r="E6159">
        <v>41210</v>
      </c>
      <c r="F6159">
        <v>135658</v>
      </c>
      <c r="G6159">
        <v>341400</v>
      </c>
      <c r="H6159">
        <v>2237</v>
      </c>
      <c r="I6159">
        <v>136293</v>
      </c>
      <c r="J6159">
        <v>0</v>
      </c>
      <c r="K6159">
        <v>4831</v>
      </c>
      <c r="L6159">
        <v>36579</v>
      </c>
      <c r="M6159">
        <v>45276</v>
      </c>
      <c r="N6159">
        <v>164207</v>
      </c>
      <c r="O6159">
        <v>632.51710000000003</v>
      </c>
      <c r="P6159" s="27">
        <v>266029</v>
      </c>
      <c r="Q6159" s="27">
        <v>907691</v>
      </c>
    </row>
    <row r="6160" spans="1:17" x14ac:dyDescent="0.3">
      <c r="A6160">
        <v>9</v>
      </c>
      <c r="B6160">
        <v>1</v>
      </c>
      <c r="C6160">
        <v>1</v>
      </c>
      <c r="D6160" s="27">
        <v>25000</v>
      </c>
      <c r="E6160">
        <v>0</v>
      </c>
      <c r="F6160">
        <v>0</v>
      </c>
      <c r="G6160">
        <v>0</v>
      </c>
      <c r="H6160">
        <v>0</v>
      </c>
      <c r="I6160">
        <v>23211</v>
      </c>
      <c r="J6160">
        <v>0</v>
      </c>
      <c r="K6160">
        <v>0</v>
      </c>
      <c r="L6160">
        <v>0</v>
      </c>
      <c r="M6160">
        <v>0</v>
      </c>
      <c r="N6160">
        <v>89962</v>
      </c>
      <c r="O6160">
        <v>145.50389999999999</v>
      </c>
      <c r="P6160" s="27">
        <v>33169</v>
      </c>
      <c r="Q6160" s="27">
        <v>113173</v>
      </c>
    </row>
    <row r="6161" spans="1:17" x14ac:dyDescent="0.3">
      <c r="A6161">
        <v>5</v>
      </c>
      <c r="B6161">
        <v>2</v>
      </c>
      <c r="C6161">
        <v>6</v>
      </c>
      <c r="D6161" s="27">
        <v>305000</v>
      </c>
      <c r="E6161">
        <v>5207</v>
      </c>
      <c r="F6161">
        <v>2520171</v>
      </c>
      <c r="G6161">
        <v>3542442</v>
      </c>
      <c r="H6161">
        <v>32981</v>
      </c>
      <c r="I6161">
        <v>1841597</v>
      </c>
      <c r="J6161">
        <v>0</v>
      </c>
      <c r="K6161">
        <v>929886</v>
      </c>
      <c r="L6161">
        <v>387000</v>
      </c>
      <c r="M6161">
        <v>2814250</v>
      </c>
      <c r="N6161">
        <v>1753019</v>
      </c>
      <c r="O6161">
        <v>48.84104</v>
      </c>
      <c r="P6161" s="27">
        <v>4052331</v>
      </c>
      <c r="Q6161" s="27">
        <v>13826553</v>
      </c>
    </row>
    <row r="6162" spans="1:17" x14ac:dyDescent="0.3">
      <c r="A6162">
        <v>2</v>
      </c>
      <c r="B6162">
        <v>4</v>
      </c>
      <c r="C6162">
        <v>8</v>
      </c>
      <c r="D6162" s="27">
        <v>20000</v>
      </c>
      <c r="E6162">
        <v>0</v>
      </c>
      <c r="F6162">
        <v>222713</v>
      </c>
      <c r="G6162">
        <v>136498</v>
      </c>
      <c r="H6162">
        <v>0</v>
      </c>
      <c r="I6162">
        <v>329748</v>
      </c>
      <c r="J6162">
        <v>0</v>
      </c>
      <c r="K6162">
        <v>1354558</v>
      </c>
      <c r="L6162">
        <v>53582</v>
      </c>
      <c r="M6162">
        <v>276301</v>
      </c>
      <c r="N6162">
        <v>374928</v>
      </c>
      <c r="O6162">
        <v>1047.883</v>
      </c>
      <c r="P6162" s="27">
        <v>805489</v>
      </c>
      <c r="Q6162" s="27">
        <v>2748328</v>
      </c>
    </row>
    <row r="6163" spans="1:17" x14ac:dyDescent="0.3">
      <c r="A6163">
        <v>4</v>
      </c>
      <c r="B6163">
        <v>26</v>
      </c>
      <c r="C6163">
        <v>48</v>
      </c>
      <c r="D6163" s="27">
        <v>9500</v>
      </c>
      <c r="E6163">
        <v>0</v>
      </c>
      <c r="F6163">
        <v>4544</v>
      </c>
      <c r="G6163">
        <v>10313</v>
      </c>
      <c r="H6163">
        <v>306</v>
      </c>
      <c r="I6163">
        <v>35506</v>
      </c>
      <c r="J6163">
        <v>0</v>
      </c>
      <c r="K6163">
        <v>2009</v>
      </c>
      <c r="L6163">
        <v>4230</v>
      </c>
      <c r="M6163">
        <v>26298</v>
      </c>
      <c r="N6163">
        <v>105314</v>
      </c>
      <c r="O6163">
        <v>1461.857</v>
      </c>
      <c r="P6163" s="27">
        <v>55252</v>
      </c>
      <c r="Q6163" s="27">
        <v>188520</v>
      </c>
    </row>
    <row r="6164" spans="1:17" x14ac:dyDescent="0.3">
      <c r="A6164">
        <v>7</v>
      </c>
      <c r="B6164">
        <v>5</v>
      </c>
      <c r="C6164">
        <v>9</v>
      </c>
      <c r="D6164" s="27">
        <v>152000</v>
      </c>
      <c r="E6164">
        <v>84850</v>
      </c>
      <c r="F6164">
        <v>427107</v>
      </c>
      <c r="G6164">
        <v>180387</v>
      </c>
      <c r="H6164">
        <v>163044</v>
      </c>
      <c r="I6164">
        <v>737520</v>
      </c>
      <c r="J6164">
        <v>0</v>
      </c>
      <c r="K6164">
        <v>85719</v>
      </c>
      <c r="L6164">
        <v>142526</v>
      </c>
      <c r="M6164">
        <v>371974</v>
      </c>
      <c r="N6164">
        <v>843990</v>
      </c>
      <c r="O6164">
        <v>316.26330000000002</v>
      </c>
      <c r="P6164" s="27">
        <v>890128</v>
      </c>
      <c r="Q6164" s="27">
        <v>3037117</v>
      </c>
    </row>
    <row r="6165" spans="1:17" x14ac:dyDescent="0.3">
      <c r="A6165">
        <v>5</v>
      </c>
      <c r="B6165">
        <v>14</v>
      </c>
      <c r="C6165">
        <v>28</v>
      </c>
      <c r="D6165" s="27">
        <v>71000</v>
      </c>
      <c r="E6165">
        <v>0</v>
      </c>
      <c r="F6165">
        <v>612720</v>
      </c>
      <c r="G6165">
        <v>467653</v>
      </c>
      <c r="H6165">
        <v>0</v>
      </c>
      <c r="I6165">
        <v>395945</v>
      </c>
      <c r="J6165">
        <v>41418</v>
      </c>
      <c r="K6165">
        <v>184949</v>
      </c>
      <c r="L6165">
        <v>111086</v>
      </c>
      <c r="M6165">
        <v>170514</v>
      </c>
      <c r="N6165">
        <v>268662</v>
      </c>
      <c r="O6165">
        <v>356.19830000000002</v>
      </c>
      <c r="P6165" s="27">
        <v>660301</v>
      </c>
      <c r="Q6165" s="27">
        <v>2252947</v>
      </c>
    </row>
    <row r="6166" spans="1:17" x14ac:dyDescent="0.3">
      <c r="A6166">
        <v>5</v>
      </c>
      <c r="B6166">
        <v>4</v>
      </c>
      <c r="C6166">
        <v>8</v>
      </c>
      <c r="D6166" s="27">
        <v>335000</v>
      </c>
      <c r="E6166">
        <v>607433</v>
      </c>
      <c r="F6166">
        <v>22104794</v>
      </c>
      <c r="G6166">
        <v>3421923</v>
      </c>
      <c r="H6166">
        <v>0</v>
      </c>
      <c r="I6166">
        <v>8516796</v>
      </c>
      <c r="J6166">
        <v>0</v>
      </c>
      <c r="K6166">
        <v>906272</v>
      </c>
      <c r="L6166">
        <v>1186899</v>
      </c>
      <c r="M6166">
        <v>3968668</v>
      </c>
      <c r="N6166">
        <v>13560688</v>
      </c>
      <c r="O6166">
        <v>164.01220000000001</v>
      </c>
      <c r="P6166" s="27">
        <v>15906645</v>
      </c>
      <c r="Q6166" s="27">
        <v>54273473</v>
      </c>
    </row>
    <row r="6167" spans="1:17" x14ac:dyDescent="0.3">
      <c r="A6167">
        <v>8</v>
      </c>
      <c r="B6167">
        <v>23</v>
      </c>
      <c r="C6167">
        <v>50</v>
      </c>
      <c r="D6167" s="27">
        <v>22500</v>
      </c>
      <c r="E6167">
        <v>57017</v>
      </c>
      <c r="F6167">
        <v>108119</v>
      </c>
      <c r="G6167">
        <v>315615</v>
      </c>
      <c r="H6167">
        <v>31396</v>
      </c>
      <c r="I6167">
        <v>310067</v>
      </c>
      <c r="J6167">
        <v>0</v>
      </c>
      <c r="K6167">
        <v>233295</v>
      </c>
      <c r="L6167">
        <v>86297</v>
      </c>
      <c r="M6167">
        <v>120363</v>
      </c>
      <c r="N6167">
        <v>191247</v>
      </c>
      <c r="O6167">
        <v>673.173</v>
      </c>
      <c r="P6167" s="27">
        <v>425972</v>
      </c>
      <c r="Q6167" s="27">
        <v>1453416</v>
      </c>
    </row>
    <row r="6168" spans="1:17" x14ac:dyDescent="0.3">
      <c r="A6168">
        <v>5</v>
      </c>
      <c r="B6168">
        <v>2</v>
      </c>
      <c r="C6168">
        <v>2</v>
      </c>
      <c r="D6168" s="27">
        <v>1200</v>
      </c>
      <c r="E6168">
        <v>0</v>
      </c>
      <c r="F6168">
        <v>16872</v>
      </c>
      <c r="G6168">
        <v>11580</v>
      </c>
      <c r="H6168">
        <v>240</v>
      </c>
      <c r="I6168">
        <v>14140</v>
      </c>
      <c r="J6168">
        <v>0</v>
      </c>
      <c r="K6168">
        <v>0</v>
      </c>
      <c r="L6168">
        <v>22552</v>
      </c>
      <c r="M6168">
        <v>12167</v>
      </c>
      <c r="N6168">
        <v>10874</v>
      </c>
      <c r="O6168">
        <v>23.717549999999999</v>
      </c>
      <c r="P6168" s="27">
        <v>25916</v>
      </c>
      <c r="Q6168" s="27">
        <v>88425</v>
      </c>
    </row>
    <row r="6169" spans="1:17" x14ac:dyDescent="0.3">
      <c r="A6169">
        <v>3</v>
      </c>
      <c r="B6169">
        <v>23</v>
      </c>
      <c r="C6169">
        <v>50</v>
      </c>
      <c r="D6169" s="27">
        <v>43000</v>
      </c>
      <c r="E6169">
        <v>115806</v>
      </c>
      <c r="F6169">
        <v>480327</v>
      </c>
      <c r="G6169">
        <v>558308</v>
      </c>
      <c r="H6169">
        <v>44143</v>
      </c>
      <c r="I6169">
        <v>550752</v>
      </c>
      <c r="J6169">
        <v>0</v>
      </c>
      <c r="K6169">
        <v>826229</v>
      </c>
      <c r="L6169">
        <v>94269</v>
      </c>
      <c r="M6169">
        <v>85960</v>
      </c>
      <c r="N6169">
        <v>322291</v>
      </c>
      <c r="O6169">
        <v>657.71090000000004</v>
      </c>
      <c r="P6169" s="27">
        <v>902135</v>
      </c>
      <c r="Q6169" s="27">
        <v>3078085</v>
      </c>
    </row>
    <row r="6170" spans="1:17" x14ac:dyDescent="0.3">
      <c r="A6170">
        <v>5</v>
      </c>
      <c r="B6170">
        <v>15</v>
      </c>
      <c r="C6170">
        <v>34</v>
      </c>
      <c r="D6170" s="27">
        <v>2400</v>
      </c>
      <c r="E6170">
        <v>1079</v>
      </c>
      <c r="F6170">
        <v>9839</v>
      </c>
      <c r="G6170">
        <v>8834</v>
      </c>
      <c r="H6170">
        <v>5282</v>
      </c>
      <c r="I6170">
        <v>9689</v>
      </c>
      <c r="J6170">
        <v>0</v>
      </c>
      <c r="K6170">
        <v>49121</v>
      </c>
      <c r="L6170">
        <v>320</v>
      </c>
      <c r="M6170">
        <v>0</v>
      </c>
      <c r="N6170">
        <v>14231</v>
      </c>
      <c r="O6170">
        <v>1522.982</v>
      </c>
      <c r="P6170" s="27">
        <v>28838</v>
      </c>
      <c r="Q6170" s="27">
        <v>98395</v>
      </c>
    </row>
    <row r="6171" spans="1:17" x14ac:dyDescent="0.3">
      <c r="A6171">
        <v>5</v>
      </c>
      <c r="B6171">
        <v>14</v>
      </c>
      <c r="C6171">
        <v>27</v>
      </c>
      <c r="D6171" s="27">
        <v>172000</v>
      </c>
      <c r="E6171">
        <v>0</v>
      </c>
      <c r="F6171">
        <v>0</v>
      </c>
      <c r="G6171">
        <v>2334052</v>
      </c>
      <c r="H6171">
        <v>0</v>
      </c>
      <c r="I6171">
        <v>1540619</v>
      </c>
      <c r="J6171">
        <v>0</v>
      </c>
      <c r="K6171">
        <v>571208</v>
      </c>
      <c r="L6171">
        <v>1050168</v>
      </c>
      <c r="M6171">
        <v>1080331</v>
      </c>
      <c r="N6171">
        <v>2092944</v>
      </c>
      <c r="O6171">
        <v>1813.877</v>
      </c>
      <c r="P6171" s="27">
        <v>2540833</v>
      </c>
      <c r="Q6171" s="27">
        <v>8669322</v>
      </c>
    </row>
    <row r="6172" spans="1:17" x14ac:dyDescent="0.3">
      <c r="A6172">
        <v>7</v>
      </c>
      <c r="B6172">
        <v>14</v>
      </c>
      <c r="C6172">
        <v>30</v>
      </c>
      <c r="D6172" s="27">
        <v>3500</v>
      </c>
      <c r="E6172">
        <v>849</v>
      </c>
      <c r="F6172">
        <v>72256</v>
      </c>
      <c r="G6172">
        <v>22658</v>
      </c>
      <c r="H6172">
        <v>3637</v>
      </c>
      <c r="I6172">
        <v>23118</v>
      </c>
      <c r="J6172">
        <v>0</v>
      </c>
      <c r="K6172">
        <v>3249</v>
      </c>
      <c r="L6172">
        <v>6073</v>
      </c>
      <c r="M6172">
        <v>292</v>
      </c>
      <c r="N6172">
        <v>15812</v>
      </c>
      <c r="O6172">
        <v>1879.4559999999999</v>
      </c>
      <c r="P6172" s="27">
        <v>43360</v>
      </c>
      <c r="Q6172" s="27">
        <v>147944</v>
      </c>
    </row>
    <row r="6173" spans="1:17" x14ac:dyDescent="0.3">
      <c r="A6173">
        <v>9</v>
      </c>
      <c r="B6173">
        <v>14</v>
      </c>
      <c r="C6173">
        <v>28</v>
      </c>
      <c r="D6173" s="27">
        <v>30500</v>
      </c>
      <c r="E6173">
        <v>0</v>
      </c>
      <c r="F6173">
        <v>0</v>
      </c>
      <c r="G6173">
        <v>32290</v>
      </c>
      <c r="H6173">
        <v>0</v>
      </c>
      <c r="I6173">
        <v>81874</v>
      </c>
      <c r="J6173">
        <v>0</v>
      </c>
      <c r="K6173">
        <v>291030</v>
      </c>
      <c r="L6173">
        <v>20886</v>
      </c>
      <c r="M6173">
        <v>277829</v>
      </c>
      <c r="N6173">
        <v>134071</v>
      </c>
      <c r="O6173">
        <v>369.83699999999999</v>
      </c>
      <c r="P6173" s="27">
        <v>245598</v>
      </c>
      <c r="Q6173" s="27">
        <v>837980</v>
      </c>
    </row>
    <row r="6174" spans="1:17" x14ac:dyDescent="0.3">
      <c r="A6174">
        <v>3</v>
      </c>
      <c r="B6174">
        <v>5</v>
      </c>
      <c r="C6174">
        <v>9</v>
      </c>
      <c r="D6174" s="27">
        <v>255000</v>
      </c>
      <c r="E6174">
        <v>0</v>
      </c>
      <c r="F6174">
        <v>45291</v>
      </c>
      <c r="G6174">
        <v>198984</v>
      </c>
      <c r="H6174">
        <v>0</v>
      </c>
      <c r="I6174">
        <v>380440</v>
      </c>
      <c r="J6174">
        <v>0</v>
      </c>
      <c r="K6174">
        <v>12117</v>
      </c>
      <c r="L6174">
        <v>24512</v>
      </c>
      <c r="M6174">
        <v>61522</v>
      </c>
      <c r="N6174">
        <v>730711</v>
      </c>
      <c r="O6174">
        <v>62.703020000000002</v>
      </c>
      <c r="P6174" s="27">
        <v>426019</v>
      </c>
      <c r="Q6174" s="27">
        <v>1453577</v>
      </c>
    </row>
    <row r="6175" spans="1:17" x14ac:dyDescent="0.3">
      <c r="A6175">
        <v>5</v>
      </c>
      <c r="B6175">
        <v>2</v>
      </c>
      <c r="C6175">
        <v>6</v>
      </c>
      <c r="D6175" s="27">
        <v>8800</v>
      </c>
      <c r="E6175">
        <v>10664</v>
      </c>
      <c r="F6175">
        <v>36168</v>
      </c>
      <c r="G6175">
        <v>48392</v>
      </c>
      <c r="H6175">
        <v>2853</v>
      </c>
      <c r="I6175">
        <v>77400</v>
      </c>
      <c r="J6175">
        <v>0</v>
      </c>
      <c r="K6175">
        <v>12678</v>
      </c>
      <c r="L6175">
        <v>29866</v>
      </c>
      <c r="M6175">
        <v>89678</v>
      </c>
      <c r="N6175">
        <v>57163</v>
      </c>
      <c r="O6175">
        <v>1655.242</v>
      </c>
      <c r="P6175" s="27">
        <v>106935</v>
      </c>
      <c r="Q6175" s="27">
        <v>364862</v>
      </c>
    </row>
    <row r="6176" spans="1:17" x14ac:dyDescent="0.3">
      <c r="A6176">
        <v>3</v>
      </c>
      <c r="B6176">
        <v>16</v>
      </c>
      <c r="C6176">
        <v>35</v>
      </c>
      <c r="D6176" s="27">
        <v>600000</v>
      </c>
      <c r="E6176">
        <v>1090244</v>
      </c>
      <c r="F6176">
        <v>12891879</v>
      </c>
      <c r="G6176">
        <v>10658647</v>
      </c>
      <c r="H6176">
        <v>540428</v>
      </c>
      <c r="I6176">
        <v>7639053</v>
      </c>
      <c r="J6176">
        <v>2499752</v>
      </c>
      <c r="K6176">
        <v>2389047</v>
      </c>
      <c r="L6176">
        <v>4277368</v>
      </c>
      <c r="M6176">
        <v>2580908</v>
      </c>
      <c r="N6176">
        <v>11198938</v>
      </c>
      <c r="O6176">
        <v>11.649660000000001</v>
      </c>
      <c r="P6176" s="27">
        <v>16344157</v>
      </c>
      <c r="Q6176" s="27">
        <v>55766264</v>
      </c>
    </row>
    <row r="6177" spans="1:17" x14ac:dyDescent="0.3">
      <c r="A6177">
        <v>3</v>
      </c>
      <c r="B6177">
        <v>25</v>
      </c>
      <c r="C6177">
        <v>42</v>
      </c>
      <c r="D6177" s="27">
        <v>265000</v>
      </c>
      <c r="E6177">
        <v>0</v>
      </c>
      <c r="F6177">
        <v>719411</v>
      </c>
      <c r="G6177">
        <v>4078723</v>
      </c>
      <c r="H6177">
        <v>0</v>
      </c>
      <c r="I6177">
        <v>6007977</v>
      </c>
      <c r="J6177">
        <v>534967</v>
      </c>
      <c r="K6177">
        <v>9135075</v>
      </c>
      <c r="L6177">
        <v>127659</v>
      </c>
      <c r="M6177">
        <v>139477</v>
      </c>
      <c r="N6177">
        <v>2939400</v>
      </c>
      <c r="O6177">
        <v>52.146230000000003</v>
      </c>
      <c r="P6177" s="27">
        <v>6940999</v>
      </c>
      <c r="Q6177" s="27">
        <v>23682689</v>
      </c>
    </row>
    <row r="6178" spans="1:17" x14ac:dyDescent="0.3">
      <c r="A6178">
        <v>9</v>
      </c>
      <c r="B6178">
        <v>12</v>
      </c>
      <c r="C6178">
        <v>21</v>
      </c>
      <c r="D6178" s="27">
        <v>8100</v>
      </c>
      <c r="E6178">
        <v>1451</v>
      </c>
      <c r="F6178">
        <v>42239</v>
      </c>
      <c r="G6178">
        <v>12762</v>
      </c>
      <c r="H6178">
        <v>1311</v>
      </c>
      <c r="I6178">
        <v>34201</v>
      </c>
      <c r="J6178">
        <v>7429</v>
      </c>
      <c r="K6178">
        <v>4191</v>
      </c>
      <c r="L6178">
        <v>15147</v>
      </c>
      <c r="M6178">
        <v>11455</v>
      </c>
      <c r="N6178">
        <v>50527</v>
      </c>
      <c r="O6178">
        <v>1828.0519999999999</v>
      </c>
      <c r="P6178" s="27">
        <v>52964</v>
      </c>
      <c r="Q6178" s="27">
        <v>180713</v>
      </c>
    </row>
    <row r="6179" spans="1:17" x14ac:dyDescent="0.3">
      <c r="A6179">
        <v>6</v>
      </c>
      <c r="B6179">
        <v>14</v>
      </c>
      <c r="C6179">
        <v>28</v>
      </c>
      <c r="D6179" s="27">
        <v>41000</v>
      </c>
      <c r="E6179">
        <v>6994</v>
      </c>
      <c r="F6179">
        <v>159025</v>
      </c>
      <c r="G6179">
        <v>37159</v>
      </c>
      <c r="H6179">
        <v>0</v>
      </c>
      <c r="I6179">
        <v>85235</v>
      </c>
      <c r="J6179">
        <v>0</v>
      </c>
      <c r="K6179">
        <v>120615</v>
      </c>
      <c r="L6179">
        <v>25318</v>
      </c>
      <c r="M6179">
        <v>274144</v>
      </c>
      <c r="N6179">
        <v>38915</v>
      </c>
      <c r="O6179">
        <v>201.21029999999999</v>
      </c>
      <c r="P6179" s="27">
        <v>219052</v>
      </c>
      <c r="Q6179" s="27">
        <v>747405</v>
      </c>
    </row>
    <row r="6180" spans="1:17" x14ac:dyDescent="0.3">
      <c r="A6180">
        <v>3</v>
      </c>
      <c r="B6180">
        <v>5</v>
      </c>
      <c r="C6180">
        <v>9</v>
      </c>
      <c r="D6180" s="27">
        <v>160000</v>
      </c>
      <c r="E6180">
        <v>194573</v>
      </c>
      <c r="F6180">
        <v>241349</v>
      </c>
      <c r="G6180">
        <v>327972</v>
      </c>
      <c r="H6180">
        <v>16051</v>
      </c>
      <c r="I6180">
        <v>1429115</v>
      </c>
      <c r="J6180">
        <v>25814</v>
      </c>
      <c r="K6180">
        <v>159736</v>
      </c>
      <c r="L6180">
        <v>95493</v>
      </c>
      <c r="M6180">
        <v>236460</v>
      </c>
      <c r="N6180">
        <v>1636471</v>
      </c>
      <c r="O6180">
        <v>36.96416</v>
      </c>
      <c r="P6180" s="27">
        <v>1278732</v>
      </c>
      <c r="Q6180" s="27">
        <v>4363034</v>
      </c>
    </row>
    <row r="6181" spans="1:17" x14ac:dyDescent="0.3">
      <c r="A6181">
        <v>2</v>
      </c>
      <c r="B6181">
        <v>2</v>
      </c>
      <c r="C6181">
        <v>2</v>
      </c>
      <c r="D6181" s="27">
        <v>24750</v>
      </c>
      <c r="E6181">
        <v>10436</v>
      </c>
      <c r="F6181">
        <v>36415</v>
      </c>
      <c r="G6181">
        <v>174176</v>
      </c>
      <c r="H6181">
        <v>0</v>
      </c>
      <c r="I6181">
        <v>146904</v>
      </c>
      <c r="J6181">
        <v>0</v>
      </c>
      <c r="K6181">
        <v>12706</v>
      </c>
      <c r="L6181">
        <v>8290</v>
      </c>
      <c r="M6181">
        <v>84988</v>
      </c>
      <c r="N6181">
        <v>89686</v>
      </c>
      <c r="O6181">
        <v>653.84310000000005</v>
      </c>
      <c r="P6181" s="27">
        <v>165182</v>
      </c>
      <c r="Q6181" s="27">
        <v>563601</v>
      </c>
    </row>
    <row r="6182" spans="1:17" x14ac:dyDescent="0.3">
      <c r="A6182">
        <v>5</v>
      </c>
      <c r="B6182">
        <v>23</v>
      </c>
      <c r="C6182">
        <v>50</v>
      </c>
      <c r="D6182" s="27">
        <v>7200</v>
      </c>
      <c r="E6182">
        <v>0</v>
      </c>
      <c r="F6182">
        <v>203795</v>
      </c>
      <c r="G6182">
        <v>96117</v>
      </c>
      <c r="H6182">
        <v>14366</v>
      </c>
      <c r="I6182">
        <v>114791</v>
      </c>
      <c r="J6182">
        <v>0</v>
      </c>
      <c r="K6182">
        <v>7916</v>
      </c>
      <c r="L6182">
        <v>24996</v>
      </c>
      <c r="M6182">
        <v>11749</v>
      </c>
      <c r="N6182">
        <v>67195</v>
      </c>
      <c r="O6182">
        <v>1892.4559999999999</v>
      </c>
      <c r="P6182" s="27">
        <v>158536</v>
      </c>
      <c r="Q6182" s="27">
        <v>540925</v>
      </c>
    </row>
    <row r="6183" spans="1:17" x14ac:dyDescent="0.3">
      <c r="A6183">
        <v>5</v>
      </c>
      <c r="B6183">
        <v>23</v>
      </c>
      <c r="C6183">
        <v>50</v>
      </c>
      <c r="D6183" s="27">
        <v>21250</v>
      </c>
      <c r="E6183">
        <v>6233</v>
      </c>
      <c r="F6183">
        <v>266347</v>
      </c>
      <c r="G6183">
        <v>276464</v>
      </c>
      <c r="H6183">
        <v>35975</v>
      </c>
      <c r="I6183">
        <v>101129</v>
      </c>
      <c r="J6183">
        <v>23681</v>
      </c>
      <c r="K6183">
        <v>983927</v>
      </c>
      <c r="L6183">
        <v>60634</v>
      </c>
      <c r="M6183">
        <v>48519</v>
      </c>
      <c r="N6183">
        <v>166975</v>
      </c>
      <c r="O6183">
        <v>48.84104</v>
      </c>
      <c r="P6183" s="27">
        <v>577340</v>
      </c>
      <c r="Q6183" s="27">
        <v>1969884</v>
      </c>
    </row>
    <row r="6184" spans="1:17" x14ac:dyDescent="0.3">
      <c r="A6184">
        <v>8</v>
      </c>
      <c r="B6184">
        <v>14</v>
      </c>
      <c r="C6184">
        <v>30</v>
      </c>
      <c r="D6184" s="27">
        <v>2300</v>
      </c>
      <c r="E6184">
        <v>0</v>
      </c>
      <c r="F6184">
        <v>2793</v>
      </c>
      <c r="G6184">
        <v>5760</v>
      </c>
      <c r="H6184">
        <v>0</v>
      </c>
      <c r="I6184">
        <v>5324</v>
      </c>
      <c r="J6184">
        <v>0</v>
      </c>
      <c r="K6184">
        <v>0</v>
      </c>
      <c r="L6184">
        <v>3417</v>
      </c>
      <c r="M6184">
        <v>5792</v>
      </c>
      <c r="N6184">
        <v>7356</v>
      </c>
      <c r="O6184">
        <v>1779.412</v>
      </c>
      <c r="P6184" s="27">
        <v>8922</v>
      </c>
      <c r="Q6184" s="27">
        <v>30442</v>
      </c>
    </row>
    <row r="6185" spans="1:17" x14ac:dyDescent="0.3">
      <c r="A6185">
        <v>6</v>
      </c>
      <c r="B6185">
        <v>16</v>
      </c>
      <c r="C6185">
        <v>35</v>
      </c>
      <c r="D6185" s="27">
        <v>24000</v>
      </c>
      <c r="E6185">
        <v>46775</v>
      </c>
      <c r="F6185">
        <v>402673</v>
      </c>
      <c r="G6185">
        <v>123935</v>
      </c>
      <c r="H6185">
        <v>0</v>
      </c>
      <c r="I6185">
        <v>265259</v>
      </c>
      <c r="J6185">
        <v>0</v>
      </c>
      <c r="K6185">
        <v>92002</v>
      </c>
      <c r="L6185">
        <v>161929</v>
      </c>
      <c r="M6185">
        <v>166490</v>
      </c>
      <c r="N6185">
        <v>272574</v>
      </c>
      <c r="O6185">
        <v>218.1173</v>
      </c>
      <c r="P6185" s="27">
        <v>448897</v>
      </c>
      <c r="Q6185" s="27">
        <v>1531637</v>
      </c>
    </row>
    <row r="6186" spans="1:17" x14ac:dyDescent="0.3">
      <c r="A6186">
        <v>2</v>
      </c>
      <c r="B6186">
        <v>25</v>
      </c>
      <c r="C6186">
        <v>42</v>
      </c>
      <c r="D6186" s="27">
        <v>1500</v>
      </c>
      <c r="E6186">
        <v>0</v>
      </c>
      <c r="F6186">
        <v>2747</v>
      </c>
      <c r="G6186">
        <v>4486</v>
      </c>
      <c r="H6186">
        <v>0</v>
      </c>
      <c r="I6186">
        <v>8290</v>
      </c>
      <c r="J6186">
        <v>0</v>
      </c>
      <c r="K6186">
        <v>1139</v>
      </c>
      <c r="L6186">
        <v>0</v>
      </c>
      <c r="M6186">
        <v>0</v>
      </c>
      <c r="N6186">
        <v>6683</v>
      </c>
      <c r="O6186">
        <v>1851.67</v>
      </c>
      <c r="P6186" s="27">
        <v>6842</v>
      </c>
      <c r="Q6186" s="27">
        <v>23345</v>
      </c>
    </row>
    <row r="6187" spans="1:17" x14ac:dyDescent="0.3">
      <c r="A6187">
        <v>3</v>
      </c>
      <c r="B6187">
        <v>26</v>
      </c>
      <c r="C6187">
        <v>46</v>
      </c>
      <c r="D6187" s="27">
        <v>38500</v>
      </c>
      <c r="E6187">
        <v>0</v>
      </c>
      <c r="F6187">
        <v>183984</v>
      </c>
      <c r="G6187">
        <v>295632</v>
      </c>
      <c r="H6187">
        <v>0</v>
      </c>
      <c r="I6187">
        <v>402091</v>
      </c>
      <c r="J6187">
        <v>0</v>
      </c>
      <c r="K6187">
        <v>16248</v>
      </c>
      <c r="L6187">
        <v>39837</v>
      </c>
      <c r="M6187">
        <v>72138</v>
      </c>
      <c r="N6187">
        <v>400785</v>
      </c>
      <c r="O6187">
        <v>177.34460000000001</v>
      </c>
      <c r="P6187" s="27">
        <v>413457</v>
      </c>
      <c r="Q6187" s="27">
        <v>1410715</v>
      </c>
    </row>
    <row r="6188" spans="1:17" x14ac:dyDescent="0.3">
      <c r="A6188">
        <v>2</v>
      </c>
      <c r="B6188">
        <v>5</v>
      </c>
      <c r="C6188">
        <v>10</v>
      </c>
      <c r="D6188" s="27">
        <v>8600</v>
      </c>
      <c r="E6188">
        <v>5305</v>
      </c>
      <c r="F6188">
        <v>0</v>
      </c>
      <c r="G6188">
        <v>1380</v>
      </c>
      <c r="H6188">
        <v>0</v>
      </c>
      <c r="I6188">
        <v>18150</v>
      </c>
      <c r="J6188">
        <v>0</v>
      </c>
      <c r="K6188">
        <v>771</v>
      </c>
      <c r="L6188">
        <v>17</v>
      </c>
      <c r="M6188">
        <v>0</v>
      </c>
      <c r="N6188">
        <v>23131</v>
      </c>
      <c r="O6188">
        <v>1868.403</v>
      </c>
      <c r="P6188" s="27">
        <v>14289</v>
      </c>
      <c r="Q6188" s="27">
        <v>48754</v>
      </c>
    </row>
    <row r="6189" spans="1:17" x14ac:dyDescent="0.3">
      <c r="A6189">
        <v>9</v>
      </c>
      <c r="B6189">
        <v>25</v>
      </c>
      <c r="C6189">
        <v>42</v>
      </c>
      <c r="D6189" s="27">
        <v>1500</v>
      </c>
      <c r="E6189">
        <v>35</v>
      </c>
      <c r="F6189">
        <v>0</v>
      </c>
      <c r="G6189">
        <v>1116</v>
      </c>
      <c r="H6189">
        <v>0</v>
      </c>
      <c r="I6189">
        <v>19434</v>
      </c>
      <c r="J6189">
        <v>0</v>
      </c>
      <c r="K6189">
        <v>0</v>
      </c>
      <c r="L6189">
        <v>300</v>
      </c>
      <c r="M6189">
        <v>3897</v>
      </c>
      <c r="N6189">
        <v>9447</v>
      </c>
      <c r="O6189">
        <v>1667.7550000000001</v>
      </c>
      <c r="P6189" s="27">
        <v>10032</v>
      </c>
      <c r="Q6189" s="27">
        <v>34229</v>
      </c>
    </row>
    <row r="6190" spans="1:17" x14ac:dyDescent="0.3">
      <c r="A6190">
        <v>4</v>
      </c>
      <c r="B6190">
        <v>26</v>
      </c>
      <c r="C6190">
        <v>46</v>
      </c>
      <c r="D6190" s="27">
        <v>3000</v>
      </c>
      <c r="E6190">
        <v>0</v>
      </c>
      <c r="F6190">
        <v>0</v>
      </c>
      <c r="G6190">
        <v>3215</v>
      </c>
      <c r="H6190">
        <v>0</v>
      </c>
      <c r="I6190">
        <v>12385</v>
      </c>
      <c r="J6190">
        <v>0</v>
      </c>
      <c r="K6190">
        <v>6923</v>
      </c>
      <c r="L6190">
        <v>0</v>
      </c>
      <c r="M6190">
        <v>2448</v>
      </c>
      <c r="N6190">
        <v>17239</v>
      </c>
      <c r="O6190">
        <v>1484.5150000000001</v>
      </c>
      <c r="P6190" s="27">
        <v>12371</v>
      </c>
      <c r="Q6190" s="27">
        <v>42210</v>
      </c>
    </row>
    <row r="6191" spans="1:17" x14ac:dyDescent="0.3">
      <c r="A6191">
        <v>5</v>
      </c>
      <c r="B6191">
        <v>24</v>
      </c>
      <c r="C6191">
        <v>51</v>
      </c>
      <c r="D6191" s="27">
        <v>1400000</v>
      </c>
      <c r="E6191">
        <v>783912</v>
      </c>
      <c r="F6191">
        <v>8748258</v>
      </c>
      <c r="G6191">
        <v>12966113</v>
      </c>
      <c r="H6191">
        <v>2372117</v>
      </c>
      <c r="I6191">
        <v>23231103</v>
      </c>
      <c r="J6191">
        <v>1401350</v>
      </c>
      <c r="K6191">
        <v>3419868</v>
      </c>
      <c r="L6191">
        <v>1196526</v>
      </c>
      <c r="M6191">
        <v>1029846</v>
      </c>
      <c r="N6191">
        <v>11236652</v>
      </c>
      <c r="O6191">
        <v>23.717549999999999</v>
      </c>
      <c r="P6191" s="27">
        <v>19456549</v>
      </c>
      <c r="Q6191" s="27">
        <v>66385745</v>
      </c>
    </row>
    <row r="6192" spans="1:17" x14ac:dyDescent="0.3">
      <c r="A6192">
        <v>7</v>
      </c>
      <c r="B6192">
        <v>12</v>
      </c>
      <c r="C6192">
        <v>21</v>
      </c>
      <c r="D6192" s="27">
        <v>26000</v>
      </c>
      <c r="E6192">
        <v>2710</v>
      </c>
      <c r="F6192">
        <v>8274</v>
      </c>
      <c r="G6192">
        <v>1359</v>
      </c>
      <c r="H6192">
        <v>0</v>
      </c>
      <c r="I6192">
        <v>2889</v>
      </c>
      <c r="J6192">
        <v>0</v>
      </c>
      <c r="K6192">
        <v>0</v>
      </c>
      <c r="L6192">
        <v>0</v>
      </c>
      <c r="M6192">
        <v>0</v>
      </c>
      <c r="N6192">
        <v>15664</v>
      </c>
      <c r="O6192">
        <v>1522.59</v>
      </c>
      <c r="P6192" s="27">
        <v>9055</v>
      </c>
      <c r="Q6192" s="27">
        <v>30896</v>
      </c>
    </row>
    <row r="6193" spans="1:17" x14ac:dyDescent="0.3">
      <c r="A6193">
        <v>9</v>
      </c>
      <c r="B6193">
        <v>15</v>
      </c>
      <c r="C6193">
        <v>53</v>
      </c>
      <c r="D6193" s="27">
        <v>4200</v>
      </c>
      <c r="E6193">
        <v>0</v>
      </c>
      <c r="F6193">
        <v>7661</v>
      </c>
      <c r="G6193">
        <v>43266</v>
      </c>
      <c r="H6193">
        <v>13974</v>
      </c>
      <c r="I6193">
        <v>54738</v>
      </c>
      <c r="J6193">
        <v>210182</v>
      </c>
      <c r="K6193">
        <v>148591</v>
      </c>
      <c r="L6193">
        <v>37213</v>
      </c>
      <c r="M6193">
        <v>0</v>
      </c>
      <c r="N6193">
        <v>28453</v>
      </c>
      <c r="O6193">
        <v>880.7835</v>
      </c>
      <c r="P6193" s="27">
        <v>159460</v>
      </c>
      <c r="Q6193" s="27">
        <v>544078</v>
      </c>
    </row>
    <row r="6194" spans="1:17" x14ac:dyDescent="0.3">
      <c r="A6194">
        <v>7</v>
      </c>
      <c r="B6194">
        <v>18</v>
      </c>
      <c r="C6194">
        <v>38</v>
      </c>
      <c r="D6194" s="27">
        <v>134000</v>
      </c>
      <c r="E6194">
        <v>143765</v>
      </c>
      <c r="F6194">
        <v>289374</v>
      </c>
      <c r="G6194">
        <v>522111</v>
      </c>
      <c r="H6194">
        <v>0</v>
      </c>
      <c r="I6194">
        <v>492388</v>
      </c>
      <c r="J6194">
        <v>400149</v>
      </c>
      <c r="K6194">
        <v>239721</v>
      </c>
      <c r="L6194">
        <v>358512</v>
      </c>
      <c r="M6194">
        <v>19440</v>
      </c>
      <c r="N6194">
        <v>769815</v>
      </c>
      <c r="O6194">
        <v>139.16999999999999</v>
      </c>
      <c r="P6194" s="27">
        <v>948205</v>
      </c>
      <c r="Q6194" s="27">
        <v>3235275</v>
      </c>
    </row>
    <row r="6195" spans="1:17" x14ac:dyDescent="0.3">
      <c r="A6195">
        <v>7</v>
      </c>
      <c r="B6195">
        <v>5</v>
      </c>
      <c r="C6195">
        <v>10</v>
      </c>
      <c r="D6195" s="27">
        <v>400000</v>
      </c>
      <c r="E6195">
        <v>0</v>
      </c>
      <c r="F6195">
        <v>0</v>
      </c>
      <c r="G6195">
        <v>0</v>
      </c>
      <c r="H6195">
        <v>5416</v>
      </c>
      <c r="I6195">
        <v>4193241</v>
      </c>
      <c r="J6195">
        <v>0</v>
      </c>
      <c r="K6195">
        <v>15364</v>
      </c>
      <c r="L6195">
        <v>14672</v>
      </c>
      <c r="M6195">
        <v>41582</v>
      </c>
      <c r="N6195">
        <v>3986666</v>
      </c>
      <c r="O6195">
        <v>19.690259999999999</v>
      </c>
      <c r="P6195" s="27">
        <v>2419971</v>
      </c>
      <c r="Q6195" s="27">
        <v>8256941</v>
      </c>
    </row>
    <row r="6196" spans="1:17" x14ac:dyDescent="0.3">
      <c r="A6196">
        <v>4</v>
      </c>
      <c r="B6196">
        <v>15</v>
      </c>
      <c r="C6196">
        <v>33</v>
      </c>
      <c r="D6196" s="27">
        <v>20750</v>
      </c>
      <c r="E6196">
        <v>252958</v>
      </c>
      <c r="F6196">
        <v>329760</v>
      </c>
      <c r="G6196">
        <v>505778</v>
      </c>
      <c r="H6196">
        <v>0</v>
      </c>
      <c r="I6196">
        <v>575686</v>
      </c>
      <c r="J6196">
        <v>2482827</v>
      </c>
      <c r="K6196">
        <v>1755268</v>
      </c>
      <c r="L6196">
        <v>74913</v>
      </c>
      <c r="M6196">
        <v>101032</v>
      </c>
      <c r="N6196">
        <v>380868</v>
      </c>
      <c r="O6196">
        <v>514.34100000000001</v>
      </c>
      <c r="P6196" s="27">
        <v>1893051</v>
      </c>
      <c r="Q6196" s="27">
        <v>6459090</v>
      </c>
    </row>
    <row r="6197" spans="1:17" x14ac:dyDescent="0.3">
      <c r="A6197">
        <v>4</v>
      </c>
      <c r="B6197">
        <v>25</v>
      </c>
      <c r="C6197">
        <v>42</v>
      </c>
      <c r="D6197" s="27">
        <v>12250</v>
      </c>
      <c r="E6197">
        <v>4870</v>
      </c>
      <c r="F6197">
        <v>9844</v>
      </c>
      <c r="G6197">
        <v>36985</v>
      </c>
      <c r="H6197">
        <v>0</v>
      </c>
      <c r="I6197">
        <v>23934</v>
      </c>
      <c r="J6197">
        <v>0</v>
      </c>
      <c r="K6197">
        <v>2990</v>
      </c>
      <c r="L6197">
        <v>655</v>
      </c>
      <c r="M6197">
        <v>3794</v>
      </c>
      <c r="N6197">
        <v>44035</v>
      </c>
      <c r="O6197">
        <v>857.77359999999999</v>
      </c>
      <c r="P6197" s="27">
        <v>37253</v>
      </c>
      <c r="Q6197" s="27">
        <v>127107</v>
      </c>
    </row>
    <row r="6198" spans="1:17" x14ac:dyDescent="0.3">
      <c r="A6198">
        <v>3</v>
      </c>
      <c r="B6198">
        <v>5</v>
      </c>
      <c r="C6198">
        <v>10</v>
      </c>
      <c r="D6198" s="27">
        <v>300000</v>
      </c>
      <c r="E6198">
        <v>6030</v>
      </c>
      <c r="F6198">
        <v>0</v>
      </c>
      <c r="G6198">
        <v>14514</v>
      </c>
      <c r="H6198">
        <v>0</v>
      </c>
      <c r="I6198">
        <v>242661</v>
      </c>
      <c r="J6198">
        <v>0</v>
      </c>
      <c r="K6198">
        <v>0</v>
      </c>
      <c r="L6198">
        <v>444</v>
      </c>
      <c r="M6198">
        <v>877</v>
      </c>
      <c r="N6198">
        <v>299188</v>
      </c>
      <c r="O6198">
        <v>86.870509999999996</v>
      </c>
      <c r="P6198" s="27">
        <v>165215</v>
      </c>
      <c r="Q6198" s="27">
        <v>563714</v>
      </c>
    </row>
    <row r="6199" spans="1:17" x14ac:dyDescent="0.3">
      <c r="A6199">
        <v>9</v>
      </c>
      <c r="B6199">
        <v>14</v>
      </c>
      <c r="C6199">
        <v>28</v>
      </c>
      <c r="D6199" s="27">
        <v>17250</v>
      </c>
      <c r="E6199">
        <v>0</v>
      </c>
      <c r="F6199">
        <v>0</v>
      </c>
      <c r="G6199">
        <v>19250</v>
      </c>
      <c r="H6199">
        <v>0</v>
      </c>
      <c r="I6199">
        <v>46819</v>
      </c>
      <c r="J6199">
        <v>0</v>
      </c>
      <c r="K6199">
        <v>6132</v>
      </c>
      <c r="L6199">
        <v>20105</v>
      </c>
      <c r="M6199">
        <v>77784</v>
      </c>
      <c r="N6199">
        <v>56948</v>
      </c>
      <c r="O6199">
        <v>311.1345</v>
      </c>
      <c r="P6199" s="27">
        <v>66541</v>
      </c>
      <c r="Q6199" s="27">
        <v>227038</v>
      </c>
    </row>
    <row r="6200" spans="1:17" x14ac:dyDescent="0.3">
      <c r="A6200">
        <v>5</v>
      </c>
      <c r="B6200">
        <v>14</v>
      </c>
      <c r="C6200">
        <v>30</v>
      </c>
      <c r="D6200" s="27">
        <v>6600</v>
      </c>
      <c r="E6200">
        <v>1187</v>
      </c>
      <c r="F6200">
        <v>106824</v>
      </c>
      <c r="G6200">
        <v>20710</v>
      </c>
      <c r="H6200">
        <v>3690</v>
      </c>
      <c r="I6200">
        <v>26034</v>
      </c>
      <c r="J6200">
        <v>0</v>
      </c>
      <c r="K6200">
        <v>2505</v>
      </c>
      <c r="L6200">
        <v>7079</v>
      </c>
      <c r="M6200">
        <v>28729</v>
      </c>
      <c r="N6200">
        <v>25384</v>
      </c>
      <c r="O6200">
        <v>1879.4559999999999</v>
      </c>
      <c r="P6200" s="27">
        <v>65106</v>
      </c>
      <c r="Q6200" s="27">
        <v>222142</v>
      </c>
    </row>
    <row r="6201" spans="1:17" x14ac:dyDescent="0.3">
      <c r="A6201">
        <v>5</v>
      </c>
      <c r="B6201">
        <v>2</v>
      </c>
      <c r="C6201">
        <v>6</v>
      </c>
      <c r="D6201" s="27">
        <v>106000</v>
      </c>
      <c r="E6201">
        <v>859421</v>
      </c>
      <c r="F6201">
        <v>537169</v>
      </c>
      <c r="G6201">
        <v>2129058</v>
      </c>
      <c r="H6201">
        <v>33515</v>
      </c>
      <c r="I6201">
        <v>1609624</v>
      </c>
      <c r="J6201">
        <v>90718</v>
      </c>
      <c r="K6201">
        <v>480396</v>
      </c>
      <c r="L6201">
        <v>369672</v>
      </c>
      <c r="M6201">
        <v>1095459</v>
      </c>
      <c r="N6201">
        <v>1272829</v>
      </c>
      <c r="O6201">
        <v>24.43533</v>
      </c>
      <c r="P6201" s="27">
        <v>2484719</v>
      </c>
      <c r="Q6201" s="27">
        <v>8477861</v>
      </c>
    </row>
    <row r="6202" spans="1:17" x14ac:dyDescent="0.3">
      <c r="A6202">
        <v>9</v>
      </c>
      <c r="B6202">
        <v>26</v>
      </c>
      <c r="C6202">
        <v>46</v>
      </c>
      <c r="D6202" s="27">
        <v>2000</v>
      </c>
      <c r="E6202">
        <v>0</v>
      </c>
      <c r="F6202">
        <v>0</v>
      </c>
      <c r="G6202">
        <v>0</v>
      </c>
      <c r="H6202">
        <v>0</v>
      </c>
      <c r="I6202">
        <v>8854</v>
      </c>
      <c r="J6202">
        <v>0</v>
      </c>
      <c r="K6202">
        <v>1227</v>
      </c>
      <c r="L6202">
        <v>5036</v>
      </c>
      <c r="M6202">
        <v>430</v>
      </c>
      <c r="N6202">
        <v>16181</v>
      </c>
      <c r="O6202">
        <v>1828.0519999999999</v>
      </c>
      <c r="P6202" s="27">
        <v>9299</v>
      </c>
      <c r="Q6202" s="27">
        <v>31728</v>
      </c>
    </row>
    <row r="6203" spans="1:17" x14ac:dyDescent="0.3">
      <c r="A6203">
        <v>5</v>
      </c>
      <c r="B6203">
        <v>25</v>
      </c>
      <c r="C6203">
        <v>43</v>
      </c>
      <c r="D6203" s="27">
        <v>2000</v>
      </c>
      <c r="E6203">
        <v>1549</v>
      </c>
      <c r="F6203">
        <v>10439</v>
      </c>
      <c r="G6203">
        <v>7872</v>
      </c>
      <c r="H6203">
        <v>267</v>
      </c>
      <c r="I6203">
        <v>14987</v>
      </c>
      <c r="J6203">
        <v>1619</v>
      </c>
      <c r="K6203">
        <v>244363</v>
      </c>
      <c r="L6203">
        <v>11758</v>
      </c>
      <c r="M6203">
        <v>8223</v>
      </c>
      <c r="N6203">
        <v>10596</v>
      </c>
      <c r="O6203">
        <v>1807.463</v>
      </c>
      <c r="P6203" s="27">
        <v>91346</v>
      </c>
      <c r="Q6203" s="27">
        <v>311673</v>
      </c>
    </row>
    <row r="6204" spans="1:17" x14ac:dyDescent="0.3">
      <c r="A6204">
        <v>4</v>
      </c>
      <c r="B6204">
        <v>12</v>
      </c>
      <c r="C6204">
        <v>21</v>
      </c>
      <c r="D6204" s="27">
        <v>1750</v>
      </c>
      <c r="E6204">
        <v>2913</v>
      </c>
      <c r="F6204">
        <v>0</v>
      </c>
      <c r="G6204">
        <v>1535</v>
      </c>
      <c r="H6204">
        <v>104</v>
      </c>
      <c r="I6204">
        <v>5067</v>
      </c>
      <c r="J6204">
        <v>0</v>
      </c>
      <c r="K6204">
        <v>331</v>
      </c>
      <c r="L6204">
        <v>0</v>
      </c>
      <c r="M6204">
        <v>0</v>
      </c>
      <c r="N6204">
        <v>3285</v>
      </c>
      <c r="O6204">
        <v>1484.5150000000001</v>
      </c>
      <c r="P6204" s="27">
        <v>3879</v>
      </c>
      <c r="Q6204" s="27">
        <v>13235</v>
      </c>
    </row>
    <row r="6205" spans="1:17" x14ac:dyDescent="0.3">
      <c r="A6205">
        <v>5</v>
      </c>
      <c r="B6205">
        <v>2</v>
      </c>
      <c r="C6205">
        <v>2</v>
      </c>
      <c r="D6205" s="27">
        <v>53000</v>
      </c>
      <c r="E6205">
        <v>740</v>
      </c>
      <c r="F6205">
        <v>42097</v>
      </c>
      <c r="G6205">
        <v>291522</v>
      </c>
      <c r="H6205">
        <v>641</v>
      </c>
      <c r="I6205">
        <v>112850</v>
      </c>
      <c r="J6205">
        <v>0</v>
      </c>
      <c r="K6205">
        <v>2209</v>
      </c>
      <c r="L6205">
        <v>7538</v>
      </c>
      <c r="M6205">
        <v>48967</v>
      </c>
      <c r="N6205">
        <v>171646</v>
      </c>
      <c r="O6205">
        <v>74.84496</v>
      </c>
      <c r="P6205" s="27">
        <v>198772</v>
      </c>
      <c r="Q6205" s="27">
        <v>678210</v>
      </c>
    </row>
    <row r="6206" spans="1:17" x14ac:dyDescent="0.3">
      <c r="A6206">
        <v>3</v>
      </c>
      <c r="B6206">
        <v>5</v>
      </c>
      <c r="C6206">
        <v>10</v>
      </c>
      <c r="D6206" s="27">
        <v>7400</v>
      </c>
      <c r="O6206">
        <v>1791.31</v>
      </c>
    </row>
    <row r="6207" spans="1:17" x14ac:dyDescent="0.3">
      <c r="A6207">
        <v>1</v>
      </c>
      <c r="B6207">
        <v>25</v>
      </c>
      <c r="C6207">
        <v>42</v>
      </c>
      <c r="D6207" s="27">
        <v>4000</v>
      </c>
      <c r="E6207">
        <v>7605</v>
      </c>
      <c r="F6207">
        <v>2429</v>
      </c>
      <c r="G6207">
        <v>11396</v>
      </c>
      <c r="H6207">
        <v>0</v>
      </c>
      <c r="I6207">
        <v>15170</v>
      </c>
      <c r="J6207">
        <v>0</v>
      </c>
      <c r="K6207">
        <v>5008</v>
      </c>
      <c r="L6207">
        <v>6335</v>
      </c>
      <c r="M6207">
        <v>1855</v>
      </c>
      <c r="N6207">
        <v>12833</v>
      </c>
      <c r="O6207">
        <v>1868.403</v>
      </c>
      <c r="P6207" s="27">
        <v>18356</v>
      </c>
      <c r="Q6207" s="27">
        <v>62631</v>
      </c>
    </row>
    <row r="6208" spans="1:17" x14ac:dyDescent="0.3">
      <c r="A6208">
        <v>2</v>
      </c>
      <c r="B6208">
        <v>14</v>
      </c>
      <c r="C6208">
        <v>28</v>
      </c>
      <c r="D6208" s="27">
        <v>68000</v>
      </c>
      <c r="E6208">
        <v>0</v>
      </c>
      <c r="F6208">
        <v>26209</v>
      </c>
      <c r="G6208">
        <v>80266</v>
      </c>
      <c r="H6208">
        <v>0</v>
      </c>
      <c r="I6208">
        <v>445377</v>
      </c>
      <c r="J6208">
        <v>0</v>
      </c>
      <c r="K6208">
        <v>56556</v>
      </c>
      <c r="L6208">
        <v>42899</v>
      </c>
      <c r="M6208">
        <v>120121</v>
      </c>
      <c r="N6208">
        <v>262002</v>
      </c>
      <c r="O6208">
        <v>239.3854</v>
      </c>
      <c r="P6208" s="27">
        <v>302881</v>
      </c>
      <c r="Q6208" s="27">
        <v>1033430</v>
      </c>
    </row>
    <row r="6209" spans="1:17" x14ac:dyDescent="0.3">
      <c r="A6209">
        <v>6</v>
      </c>
      <c r="B6209">
        <v>2</v>
      </c>
      <c r="C6209">
        <v>2</v>
      </c>
      <c r="D6209" s="27">
        <v>50000</v>
      </c>
      <c r="E6209">
        <v>403186</v>
      </c>
      <c r="F6209">
        <v>750450</v>
      </c>
      <c r="G6209">
        <v>2176596</v>
      </c>
      <c r="H6209">
        <v>0</v>
      </c>
      <c r="I6209">
        <v>1192336</v>
      </c>
      <c r="J6209">
        <v>0</v>
      </c>
      <c r="K6209">
        <v>11799</v>
      </c>
      <c r="L6209">
        <v>65020</v>
      </c>
      <c r="M6209">
        <v>515934</v>
      </c>
      <c r="N6209">
        <v>1085095</v>
      </c>
      <c r="O6209">
        <v>626.8646</v>
      </c>
      <c r="P6209" s="27">
        <v>1817238</v>
      </c>
      <c r="Q6209" s="27">
        <v>6200416</v>
      </c>
    </row>
    <row r="6210" spans="1:17" x14ac:dyDescent="0.3">
      <c r="A6210">
        <v>4</v>
      </c>
      <c r="B6210">
        <v>2</v>
      </c>
      <c r="C6210">
        <v>2</v>
      </c>
      <c r="D6210" s="27">
        <v>7500</v>
      </c>
      <c r="E6210">
        <v>0</v>
      </c>
      <c r="F6210">
        <v>25893</v>
      </c>
      <c r="G6210">
        <v>61080</v>
      </c>
      <c r="H6210">
        <v>0</v>
      </c>
      <c r="I6210">
        <v>28579</v>
      </c>
      <c r="J6210">
        <v>0</v>
      </c>
      <c r="K6210">
        <v>10275</v>
      </c>
      <c r="L6210">
        <v>20815</v>
      </c>
      <c r="M6210">
        <v>51797</v>
      </c>
      <c r="N6210">
        <v>39684</v>
      </c>
      <c r="O6210">
        <v>1274.2560000000001</v>
      </c>
      <c r="P6210" s="27">
        <v>69790</v>
      </c>
      <c r="Q6210" s="27">
        <v>238123</v>
      </c>
    </row>
    <row r="6211" spans="1:17" x14ac:dyDescent="0.3">
      <c r="A6211">
        <v>9</v>
      </c>
      <c r="B6211">
        <v>2</v>
      </c>
      <c r="C6211">
        <v>2</v>
      </c>
      <c r="D6211" s="27">
        <v>10000</v>
      </c>
      <c r="E6211">
        <v>0</v>
      </c>
      <c r="F6211">
        <v>30516</v>
      </c>
      <c r="G6211">
        <v>23473</v>
      </c>
      <c r="H6211">
        <v>354</v>
      </c>
      <c r="I6211">
        <v>27174</v>
      </c>
      <c r="J6211">
        <v>3389</v>
      </c>
      <c r="K6211">
        <v>1936</v>
      </c>
      <c r="L6211">
        <v>2754</v>
      </c>
      <c r="M6211">
        <v>18435</v>
      </c>
      <c r="N6211">
        <v>39180</v>
      </c>
      <c r="O6211">
        <v>1828.0519999999999</v>
      </c>
      <c r="P6211" s="27">
        <v>43145</v>
      </c>
      <c r="Q6211" s="27">
        <v>147211</v>
      </c>
    </row>
    <row r="6212" spans="1:17" x14ac:dyDescent="0.3">
      <c r="A6212">
        <v>2</v>
      </c>
      <c r="B6212">
        <v>14</v>
      </c>
      <c r="C6212">
        <v>28</v>
      </c>
      <c r="D6212" s="27">
        <v>380000</v>
      </c>
      <c r="E6212">
        <v>0</v>
      </c>
      <c r="F6212">
        <v>3603429</v>
      </c>
      <c r="G6212">
        <v>3438072</v>
      </c>
      <c r="H6212">
        <v>111639</v>
      </c>
      <c r="I6212">
        <v>2101009</v>
      </c>
      <c r="J6212">
        <v>301545</v>
      </c>
      <c r="K6212">
        <v>445446</v>
      </c>
      <c r="L6212">
        <v>472277</v>
      </c>
      <c r="M6212">
        <v>851558</v>
      </c>
      <c r="N6212">
        <v>2219106</v>
      </c>
      <c r="O6212">
        <v>139.16999999999999</v>
      </c>
      <c r="P6212" s="27">
        <v>3969543</v>
      </c>
      <c r="Q6212" s="27">
        <v>13544081</v>
      </c>
    </row>
    <row r="6213" spans="1:17" x14ac:dyDescent="0.3">
      <c r="A6213">
        <v>8</v>
      </c>
      <c r="B6213">
        <v>12</v>
      </c>
      <c r="C6213">
        <v>21</v>
      </c>
      <c r="D6213" s="27">
        <v>13750</v>
      </c>
      <c r="E6213">
        <v>0</v>
      </c>
      <c r="F6213">
        <v>70721</v>
      </c>
      <c r="G6213">
        <v>42954</v>
      </c>
      <c r="H6213">
        <v>1823</v>
      </c>
      <c r="I6213">
        <v>10674</v>
      </c>
      <c r="J6213">
        <v>11063</v>
      </c>
      <c r="K6213">
        <v>24026</v>
      </c>
      <c r="L6213">
        <v>6138</v>
      </c>
      <c r="M6213">
        <v>9731</v>
      </c>
      <c r="N6213">
        <v>78623</v>
      </c>
      <c r="O6213">
        <v>918.0299</v>
      </c>
      <c r="P6213" s="27">
        <v>74957</v>
      </c>
      <c r="Q6213" s="27">
        <v>255753</v>
      </c>
    </row>
    <row r="6214" spans="1:17" x14ac:dyDescent="0.3">
      <c r="A6214">
        <v>6</v>
      </c>
      <c r="B6214">
        <v>1</v>
      </c>
      <c r="C6214">
        <v>1</v>
      </c>
      <c r="D6214" s="27">
        <v>7000</v>
      </c>
      <c r="O6214">
        <v>1807.463</v>
      </c>
    </row>
    <row r="6215" spans="1:17" x14ac:dyDescent="0.3">
      <c r="A6215">
        <v>5</v>
      </c>
      <c r="B6215">
        <v>16</v>
      </c>
      <c r="C6215">
        <v>35</v>
      </c>
      <c r="D6215" s="27">
        <v>600000</v>
      </c>
      <c r="E6215">
        <v>0</v>
      </c>
      <c r="F6215">
        <v>27266603</v>
      </c>
      <c r="G6215">
        <v>8143227</v>
      </c>
      <c r="H6215">
        <v>0</v>
      </c>
      <c r="I6215">
        <v>12142176</v>
      </c>
      <c r="J6215">
        <v>2710084</v>
      </c>
      <c r="K6215">
        <v>3178165</v>
      </c>
      <c r="L6215">
        <v>3301883</v>
      </c>
      <c r="M6215">
        <v>1399411</v>
      </c>
      <c r="N6215">
        <v>12756781</v>
      </c>
      <c r="O6215">
        <v>6.6318619999999999</v>
      </c>
      <c r="P6215" s="27">
        <v>20779112</v>
      </c>
      <c r="Q6215" s="27">
        <v>70898330</v>
      </c>
    </row>
    <row r="6216" spans="1:17" x14ac:dyDescent="0.3">
      <c r="A6216">
        <v>4</v>
      </c>
      <c r="B6216">
        <v>5</v>
      </c>
      <c r="C6216">
        <v>11</v>
      </c>
      <c r="D6216" s="27">
        <v>3500</v>
      </c>
      <c r="O6216">
        <v>3231.29</v>
      </c>
    </row>
    <row r="6217" spans="1:17" x14ac:dyDescent="0.3">
      <c r="A6217">
        <v>7</v>
      </c>
      <c r="B6217">
        <v>2</v>
      </c>
      <c r="C6217">
        <v>6</v>
      </c>
      <c r="D6217" s="27">
        <v>54000</v>
      </c>
      <c r="E6217">
        <v>61451</v>
      </c>
      <c r="F6217">
        <v>1744499</v>
      </c>
      <c r="G6217">
        <v>1486501</v>
      </c>
      <c r="H6217">
        <v>15133</v>
      </c>
      <c r="I6217">
        <v>982982</v>
      </c>
      <c r="J6217">
        <v>0</v>
      </c>
      <c r="K6217">
        <v>220444</v>
      </c>
      <c r="L6217">
        <v>102152</v>
      </c>
      <c r="M6217">
        <v>1505049</v>
      </c>
      <c r="N6217">
        <v>1028475</v>
      </c>
      <c r="O6217">
        <v>126.51609999999999</v>
      </c>
      <c r="P6217" s="27">
        <v>2094574</v>
      </c>
      <c r="Q6217" s="27">
        <v>7146686</v>
      </c>
    </row>
    <row r="6218" spans="1:17" x14ac:dyDescent="0.3">
      <c r="A6218">
        <v>9</v>
      </c>
      <c r="B6218">
        <v>13</v>
      </c>
      <c r="C6218">
        <v>25</v>
      </c>
      <c r="D6218" s="27">
        <v>1300</v>
      </c>
      <c r="E6218">
        <v>2278</v>
      </c>
      <c r="F6218">
        <v>30856</v>
      </c>
      <c r="G6218">
        <v>7769</v>
      </c>
      <c r="H6218">
        <v>0</v>
      </c>
      <c r="I6218">
        <v>28118</v>
      </c>
      <c r="J6218">
        <v>0</v>
      </c>
      <c r="K6218">
        <v>0</v>
      </c>
      <c r="L6218">
        <v>0</v>
      </c>
      <c r="M6218">
        <v>0</v>
      </c>
      <c r="N6218">
        <v>29900</v>
      </c>
      <c r="O6218">
        <v>503.86329999999998</v>
      </c>
      <c r="P6218" s="27">
        <v>28992</v>
      </c>
      <c r="Q6218" s="27">
        <v>98921</v>
      </c>
    </row>
    <row r="6219" spans="1:17" x14ac:dyDescent="0.3">
      <c r="A6219">
        <v>2</v>
      </c>
      <c r="B6219">
        <v>2</v>
      </c>
      <c r="C6219">
        <v>2</v>
      </c>
      <c r="D6219" s="27">
        <v>800000</v>
      </c>
      <c r="E6219">
        <v>1246336</v>
      </c>
      <c r="F6219">
        <v>2533418</v>
      </c>
      <c r="G6219">
        <v>5027307</v>
      </c>
      <c r="H6219">
        <v>22420</v>
      </c>
      <c r="I6219">
        <v>2967830</v>
      </c>
      <c r="J6219">
        <v>0</v>
      </c>
      <c r="K6219">
        <v>21078</v>
      </c>
      <c r="L6219">
        <v>77592</v>
      </c>
      <c r="M6219">
        <v>1299641</v>
      </c>
      <c r="N6219">
        <v>2215587</v>
      </c>
      <c r="O6219">
        <v>52.146230000000003</v>
      </c>
      <c r="P6219" s="27">
        <v>4516767</v>
      </c>
      <c r="Q6219" s="27">
        <v>15411209</v>
      </c>
    </row>
    <row r="6220" spans="1:17" x14ac:dyDescent="0.3">
      <c r="A6220">
        <v>5</v>
      </c>
      <c r="B6220">
        <v>25</v>
      </c>
      <c r="C6220">
        <v>43</v>
      </c>
      <c r="D6220" s="27">
        <v>2800</v>
      </c>
      <c r="E6220">
        <v>0</v>
      </c>
      <c r="F6220">
        <v>19371</v>
      </c>
      <c r="G6220">
        <v>21789</v>
      </c>
      <c r="H6220">
        <v>310</v>
      </c>
      <c r="I6220">
        <v>18437</v>
      </c>
      <c r="J6220">
        <v>0</v>
      </c>
      <c r="K6220">
        <v>256773</v>
      </c>
      <c r="L6220">
        <v>4781</v>
      </c>
      <c r="M6220">
        <v>13330</v>
      </c>
      <c r="N6220">
        <v>13758</v>
      </c>
      <c r="O6220">
        <v>1807.463</v>
      </c>
      <c r="P6220" s="27">
        <v>102154</v>
      </c>
      <c r="Q6220" s="27">
        <v>348549</v>
      </c>
    </row>
    <row r="6221" spans="1:17" x14ac:dyDescent="0.3">
      <c r="A6221">
        <v>9</v>
      </c>
      <c r="B6221">
        <v>23</v>
      </c>
      <c r="C6221">
        <v>50</v>
      </c>
      <c r="D6221" s="27">
        <v>27000</v>
      </c>
      <c r="E6221">
        <v>4962</v>
      </c>
      <c r="F6221">
        <v>274902</v>
      </c>
      <c r="G6221">
        <v>285203</v>
      </c>
      <c r="H6221">
        <v>19518</v>
      </c>
      <c r="I6221">
        <v>51330</v>
      </c>
      <c r="J6221">
        <v>20915</v>
      </c>
      <c r="K6221">
        <v>1108247</v>
      </c>
      <c r="L6221">
        <v>58574</v>
      </c>
      <c r="M6221">
        <v>48197</v>
      </c>
      <c r="N6221">
        <v>149585</v>
      </c>
      <c r="O6221">
        <v>48.84104</v>
      </c>
      <c r="P6221" s="27">
        <v>592448</v>
      </c>
      <c r="Q6221" s="27">
        <v>2021433</v>
      </c>
    </row>
    <row r="6222" spans="1:17" x14ac:dyDescent="0.3">
      <c r="A6222">
        <v>4</v>
      </c>
      <c r="B6222">
        <v>26</v>
      </c>
      <c r="C6222">
        <v>47</v>
      </c>
      <c r="D6222" s="27">
        <v>2000</v>
      </c>
      <c r="E6222">
        <v>0</v>
      </c>
      <c r="F6222">
        <v>0</v>
      </c>
      <c r="G6222">
        <v>526</v>
      </c>
      <c r="H6222">
        <v>20</v>
      </c>
      <c r="I6222">
        <v>2148</v>
      </c>
      <c r="J6222">
        <v>0</v>
      </c>
      <c r="K6222">
        <v>0</v>
      </c>
      <c r="L6222">
        <v>0</v>
      </c>
      <c r="M6222">
        <v>0</v>
      </c>
      <c r="N6222">
        <v>2219</v>
      </c>
      <c r="O6222">
        <v>1729.173</v>
      </c>
      <c r="P6222" s="27">
        <v>1440</v>
      </c>
      <c r="Q6222" s="27">
        <v>4913</v>
      </c>
    </row>
    <row r="6223" spans="1:17" x14ac:dyDescent="0.3">
      <c r="A6223">
        <v>2</v>
      </c>
      <c r="B6223">
        <v>13</v>
      </c>
      <c r="C6223">
        <v>24</v>
      </c>
      <c r="D6223" s="27">
        <v>30000</v>
      </c>
      <c r="E6223">
        <v>0</v>
      </c>
      <c r="F6223">
        <v>558716</v>
      </c>
      <c r="G6223">
        <v>202205</v>
      </c>
      <c r="H6223">
        <v>0</v>
      </c>
      <c r="I6223">
        <v>300133</v>
      </c>
      <c r="J6223">
        <v>0</v>
      </c>
      <c r="K6223">
        <v>50489</v>
      </c>
      <c r="L6223">
        <v>87516</v>
      </c>
      <c r="M6223">
        <v>79257</v>
      </c>
      <c r="N6223">
        <v>443024</v>
      </c>
      <c r="O6223">
        <v>647.98720000000003</v>
      </c>
      <c r="P6223" s="27">
        <v>504496</v>
      </c>
      <c r="Q6223" s="27">
        <v>1721340</v>
      </c>
    </row>
    <row r="6224" spans="1:17" x14ac:dyDescent="0.3">
      <c r="A6224">
        <v>2</v>
      </c>
      <c r="B6224">
        <v>26</v>
      </c>
      <c r="C6224">
        <v>46</v>
      </c>
      <c r="D6224" s="27">
        <v>5000</v>
      </c>
      <c r="E6224">
        <v>0</v>
      </c>
      <c r="F6224">
        <v>0</v>
      </c>
      <c r="G6224">
        <v>9175</v>
      </c>
      <c r="H6224">
        <v>0</v>
      </c>
      <c r="I6224">
        <v>43151</v>
      </c>
      <c r="J6224">
        <v>0</v>
      </c>
      <c r="K6224">
        <v>1319</v>
      </c>
      <c r="L6224">
        <v>872</v>
      </c>
      <c r="M6224">
        <v>6702</v>
      </c>
      <c r="N6224">
        <v>45955</v>
      </c>
      <c r="O6224">
        <v>1851.67</v>
      </c>
      <c r="P6224" s="27">
        <v>31411</v>
      </c>
      <c r="Q6224" s="27">
        <v>107174</v>
      </c>
    </row>
    <row r="6225" spans="1:17" x14ac:dyDescent="0.3">
      <c r="A6225">
        <v>5</v>
      </c>
      <c r="B6225">
        <v>15</v>
      </c>
      <c r="C6225">
        <v>32</v>
      </c>
      <c r="D6225" s="27">
        <v>2500</v>
      </c>
      <c r="E6225">
        <v>631</v>
      </c>
      <c r="F6225">
        <v>353234</v>
      </c>
      <c r="G6225">
        <v>115745</v>
      </c>
      <c r="H6225">
        <v>24516</v>
      </c>
      <c r="I6225">
        <v>67563</v>
      </c>
      <c r="J6225">
        <v>385555</v>
      </c>
      <c r="K6225">
        <v>272573</v>
      </c>
      <c r="L6225">
        <v>5171</v>
      </c>
      <c r="M6225">
        <v>5883</v>
      </c>
      <c r="N6225">
        <v>58411</v>
      </c>
      <c r="O6225">
        <v>1197.386</v>
      </c>
      <c r="P6225" s="27">
        <v>377867</v>
      </c>
      <c r="Q6225" s="27">
        <v>1289282</v>
      </c>
    </row>
    <row r="6226" spans="1:17" x14ac:dyDescent="0.3">
      <c r="A6226">
        <v>5</v>
      </c>
      <c r="B6226">
        <v>25</v>
      </c>
      <c r="C6226">
        <v>42</v>
      </c>
      <c r="D6226" s="27">
        <v>2800</v>
      </c>
      <c r="E6226">
        <v>7834</v>
      </c>
      <c r="F6226">
        <v>9383</v>
      </c>
      <c r="G6226">
        <v>4970</v>
      </c>
      <c r="H6226">
        <v>198</v>
      </c>
      <c r="I6226">
        <v>22415</v>
      </c>
      <c r="J6226">
        <v>0</v>
      </c>
      <c r="K6226">
        <v>0</v>
      </c>
      <c r="L6226">
        <v>4684</v>
      </c>
      <c r="M6226">
        <v>8367</v>
      </c>
      <c r="N6226">
        <v>15626</v>
      </c>
      <c r="O6226">
        <v>1522.982</v>
      </c>
      <c r="P6226" s="27">
        <v>21535</v>
      </c>
      <c r="Q6226" s="27">
        <v>73477</v>
      </c>
    </row>
    <row r="6227" spans="1:17" x14ac:dyDescent="0.3">
      <c r="A6227">
        <v>3</v>
      </c>
      <c r="B6227">
        <v>25</v>
      </c>
      <c r="C6227">
        <v>42</v>
      </c>
      <c r="D6227" s="27">
        <v>50000</v>
      </c>
      <c r="E6227">
        <v>94138</v>
      </c>
      <c r="F6227">
        <v>126919</v>
      </c>
      <c r="G6227">
        <v>231018</v>
      </c>
      <c r="H6227">
        <v>561</v>
      </c>
      <c r="I6227">
        <v>240304</v>
      </c>
      <c r="J6227">
        <v>0</v>
      </c>
      <c r="K6227">
        <v>6419</v>
      </c>
      <c r="L6227">
        <v>5739</v>
      </c>
      <c r="M6227">
        <v>8326</v>
      </c>
      <c r="N6227">
        <v>184498</v>
      </c>
      <c r="O6227">
        <v>281.10930000000002</v>
      </c>
      <c r="P6227" s="27">
        <v>263166</v>
      </c>
      <c r="Q6227" s="27">
        <v>897922</v>
      </c>
    </row>
    <row r="6228" spans="1:17" x14ac:dyDescent="0.3">
      <c r="A6228">
        <v>1</v>
      </c>
      <c r="B6228">
        <v>18</v>
      </c>
      <c r="C6228">
        <v>37</v>
      </c>
      <c r="D6228" s="27">
        <v>2200</v>
      </c>
      <c r="E6228">
        <v>3122</v>
      </c>
      <c r="F6228">
        <v>621</v>
      </c>
      <c r="G6228">
        <v>2456</v>
      </c>
      <c r="H6228">
        <v>1233</v>
      </c>
      <c r="I6228">
        <v>2212</v>
      </c>
      <c r="J6228">
        <v>3263</v>
      </c>
      <c r="K6228">
        <v>651</v>
      </c>
      <c r="L6228">
        <v>1144</v>
      </c>
      <c r="M6228">
        <v>468</v>
      </c>
      <c r="N6228">
        <v>7196</v>
      </c>
      <c r="O6228">
        <v>1831.778</v>
      </c>
      <c r="P6228" s="27">
        <v>6555</v>
      </c>
      <c r="Q6228" s="27">
        <v>22366</v>
      </c>
    </row>
    <row r="6229" spans="1:17" x14ac:dyDescent="0.3">
      <c r="A6229">
        <v>9</v>
      </c>
      <c r="B6229">
        <v>12</v>
      </c>
      <c r="C6229">
        <v>21</v>
      </c>
      <c r="D6229" s="27">
        <v>13000</v>
      </c>
      <c r="E6229">
        <v>251</v>
      </c>
      <c r="F6229">
        <v>11561</v>
      </c>
      <c r="G6229">
        <v>33521</v>
      </c>
      <c r="H6229">
        <v>584</v>
      </c>
      <c r="I6229">
        <v>12439</v>
      </c>
      <c r="J6229">
        <v>0</v>
      </c>
      <c r="K6229">
        <v>2433</v>
      </c>
      <c r="L6229">
        <v>7096</v>
      </c>
      <c r="M6229">
        <v>12677</v>
      </c>
      <c r="N6229">
        <v>40666</v>
      </c>
      <c r="O6229">
        <v>751.72649999999999</v>
      </c>
      <c r="P6229" s="27">
        <v>35530</v>
      </c>
      <c r="Q6229" s="27">
        <v>121228</v>
      </c>
    </row>
    <row r="6230" spans="1:17" x14ac:dyDescent="0.3">
      <c r="A6230">
        <v>5</v>
      </c>
      <c r="B6230">
        <v>2</v>
      </c>
      <c r="C6230">
        <v>7</v>
      </c>
      <c r="D6230" s="27">
        <v>2500</v>
      </c>
      <c r="E6230">
        <v>0</v>
      </c>
      <c r="F6230">
        <v>30809</v>
      </c>
      <c r="G6230">
        <v>8029</v>
      </c>
      <c r="H6230">
        <v>0</v>
      </c>
      <c r="I6230">
        <v>8038</v>
      </c>
      <c r="J6230">
        <v>0</v>
      </c>
      <c r="K6230">
        <v>1222</v>
      </c>
      <c r="L6230">
        <v>4599</v>
      </c>
      <c r="M6230">
        <v>15980</v>
      </c>
      <c r="N6230">
        <v>12061</v>
      </c>
      <c r="O6230">
        <v>1879.4559999999999</v>
      </c>
      <c r="P6230" s="27">
        <v>23663</v>
      </c>
      <c r="Q6230" s="27">
        <v>80738</v>
      </c>
    </row>
    <row r="6231" spans="1:17" x14ac:dyDescent="0.3">
      <c r="A6231">
        <v>8</v>
      </c>
      <c r="B6231">
        <v>17</v>
      </c>
      <c r="C6231">
        <v>36</v>
      </c>
      <c r="D6231" s="27">
        <v>14750</v>
      </c>
      <c r="E6231">
        <v>0</v>
      </c>
      <c r="F6231">
        <v>63741</v>
      </c>
      <c r="G6231">
        <v>225386</v>
      </c>
      <c r="H6231">
        <v>0</v>
      </c>
      <c r="I6231">
        <v>172117</v>
      </c>
      <c r="J6231">
        <v>40619</v>
      </c>
      <c r="K6231">
        <v>145817</v>
      </c>
      <c r="L6231">
        <v>78632</v>
      </c>
      <c r="M6231">
        <v>52789</v>
      </c>
      <c r="N6231">
        <v>174498</v>
      </c>
      <c r="O6231">
        <v>360.21809999999999</v>
      </c>
      <c r="P6231" s="27">
        <v>279484</v>
      </c>
      <c r="Q6231" s="27">
        <v>953599</v>
      </c>
    </row>
    <row r="6232" spans="1:17" x14ac:dyDescent="0.3">
      <c r="A6232">
        <v>5</v>
      </c>
      <c r="B6232">
        <v>14</v>
      </c>
      <c r="C6232">
        <v>29</v>
      </c>
      <c r="D6232" s="27">
        <v>255000</v>
      </c>
      <c r="E6232">
        <v>0</v>
      </c>
      <c r="F6232">
        <v>3351797</v>
      </c>
      <c r="G6232">
        <v>939793</v>
      </c>
      <c r="H6232">
        <v>0</v>
      </c>
      <c r="I6232">
        <v>1550014</v>
      </c>
      <c r="J6232">
        <v>0</v>
      </c>
      <c r="K6232">
        <v>1249524</v>
      </c>
      <c r="L6232">
        <v>120042</v>
      </c>
      <c r="M6232">
        <v>166574</v>
      </c>
      <c r="N6232">
        <v>1281441</v>
      </c>
      <c r="O6232">
        <v>84.055760000000006</v>
      </c>
      <c r="P6232" s="27">
        <v>2537862</v>
      </c>
      <c r="Q6232" s="27">
        <v>8659185</v>
      </c>
    </row>
    <row r="6233" spans="1:17" x14ac:dyDescent="0.3">
      <c r="A6233">
        <v>5</v>
      </c>
      <c r="B6233">
        <v>1</v>
      </c>
      <c r="C6233">
        <v>1</v>
      </c>
      <c r="D6233" s="27">
        <v>1200</v>
      </c>
      <c r="O6233">
        <v>1461.857</v>
      </c>
    </row>
    <row r="6234" spans="1:17" x14ac:dyDescent="0.3">
      <c r="A6234">
        <v>2</v>
      </c>
      <c r="B6234">
        <v>2</v>
      </c>
      <c r="C6234">
        <v>2</v>
      </c>
      <c r="D6234" s="27">
        <v>1500000</v>
      </c>
      <c r="E6234">
        <v>0</v>
      </c>
      <c r="F6234">
        <v>16468535</v>
      </c>
      <c r="G6234">
        <v>19151427</v>
      </c>
      <c r="H6234">
        <v>0</v>
      </c>
      <c r="I6234">
        <v>11439388</v>
      </c>
      <c r="J6234">
        <v>0</v>
      </c>
      <c r="K6234">
        <v>47942</v>
      </c>
      <c r="L6234">
        <v>348838</v>
      </c>
      <c r="M6234">
        <v>4324535</v>
      </c>
      <c r="N6234">
        <v>10228446</v>
      </c>
      <c r="O6234">
        <v>25.322579999999999</v>
      </c>
      <c r="P6234" s="27">
        <v>18173831</v>
      </c>
      <c r="Q6234" s="27">
        <v>62009111</v>
      </c>
    </row>
    <row r="6235" spans="1:17" x14ac:dyDescent="0.3">
      <c r="A6235">
        <v>7</v>
      </c>
      <c r="B6235">
        <v>2</v>
      </c>
      <c r="C6235">
        <v>5</v>
      </c>
      <c r="D6235" s="27">
        <v>3550</v>
      </c>
      <c r="E6235">
        <v>188</v>
      </c>
      <c r="F6235">
        <v>32182</v>
      </c>
      <c r="G6235">
        <v>39936</v>
      </c>
      <c r="H6235">
        <v>489</v>
      </c>
      <c r="I6235">
        <v>31507</v>
      </c>
      <c r="J6235">
        <v>0</v>
      </c>
      <c r="K6235">
        <v>2996</v>
      </c>
      <c r="L6235">
        <v>22375</v>
      </c>
      <c r="M6235">
        <v>40073</v>
      </c>
      <c r="N6235">
        <v>21428</v>
      </c>
      <c r="O6235">
        <v>777.87990000000002</v>
      </c>
      <c r="P6235" s="27">
        <v>56030</v>
      </c>
      <c r="Q6235" s="27">
        <v>191174</v>
      </c>
    </row>
    <row r="6236" spans="1:17" x14ac:dyDescent="0.3">
      <c r="A6236">
        <v>2</v>
      </c>
      <c r="B6236">
        <v>5</v>
      </c>
      <c r="C6236">
        <v>11</v>
      </c>
      <c r="D6236" s="27">
        <v>168000</v>
      </c>
      <c r="E6236">
        <v>0</v>
      </c>
      <c r="F6236">
        <v>230750</v>
      </c>
      <c r="G6236">
        <v>227418</v>
      </c>
      <c r="H6236">
        <v>643</v>
      </c>
      <c r="I6236">
        <v>505200</v>
      </c>
      <c r="J6236">
        <v>0</v>
      </c>
      <c r="K6236">
        <v>0</v>
      </c>
      <c r="L6236">
        <v>4037</v>
      </c>
      <c r="M6236">
        <v>14082</v>
      </c>
      <c r="N6236">
        <v>673710</v>
      </c>
      <c r="O6236">
        <v>52.146230000000003</v>
      </c>
      <c r="P6236" s="27">
        <v>485299</v>
      </c>
      <c r="Q6236" s="27">
        <v>1655840</v>
      </c>
    </row>
    <row r="6237" spans="1:17" x14ac:dyDescent="0.3">
      <c r="A6237">
        <v>9</v>
      </c>
      <c r="B6237">
        <v>6</v>
      </c>
      <c r="C6237">
        <v>14</v>
      </c>
      <c r="D6237" s="27">
        <v>50000</v>
      </c>
      <c r="E6237">
        <v>66158</v>
      </c>
      <c r="F6237">
        <v>122741</v>
      </c>
      <c r="G6237">
        <v>613484</v>
      </c>
      <c r="H6237">
        <v>6431</v>
      </c>
      <c r="I6237">
        <v>536383</v>
      </c>
      <c r="J6237">
        <v>723383</v>
      </c>
      <c r="K6237">
        <v>5588873</v>
      </c>
      <c r="L6237">
        <v>21869</v>
      </c>
      <c r="M6237">
        <v>46812</v>
      </c>
      <c r="N6237">
        <v>483466</v>
      </c>
      <c r="O6237">
        <v>532.96370000000002</v>
      </c>
      <c r="P6237" s="27">
        <v>2406096</v>
      </c>
      <c r="Q6237" s="27">
        <v>8209600</v>
      </c>
    </row>
    <row r="6238" spans="1:17" x14ac:dyDescent="0.3">
      <c r="A6238">
        <v>8</v>
      </c>
      <c r="B6238">
        <v>2</v>
      </c>
      <c r="C6238">
        <v>2</v>
      </c>
      <c r="D6238" s="27">
        <v>9200</v>
      </c>
      <c r="E6238">
        <v>0</v>
      </c>
      <c r="F6238">
        <v>39031</v>
      </c>
      <c r="G6238">
        <v>117843</v>
      </c>
      <c r="H6238">
        <v>0</v>
      </c>
      <c r="I6238">
        <v>74951</v>
      </c>
      <c r="J6238">
        <v>0</v>
      </c>
      <c r="K6238">
        <v>0</v>
      </c>
      <c r="L6238">
        <v>59860</v>
      </c>
      <c r="M6238">
        <v>205197</v>
      </c>
      <c r="N6238">
        <v>88372</v>
      </c>
      <c r="O6238">
        <v>1484.5150000000001</v>
      </c>
      <c r="P6238" s="27">
        <v>171528</v>
      </c>
      <c r="Q6238" s="27">
        <v>585254</v>
      </c>
    </row>
    <row r="6239" spans="1:17" x14ac:dyDescent="0.3">
      <c r="A6239">
        <v>5</v>
      </c>
      <c r="B6239">
        <v>2</v>
      </c>
      <c r="C6239">
        <v>2</v>
      </c>
      <c r="D6239" s="27">
        <v>23000</v>
      </c>
      <c r="E6239">
        <v>14803</v>
      </c>
      <c r="F6239">
        <v>149668</v>
      </c>
      <c r="G6239">
        <v>899422</v>
      </c>
      <c r="H6239">
        <v>0</v>
      </c>
      <c r="I6239">
        <v>277161</v>
      </c>
      <c r="J6239">
        <v>0</v>
      </c>
      <c r="K6239">
        <v>45260</v>
      </c>
      <c r="L6239">
        <v>60467</v>
      </c>
      <c r="M6239">
        <v>154950</v>
      </c>
      <c r="N6239">
        <v>478258</v>
      </c>
      <c r="O6239">
        <v>632.51710000000003</v>
      </c>
      <c r="P6239" s="27">
        <v>609610</v>
      </c>
      <c r="Q6239" s="27">
        <v>2079989</v>
      </c>
    </row>
    <row r="6240" spans="1:17" x14ac:dyDescent="0.3">
      <c r="A6240">
        <v>5</v>
      </c>
      <c r="B6240">
        <v>2</v>
      </c>
      <c r="C6240">
        <v>6</v>
      </c>
      <c r="D6240" s="27">
        <v>14250</v>
      </c>
      <c r="E6240">
        <v>7935</v>
      </c>
      <c r="F6240">
        <v>19494</v>
      </c>
      <c r="G6240">
        <v>59410</v>
      </c>
      <c r="H6240">
        <v>902</v>
      </c>
      <c r="I6240">
        <v>33691</v>
      </c>
      <c r="J6240">
        <v>3960</v>
      </c>
      <c r="K6240">
        <v>4792</v>
      </c>
      <c r="L6240">
        <v>9085</v>
      </c>
      <c r="M6240">
        <v>14656</v>
      </c>
      <c r="N6240">
        <v>47939</v>
      </c>
      <c r="O6240">
        <v>1117.742</v>
      </c>
      <c r="P6240" s="27">
        <v>59163</v>
      </c>
      <c r="Q6240" s="27">
        <v>201864</v>
      </c>
    </row>
    <row r="6241" spans="1:17" x14ac:dyDescent="0.3">
      <c r="A6241">
        <v>7</v>
      </c>
      <c r="B6241">
        <v>23</v>
      </c>
      <c r="C6241">
        <v>50</v>
      </c>
      <c r="D6241" s="27">
        <v>96000</v>
      </c>
      <c r="E6241">
        <v>74558</v>
      </c>
      <c r="F6241">
        <v>1800575</v>
      </c>
      <c r="G6241">
        <v>1085957</v>
      </c>
      <c r="H6241">
        <v>68184</v>
      </c>
      <c r="I6241">
        <v>1487587</v>
      </c>
      <c r="J6241">
        <v>173705</v>
      </c>
      <c r="K6241">
        <v>7016080</v>
      </c>
      <c r="L6241">
        <v>118263</v>
      </c>
      <c r="M6241">
        <v>140668</v>
      </c>
      <c r="N6241">
        <v>801803</v>
      </c>
      <c r="O6241">
        <v>48.84104</v>
      </c>
      <c r="P6241" s="27">
        <v>3741905</v>
      </c>
      <c r="Q6241" s="27">
        <v>12767380</v>
      </c>
    </row>
    <row r="6242" spans="1:17" x14ac:dyDescent="0.3">
      <c r="A6242">
        <v>6</v>
      </c>
      <c r="B6242">
        <v>13</v>
      </c>
      <c r="C6242">
        <v>22</v>
      </c>
      <c r="D6242" s="27">
        <v>285000</v>
      </c>
      <c r="E6242">
        <v>1378890</v>
      </c>
      <c r="F6242">
        <v>2394521</v>
      </c>
      <c r="G6242">
        <v>2631381</v>
      </c>
      <c r="H6242">
        <v>109267</v>
      </c>
      <c r="I6242">
        <v>2441042</v>
      </c>
      <c r="J6242">
        <v>0</v>
      </c>
      <c r="K6242">
        <v>167315</v>
      </c>
      <c r="L6242">
        <v>279032</v>
      </c>
      <c r="M6242">
        <v>738431</v>
      </c>
      <c r="N6242">
        <v>5713621</v>
      </c>
      <c r="O6242">
        <v>23.251169999999998</v>
      </c>
      <c r="P6242" s="27">
        <v>4646395</v>
      </c>
      <c r="Q6242" s="27">
        <v>15853500</v>
      </c>
    </row>
    <row r="6243" spans="1:17" x14ac:dyDescent="0.3">
      <c r="A6243">
        <v>5</v>
      </c>
      <c r="B6243">
        <v>15</v>
      </c>
      <c r="C6243">
        <v>32</v>
      </c>
      <c r="D6243" s="27">
        <v>3400</v>
      </c>
      <c r="E6243">
        <v>46204</v>
      </c>
      <c r="F6243">
        <v>65573</v>
      </c>
      <c r="G6243">
        <v>70727</v>
      </c>
      <c r="H6243">
        <v>0</v>
      </c>
      <c r="I6243">
        <v>66542</v>
      </c>
      <c r="J6243">
        <v>308254</v>
      </c>
      <c r="K6243">
        <v>217925</v>
      </c>
      <c r="L6243">
        <v>3953</v>
      </c>
      <c r="M6243">
        <v>13964</v>
      </c>
      <c r="N6243">
        <v>40843</v>
      </c>
      <c r="O6243">
        <v>961.78279999999995</v>
      </c>
      <c r="P6243" s="27">
        <v>244427</v>
      </c>
      <c r="Q6243" s="27">
        <v>833985</v>
      </c>
    </row>
    <row r="6244" spans="1:17" x14ac:dyDescent="0.3">
      <c r="A6244">
        <v>2</v>
      </c>
      <c r="B6244">
        <v>2</v>
      </c>
      <c r="C6244">
        <v>2</v>
      </c>
      <c r="D6244" s="27">
        <v>500000</v>
      </c>
      <c r="E6244">
        <v>0</v>
      </c>
      <c r="F6244">
        <v>2871749</v>
      </c>
      <c r="G6244">
        <v>3360351</v>
      </c>
      <c r="H6244">
        <v>0</v>
      </c>
      <c r="I6244">
        <v>6502031</v>
      </c>
      <c r="J6244">
        <v>0</v>
      </c>
      <c r="K6244">
        <v>13954</v>
      </c>
      <c r="L6244">
        <v>446660</v>
      </c>
      <c r="M6244">
        <v>2706335</v>
      </c>
      <c r="N6244">
        <v>2290527</v>
      </c>
      <c r="O6244">
        <v>62.141440000000003</v>
      </c>
      <c r="P6244" s="27">
        <v>5331655</v>
      </c>
      <c r="Q6244" s="27">
        <v>18191607</v>
      </c>
    </row>
    <row r="6245" spans="1:17" x14ac:dyDescent="0.3">
      <c r="A6245">
        <v>4</v>
      </c>
      <c r="B6245">
        <v>1</v>
      </c>
      <c r="C6245">
        <v>1</v>
      </c>
      <c r="D6245" s="27">
        <v>6400</v>
      </c>
      <c r="E6245">
        <v>0</v>
      </c>
      <c r="F6245">
        <v>0</v>
      </c>
      <c r="G6245">
        <v>0</v>
      </c>
      <c r="H6245">
        <v>0</v>
      </c>
      <c r="I6245">
        <v>347</v>
      </c>
      <c r="J6245">
        <v>0</v>
      </c>
      <c r="K6245">
        <v>0</v>
      </c>
      <c r="L6245">
        <v>0</v>
      </c>
      <c r="M6245">
        <v>0</v>
      </c>
      <c r="N6245">
        <v>4467</v>
      </c>
      <c r="O6245">
        <v>1807.463</v>
      </c>
      <c r="P6245" s="27">
        <v>1411</v>
      </c>
      <c r="Q6245" s="27">
        <v>4814</v>
      </c>
    </row>
    <row r="6246" spans="1:17" x14ac:dyDescent="0.3">
      <c r="A6246">
        <v>7</v>
      </c>
      <c r="B6246">
        <v>14</v>
      </c>
      <c r="C6246">
        <v>27</v>
      </c>
      <c r="D6246" s="27">
        <v>168000</v>
      </c>
      <c r="E6246">
        <v>1497</v>
      </c>
      <c r="F6246">
        <v>3276269</v>
      </c>
      <c r="G6246">
        <v>700664</v>
      </c>
      <c r="H6246">
        <v>0</v>
      </c>
      <c r="I6246">
        <v>1453475</v>
      </c>
      <c r="J6246">
        <v>0</v>
      </c>
      <c r="K6246">
        <v>198478</v>
      </c>
      <c r="L6246">
        <v>194014</v>
      </c>
      <c r="M6246">
        <v>2230675</v>
      </c>
      <c r="N6246">
        <v>1206642</v>
      </c>
      <c r="O6246">
        <v>171.86699999999999</v>
      </c>
      <c r="P6246" s="27">
        <v>2714453</v>
      </c>
      <c r="Q6246" s="27">
        <v>9261714</v>
      </c>
    </row>
    <row r="6247" spans="1:17" x14ac:dyDescent="0.3">
      <c r="A6247">
        <v>1</v>
      </c>
      <c r="B6247">
        <v>12</v>
      </c>
      <c r="C6247">
        <v>21</v>
      </c>
      <c r="D6247" s="27">
        <v>28000</v>
      </c>
      <c r="E6247">
        <v>0</v>
      </c>
      <c r="F6247">
        <v>13444</v>
      </c>
      <c r="G6247">
        <v>18245</v>
      </c>
      <c r="H6247">
        <v>0</v>
      </c>
      <c r="I6247">
        <v>5576</v>
      </c>
      <c r="J6247">
        <v>0</v>
      </c>
      <c r="K6247">
        <v>17820</v>
      </c>
      <c r="L6247">
        <v>2695</v>
      </c>
      <c r="M6247">
        <v>2233</v>
      </c>
      <c r="N6247">
        <v>53914</v>
      </c>
      <c r="O6247">
        <v>1145.08</v>
      </c>
      <c r="P6247" s="27">
        <v>33390</v>
      </c>
      <c r="Q6247" s="27">
        <v>113927</v>
      </c>
    </row>
    <row r="6248" spans="1:17" x14ac:dyDescent="0.3">
      <c r="A6248">
        <v>7</v>
      </c>
      <c r="B6248">
        <v>26</v>
      </c>
      <c r="C6248">
        <v>48</v>
      </c>
      <c r="D6248" s="27">
        <v>4200</v>
      </c>
      <c r="E6248">
        <v>382</v>
      </c>
      <c r="F6248">
        <v>1430</v>
      </c>
      <c r="G6248">
        <v>416</v>
      </c>
      <c r="H6248">
        <v>13653</v>
      </c>
      <c r="I6248">
        <v>1185</v>
      </c>
      <c r="J6248">
        <v>0</v>
      </c>
      <c r="K6248">
        <v>0</v>
      </c>
      <c r="L6248">
        <v>56</v>
      </c>
      <c r="M6248">
        <v>126</v>
      </c>
      <c r="N6248">
        <v>1405</v>
      </c>
      <c r="O6248">
        <v>729.56460000000004</v>
      </c>
      <c r="P6248" s="27">
        <v>5467</v>
      </c>
      <c r="Q6248" s="27">
        <v>18653</v>
      </c>
    </row>
    <row r="6249" spans="1:17" x14ac:dyDescent="0.3">
      <c r="A6249">
        <v>9</v>
      </c>
      <c r="B6249">
        <v>2</v>
      </c>
      <c r="C6249">
        <v>7</v>
      </c>
      <c r="D6249" s="27">
        <v>8800</v>
      </c>
      <c r="E6249">
        <v>356</v>
      </c>
      <c r="F6249">
        <v>30566</v>
      </c>
      <c r="G6249">
        <v>65860</v>
      </c>
      <c r="H6249">
        <v>2015</v>
      </c>
      <c r="I6249">
        <v>16636</v>
      </c>
      <c r="J6249">
        <v>0</v>
      </c>
      <c r="K6249">
        <v>9032</v>
      </c>
      <c r="L6249">
        <v>9292</v>
      </c>
      <c r="M6249">
        <v>25131</v>
      </c>
      <c r="N6249">
        <v>34415</v>
      </c>
      <c r="O6249">
        <v>1828.0519999999999</v>
      </c>
      <c r="P6249" s="27">
        <v>56654</v>
      </c>
      <c r="Q6249" s="27">
        <v>193303</v>
      </c>
    </row>
    <row r="6250" spans="1:17" x14ac:dyDescent="0.3">
      <c r="A6250">
        <v>7</v>
      </c>
      <c r="B6250">
        <v>5</v>
      </c>
      <c r="C6250">
        <v>9</v>
      </c>
      <c r="D6250" s="27">
        <v>66000</v>
      </c>
      <c r="E6250">
        <v>0</v>
      </c>
      <c r="F6250">
        <v>189508</v>
      </c>
      <c r="G6250">
        <v>63737</v>
      </c>
      <c r="H6250">
        <v>0</v>
      </c>
      <c r="I6250">
        <v>233758</v>
      </c>
      <c r="J6250">
        <v>0</v>
      </c>
      <c r="K6250">
        <v>408736</v>
      </c>
      <c r="L6250">
        <v>42072</v>
      </c>
      <c r="M6250">
        <v>61612</v>
      </c>
      <c r="N6250">
        <v>235803</v>
      </c>
      <c r="O6250">
        <v>311.60239999999999</v>
      </c>
      <c r="P6250" s="27">
        <v>362024</v>
      </c>
      <c r="Q6250" s="27">
        <v>1235226</v>
      </c>
    </row>
    <row r="6251" spans="1:17" x14ac:dyDescent="0.3">
      <c r="A6251">
        <v>8</v>
      </c>
      <c r="B6251">
        <v>13</v>
      </c>
      <c r="C6251">
        <v>23</v>
      </c>
      <c r="D6251" s="27">
        <v>700000</v>
      </c>
      <c r="E6251">
        <v>0</v>
      </c>
      <c r="F6251">
        <v>3514921</v>
      </c>
      <c r="G6251">
        <v>1558582</v>
      </c>
      <c r="H6251">
        <v>0</v>
      </c>
      <c r="I6251">
        <v>1452240</v>
      </c>
      <c r="J6251">
        <v>0</v>
      </c>
      <c r="K6251">
        <v>2046</v>
      </c>
      <c r="L6251">
        <v>153853</v>
      </c>
      <c r="M6251">
        <v>23211836</v>
      </c>
      <c r="N6251">
        <v>3735058</v>
      </c>
      <c r="O6251">
        <v>6.9931150000000004</v>
      </c>
      <c r="P6251" s="27">
        <v>9855960</v>
      </c>
      <c r="Q6251" s="27">
        <v>33628536</v>
      </c>
    </row>
    <row r="6252" spans="1:17" x14ac:dyDescent="0.3">
      <c r="A6252">
        <v>3</v>
      </c>
      <c r="B6252">
        <v>18</v>
      </c>
      <c r="C6252">
        <v>38</v>
      </c>
      <c r="D6252" s="27">
        <v>400000</v>
      </c>
      <c r="E6252">
        <v>0</v>
      </c>
      <c r="F6252">
        <v>1924514</v>
      </c>
      <c r="G6252">
        <v>3803629</v>
      </c>
      <c r="H6252">
        <v>0</v>
      </c>
      <c r="I6252">
        <v>2316810</v>
      </c>
      <c r="J6252">
        <v>0</v>
      </c>
      <c r="K6252">
        <v>2819307</v>
      </c>
      <c r="L6252">
        <v>1021712</v>
      </c>
      <c r="M6252">
        <v>55196</v>
      </c>
      <c r="N6252">
        <v>5276152</v>
      </c>
      <c r="O6252">
        <v>84.055760000000006</v>
      </c>
      <c r="P6252" s="27">
        <v>5046108</v>
      </c>
      <c r="Q6252" s="27">
        <v>17217320</v>
      </c>
    </row>
    <row r="6253" spans="1:17" x14ac:dyDescent="0.3">
      <c r="A6253">
        <v>4</v>
      </c>
      <c r="B6253">
        <v>23</v>
      </c>
      <c r="C6253">
        <v>50</v>
      </c>
      <c r="D6253" s="27">
        <v>35500</v>
      </c>
      <c r="E6253">
        <v>0</v>
      </c>
      <c r="F6253">
        <v>224883</v>
      </c>
      <c r="G6253">
        <v>389409</v>
      </c>
      <c r="H6253">
        <v>80156</v>
      </c>
      <c r="I6253">
        <v>216708</v>
      </c>
      <c r="J6253">
        <v>0</v>
      </c>
      <c r="K6253">
        <v>49542</v>
      </c>
      <c r="L6253">
        <v>143874</v>
      </c>
      <c r="M6253">
        <v>105069</v>
      </c>
      <c r="N6253">
        <v>267178</v>
      </c>
      <c r="O6253">
        <v>200.6189</v>
      </c>
      <c r="P6253" s="27">
        <v>432831</v>
      </c>
      <c r="Q6253" s="27">
        <v>1476819</v>
      </c>
    </row>
    <row r="6254" spans="1:17" x14ac:dyDescent="0.3">
      <c r="A6254">
        <v>9</v>
      </c>
      <c r="B6254">
        <v>5</v>
      </c>
      <c r="C6254">
        <v>10</v>
      </c>
      <c r="D6254" s="27">
        <v>20000</v>
      </c>
      <c r="E6254">
        <v>2765</v>
      </c>
      <c r="F6254">
        <v>0</v>
      </c>
      <c r="G6254">
        <v>2240</v>
      </c>
      <c r="H6254">
        <v>479</v>
      </c>
      <c r="I6254">
        <v>72308</v>
      </c>
      <c r="J6254">
        <v>0</v>
      </c>
      <c r="K6254">
        <v>2431</v>
      </c>
      <c r="L6254">
        <v>677</v>
      </c>
      <c r="M6254">
        <v>6276</v>
      </c>
      <c r="N6254">
        <v>55964</v>
      </c>
      <c r="O6254">
        <v>887.44190000000003</v>
      </c>
      <c r="P6254" s="27">
        <v>41952</v>
      </c>
      <c r="Q6254" s="27">
        <v>143140</v>
      </c>
    </row>
    <row r="6255" spans="1:17" x14ac:dyDescent="0.3">
      <c r="A6255">
        <v>8</v>
      </c>
      <c r="B6255">
        <v>2</v>
      </c>
      <c r="C6255">
        <v>3</v>
      </c>
      <c r="D6255" s="27">
        <v>4900</v>
      </c>
      <c r="E6255">
        <v>0</v>
      </c>
      <c r="F6255">
        <v>36553</v>
      </c>
      <c r="G6255">
        <v>73652</v>
      </c>
      <c r="H6255">
        <v>0</v>
      </c>
      <c r="I6255">
        <v>59576</v>
      </c>
      <c r="J6255">
        <v>0</v>
      </c>
      <c r="K6255">
        <v>4195</v>
      </c>
      <c r="L6255">
        <v>35833</v>
      </c>
      <c r="M6255">
        <v>37258</v>
      </c>
      <c r="N6255">
        <v>45536</v>
      </c>
      <c r="O6255">
        <v>1484.5150000000001</v>
      </c>
      <c r="P6255" s="27">
        <v>85757</v>
      </c>
      <c r="Q6255" s="27">
        <v>292603</v>
      </c>
    </row>
    <row r="6256" spans="1:17" x14ac:dyDescent="0.3">
      <c r="A6256">
        <v>2</v>
      </c>
      <c r="B6256">
        <v>23</v>
      </c>
      <c r="C6256">
        <v>50</v>
      </c>
      <c r="D6256" s="27">
        <v>182000</v>
      </c>
      <c r="E6256">
        <v>267619</v>
      </c>
      <c r="F6256">
        <v>999802</v>
      </c>
      <c r="G6256">
        <v>2423443</v>
      </c>
      <c r="H6256">
        <v>160438</v>
      </c>
      <c r="I6256">
        <v>1843926</v>
      </c>
      <c r="J6256">
        <v>168019</v>
      </c>
      <c r="K6256">
        <v>5868939</v>
      </c>
      <c r="L6256">
        <v>165608</v>
      </c>
      <c r="M6256">
        <v>154497</v>
      </c>
      <c r="N6256">
        <v>1422219</v>
      </c>
      <c r="O6256">
        <v>62.141440000000003</v>
      </c>
      <c r="P6256" s="27">
        <v>3949153</v>
      </c>
      <c r="Q6256" s="27">
        <v>13474510</v>
      </c>
    </row>
    <row r="6257" spans="1:17" x14ac:dyDescent="0.3">
      <c r="A6257">
        <v>6</v>
      </c>
      <c r="B6257">
        <v>16</v>
      </c>
      <c r="C6257">
        <v>35</v>
      </c>
      <c r="D6257" s="27">
        <v>1400000</v>
      </c>
      <c r="E6257">
        <v>0</v>
      </c>
      <c r="F6257">
        <v>44224203</v>
      </c>
      <c r="G6257">
        <v>14795367</v>
      </c>
      <c r="H6257">
        <v>0</v>
      </c>
      <c r="I6257">
        <v>25705233</v>
      </c>
      <c r="J6257">
        <v>4361523</v>
      </c>
      <c r="K6257">
        <v>6776664</v>
      </c>
      <c r="L6257">
        <v>4730234</v>
      </c>
      <c r="M6257">
        <v>8996251</v>
      </c>
      <c r="N6257">
        <v>20923329</v>
      </c>
      <c r="O6257">
        <v>6.6318619999999999</v>
      </c>
      <c r="P6257" s="27">
        <v>38251115</v>
      </c>
      <c r="Q6257" s="8">
        <v>131000000</v>
      </c>
    </row>
    <row r="6258" spans="1:17" x14ac:dyDescent="0.3">
      <c r="A6258">
        <v>3</v>
      </c>
      <c r="B6258">
        <v>16</v>
      </c>
      <c r="C6258">
        <v>35</v>
      </c>
      <c r="D6258" s="27">
        <v>495000</v>
      </c>
      <c r="E6258">
        <v>895635</v>
      </c>
      <c r="F6258">
        <v>10145317</v>
      </c>
      <c r="G6258">
        <v>9436011</v>
      </c>
      <c r="H6258">
        <v>0</v>
      </c>
      <c r="I6258">
        <v>7219152</v>
      </c>
      <c r="J6258">
        <v>0</v>
      </c>
      <c r="K6258">
        <v>2082537</v>
      </c>
      <c r="L6258">
        <v>2275470</v>
      </c>
      <c r="M6258">
        <v>7659888</v>
      </c>
      <c r="N6258">
        <v>8710909</v>
      </c>
      <c r="O6258">
        <v>9.2846069999999994</v>
      </c>
      <c r="P6258" s="27">
        <v>14192532</v>
      </c>
      <c r="Q6258" s="27">
        <v>48424919</v>
      </c>
    </row>
    <row r="6259" spans="1:17" x14ac:dyDescent="0.3">
      <c r="A6259">
        <v>1</v>
      </c>
      <c r="B6259">
        <v>23</v>
      </c>
      <c r="C6259">
        <v>50</v>
      </c>
      <c r="D6259" s="27">
        <v>3800</v>
      </c>
      <c r="E6259">
        <v>12224</v>
      </c>
      <c r="F6259">
        <v>3347</v>
      </c>
      <c r="G6259">
        <v>8451</v>
      </c>
      <c r="H6259">
        <v>1296</v>
      </c>
      <c r="I6259">
        <v>10691</v>
      </c>
      <c r="J6259">
        <v>0</v>
      </c>
      <c r="K6259">
        <v>174537</v>
      </c>
      <c r="L6259">
        <v>1782</v>
      </c>
      <c r="M6259">
        <v>4883</v>
      </c>
      <c r="N6259">
        <v>7657</v>
      </c>
      <c r="O6259">
        <v>1851.67</v>
      </c>
      <c r="P6259" s="27">
        <v>65905</v>
      </c>
      <c r="Q6259" s="27">
        <v>224868</v>
      </c>
    </row>
    <row r="6260" spans="1:17" x14ac:dyDescent="0.3">
      <c r="A6260">
        <v>4</v>
      </c>
      <c r="B6260">
        <v>2</v>
      </c>
      <c r="C6260">
        <v>2</v>
      </c>
      <c r="D6260" s="27">
        <v>168000</v>
      </c>
      <c r="E6260">
        <v>477872</v>
      </c>
      <c r="F6260">
        <v>811687</v>
      </c>
      <c r="G6260">
        <v>6763878</v>
      </c>
      <c r="H6260">
        <v>0</v>
      </c>
      <c r="I6260">
        <v>2138800</v>
      </c>
      <c r="J6260">
        <v>0</v>
      </c>
      <c r="K6260">
        <v>146213</v>
      </c>
      <c r="L6260">
        <v>204205</v>
      </c>
      <c r="M6260">
        <v>313308</v>
      </c>
      <c r="N6260">
        <v>3291540</v>
      </c>
      <c r="O6260">
        <v>228.7578</v>
      </c>
      <c r="P6260" s="27">
        <v>4146396</v>
      </c>
      <c r="Q6260" s="27">
        <v>14147503</v>
      </c>
    </row>
    <row r="6261" spans="1:17" x14ac:dyDescent="0.3">
      <c r="A6261">
        <v>1</v>
      </c>
      <c r="B6261">
        <v>2</v>
      </c>
      <c r="C6261">
        <v>2</v>
      </c>
      <c r="D6261" s="27">
        <v>9000</v>
      </c>
      <c r="E6261">
        <v>18491</v>
      </c>
      <c r="F6261">
        <v>39176</v>
      </c>
      <c r="G6261">
        <v>145379</v>
      </c>
      <c r="H6261">
        <v>0</v>
      </c>
      <c r="I6261">
        <v>144037</v>
      </c>
      <c r="J6261">
        <v>0</v>
      </c>
      <c r="K6261">
        <v>41413</v>
      </c>
      <c r="L6261">
        <v>42663</v>
      </c>
      <c r="M6261">
        <v>86890</v>
      </c>
      <c r="N6261">
        <v>92522</v>
      </c>
      <c r="O6261">
        <v>1145.08</v>
      </c>
      <c r="P6261" s="27">
        <v>178948</v>
      </c>
      <c r="Q6261" s="27">
        <v>610571</v>
      </c>
    </row>
    <row r="6262" spans="1:17" x14ac:dyDescent="0.3">
      <c r="A6262">
        <v>9</v>
      </c>
      <c r="B6262">
        <v>14</v>
      </c>
      <c r="C6262">
        <v>30</v>
      </c>
      <c r="D6262" s="27">
        <v>20750</v>
      </c>
      <c r="E6262">
        <v>0</v>
      </c>
      <c r="F6262">
        <v>32738</v>
      </c>
      <c r="G6262">
        <v>513632</v>
      </c>
      <c r="H6262">
        <v>72565</v>
      </c>
      <c r="I6262">
        <v>227416</v>
      </c>
      <c r="J6262">
        <v>36685</v>
      </c>
      <c r="K6262">
        <v>303509</v>
      </c>
      <c r="L6262">
        <v>19086</v>
      </c>
      <c r="M6262">
        <v>44674</v>
      </c>
      <c r="N6262">
        <v>226624</v>
      </c>
      <c r="O6262">
        <v>751.72649999999999</v>
      </c>
      <c r="P6262" s="27">
        <v>432863</v>
      </c>
      <c r="Q6262" s="27">
        <v>1476929</v>
      </c>
    </row>
    <row r="6263" spans="1:17" x14ac:dyDescent="0.3">
      <c r="A6263">
        <v>1</v>
      </c>
      <c r="B6263">
        <v>26</v>
      </c>
      <c r="C6263">
        <v>47</v>
      </c>
      <c r="D6263" s="27">
        <v>16000</v>
      </c>
      <c r="E6263">
        <v>0</v>
      </c>
      <c r="F6263">
        <v>0</v>
      </c>
      <c r="G6263">
        <v>12391</v>
      </c>
      <c r="H6263">
        <v>0</v>
      </c>
      <c r="I6263">
        <v>16644</v>
      </c>
      <c r="J6263">
        <v>0</v>
      </c>
      <c r="K6263">
        <v>613</v>
      </c>
      <c r="L6263">
        <v>81</v>
      </c>
      <c r="M6263">
        <v>55</v>
      </c>
      <c r="N6263">
        <v>36886</v>
      </c>
      <c r="O6263">
        <v>1387.077</v>
      </c>
      <c r="P6263" s="27">
        <v>19540</v>
      </c>
      <c r="Q6263" s="27">
        <v>66670</v>
      </c>
    </row>
    <row r="6264" spans="1:17" x14ac:dyDescent="0.3">
      <c r="A6264">
        <v>2</v>
      </c>
      <c r="B6264">
        <v>14</v>
      </c>
      <c r="C6264">
        <v>29</v>
      </c>
      <c r="D6264" s="27">
        <v>500000</v>
      </c>
      <c r="E6264">
        <v>0</v>
      </c>
      <c r="F6264">
        <v>0</v>
      </c>
      <c r="G6264">
        <v>0</v>
      </c>
      <c r="H6264">
        <v>0</v>
      </c>
      <c r="I6264">
        <v>0</v>
      </c>
      <c r="J6264">
        <v>0</v>
      </c>
      <c r="K6264">
        <v>0</v>
      </c>
      <c r="L6264">
        <v>0</v>
      </c>
      <c r="M6264">
        <v>0</v>
      </c>
      <c r="N6264">
        <v>0</v>
      </c>
      <c r="O6264">
        <v>15.94562</v>
      </c>
      <c r="P6264" s="27">
        <v>0</v>
      </c>
      <c r="Q6264" s="27">
        <v>0</v>
      </c>
    </row>
    <row r="6265" spans="1:17" x14ac:dyDescent="0.3">
      <c r="A6265">
        <v>3</v>
      </c>
      <c r="B6265">
        <v>17</v>
      </c>
      <c r="C6265">
        <v>36</v>
      </c>
      <c r="D6265" s="27">
        <v>128000</v>
      </c>
      <c r="E6265">
        <v>836044</v>
      </c>
      <c r="F6265">
        <v>610216</v>
      </c>
      <c r="G6265">
        <v>1615588</v>
      </c>
      <c r="H6265">
        <v>0</v>
      </c>
      <c r="I6265">
        <v>1342342</v>
      </c>
      <c r="J6265">
        <v>0</v>
      </c>
      <c r="K6265">
        <v>380714</v>
      </c>
      <c r="L6265">
        <v>483629</v>
      </c>
      <c r="M6265">
        <v>474778</v>
      </c>
      <c r="N6265">
        <v>1352905</v>
      </c>
      <c r="O6265">
        <v>19.690259999999999</v>
      </c>
      <c r="P6265" s="27">
        <v>2079782</v>
      </c>
      <c r="Q6265" s="27">
        <v>7096216</v>
      </c>
    </row>
    <row r="6266" spans="1:17" x14ac:dyDescent="0.3">
      <c r="A6266">
        <v>8</v>
      </c>
      <c r="B6266">
        <v>5</v>
      </c>
      <c r="C6266">
        <v>9</v>
      </c>
      <c r="D6266" s="27">
        <v>190000</v>
      </c>
      <c r="E6266">
        <v>8184</v>
      </c>
      <c r="F6266">
        <v>1275452</v>
      </c>
      <c r="G6266">
        <v>180540</v>
      </c>
      <c r="H6266">
        <v>4479</v>
      </c>
      <c r="I6266">
        <v>1641219</v>
      </c>
      <c r="J6266">
        <v>0</v>
      </c>
      <c r="K6266">
        <v>27500</v>
      </c>
      <c r="L6266">
        <v>15892</v>
      </c>
      <c r="M6266">
        <v>66302</v>
      </c>
      <c r="N6266">
        <v>710688</v>
      </c>
      <c r="O6266">
        <v>75.266530000000003</v>
      </c>
      <c r="P6266" s="27">
        <v>1151892</v>
      </c>
      <c r="Q6266" s="27">
        <v>3930256</v>
      </c>
    </row>
    <row r="6267" spans="1:17" x14ac:dyDescent="0.3">
      <c r="A6267">
        <v>3</v>
      </c>
      <c r="B6267">
        <v>16</v>
      </c>
      <c r="C6267">
        <v>35</v>
      </c>
      <c r="D6267" s="27">
        <v>465000</v>
      </c>
      <c r="E6267">
        <v>0</v>
      </c>
      <c r="F6267">
        <v>10340720</v>
      </c>
      <c r="G6267">
        <v>9315155</v>
      </c>
      <c r="H6267">
        <v>0</v>
      </c>
      <c r="I6267">
        <v>11741465</v>
      </c>
      <c r="J6267">
        <v>2899528</v>
      </c>
      <c r="K6267">
        <v>2840280</v>
      </c>
      <c r="L6267">
        <v>2535252</v>
      </c>
      <c r="M6267">
        <v>5201128</v>
      </c>
      <c r="N6267">
        <v>13412030</v>
      </c>
      <c r="O6267">
        <v>9.2846069999999994</v>
      </c>
      <c r="P6267" s="27">
        <v>17082520</v>
      </c>
      <c r="Q6267" s="27">
        <v>58285558</v>
      </c>
    </row>
    <row r="6268" spans="1:17" x14ac:dyDescent="0.3">
      <c r="A6268">
        <v>9</v>
      </c>
      <c r="B6268">
        <v>14</v>
      </c>
      <c r="C6268">
        <v>28</v>
      </c>
      <c r="D6268" s="27">
        <v>2800</v>
      </c>
      <c r="E6268">
        <v>0</v>
      </c>
      <c r="F6268">
        <v>10884</v>
      </c>
      <c r="G6268">
        <v>7657</v>
      </c>
      <c r="H6268">
        <v>0</v>
      </c>
      <c r="I6268">
        <v>7509</v>
      </c>
      <c r="J6268">
        <v>0</v>
      </c>
      <c r="K6268">
        <v>0</v>
      </c>
      <c r="L6268">
        <v>14132</v>
      </c>
      <c r="M6268">
        <v>23837</v>
      </c>
      <c r="N6268">
        <v>6777</v>
      </c>
      <c r="O6268">
        <v>1367.058</v>
      </c>
      <c r="P6268" s="27">
        <v>20749</v>
      </c>
      <c r="Q6268" s="27">
        <v>70796</v>
      </c>
    </row>
    <row r="6269" spans="1:17" x14ac:dyDescent="0.3">
      <c r="A6269">
        <v>1</v>
      </c>
      <c r="B6269">
        <v>25</v>
      </c>
      <c r="C6269">
        <v>42</v>
      </c>
      <c r="D6269" s="27">
        <v>3000</v>
      </c>
      <c r="E6269">
        <v>0</v>
      </c>
      <c r="F6269">
        <v>9307</v>
      </c>
      <c r="G6269">
        <v>5175</v>
      </c>
      <c r="H6269">
        <v>0</v>
      </c>
      <c r="I6269">
        <v>25767</v>
      </c>
      <c r="J6269">
        <v>0</v>
      </c>
      <c r="K6269">
        <v>1533</v>
      </c>
      <c r="L6269">
        <v>5072</v>
      </c>
      <c r="M6269">
        <v>19124</v>
      </c>
      <c r="N6269">
        <v>20707</v>
      </c>
      <c r="O6269">
        <v>1451.617</v>
      </c>
      <c r="P6269" s="27">
        <v>25406</v>
      </c>
      <c r="Q6269" s="27">
        <v>86685</v>
      </c>
    </row>
    <row r="6270" spans="1:17" x14ac:dyDescent="0.3">
      <c r="A6270">
        <v>4</v>
      </c>
      <c r="B6270">
        <v>5</v>
      </c>
      <c r="C6270">
        <v>9</v>
      </c>
      <c r="D6270" s="27">
        <v>34000</v>
      </c>
      <c r="E6270">
        <v>31189</v>
      </c>
      <c r="F6270">
        <v>17953</v>
      </c>
      <c r="G6270">
        <v>46665</v>
      </c>
      <c r="H6270">
        <v>2584</v>
      </c>
      <c r="I6270">
        <v>156100</v>
      </c>
      <c r="J6270">
        <v>0</v>
      </c>
      <c r="K6270">
        <v>5654</v>
      </c>
      <c r="L6270">
        <v>27119</v>
      </c>
      <c r="M6270">
        <v>53895</v>
      </c>
      <c r="N6270">
        <v>151793</v>
      </c>
      <c r="O6270">
        <v>545.85810000000004</v>
      </c>
      <c r="P6270" s="27">
        <v>144476</v>
      </c>
      <c r="Q6270" s="27">
        <v>492952</v>
      </c>
    </row>
    <row r="6271" spans="1:17" x14ac:dyDescent="0.3">
      <c r="A6271">
        <v>2</v>
      </c>
      <c r="B6271">
        <v>14</v>
      </c>
      <c r="C6271">
        <v>28</v>
      </c>
      <c r="D6271" s="27">
        <v>128000</v>
      </c>
      <c r="E6271">
        <v>0</v>
      </c>
      <c r="F6271">
        <v>178647</v>
      </c>
      <c r="G6271">
        <v>375687</v>
      </c>
      <c r="H6271">
        <v>0</v>
      </c>
      <c r="I6271">
        <v>524186</v>
      </c>
      <c r="J6271">
        <v>0</v>
      </c>
      <c r="K6271">
        <v>65791</v>
      </c>
      <c r="L6271">
        <v>27466</v>
      </c>
      <c r="M6271">
        <v>213993</v>
      </c>
      <c r="N6271">
        <v>287656</v>
      </c>
      <c r="O6271">
        <v>356.19830000000002</v>
      </c>
      <c r="P6271" s="27">
        <v>490453</v>
      </c>
      <c r="Q6271" s="27">
        <v>1673426</v>
      </c>
    </row>
    <row r="6272" spans="1:17" x14ac:dyDescent="0.3">
      <c r="A6272">
        <v>1</v>
      </c>
      <c r="B6272">
        <v>2</v>
      </c>
      <c r="C6272">
        <v>4</v>
      </c>
      <c r="D6272" s="27">
        <v>48500</v>
      </c>
      <c r="E6272">
        <v>0</v>
      </c>
      <c r="F6272">
        <v>36979</v>
      </c>
      <c r="G6272">
        <v>267862</v>
      </c>
      <c r="H6272">
        <v>0</v>
      </c>
      <c r="I6272">
        <v>213525</v>
      </c>
      <c r="J6272">
        <v>0</v>
      </c>
      <c r="K6272">
        <v>10119</v>
      </c>
      <c r="L6272">
        <v>30637</v>
      </c>
      <c r="M6272">
        <v>328989</v>
      </c>
      <c r="N6272">
        <v>125860</v>
      </c>
      <c r="O6272">
        <v>276.95330000000001</v>
      </c>
      <c r="P6272" s="27">
        <v>297178</v>
      </c>
      <c r="Q6272" s="27">
        <v>1013971</v>
      </c>
    </row>
    <row r="6273" spans="1:17" x14ac:dyDescent="0.3">
      <c r="A6273">
        <v>5</v>
      </c>
      <c r="B6273">
        <v>23</v>
      </c>
      <c r="C6273">
        <v>50</v>
      </c>
      <c r="D6273" s="27">
        <v>60000</v>
      </c>
      <c r="E6273">
        <v>49771</v>
      </c>
      <c r="F6273">
        <v>499632</v>
      </c>
      <c r="G6273">
        <v>590160</v>
      </c>
      <c r="H6273">
        <v>49416</v>
      </c>
      <c r="I6273">
        <v>524132</v>
      </c>
      <c r="J6273">
        <v>54869</v>
      </c>
      <c r="K6273">
        <v>943566</v>
      </c>
      <c r="L6273">
        <v>98949</v>
      </c>
      <c r="M6273">
        <v>119503</v>
      </c>
      <c r="N6273">
        <v>387377</v>
      </c>
      <c r="O6273">
        <v>632.51710000000003</v>
      </c>
      <c r="P6273" s="27">
        <v>972267</v>
      </c>
      <c r="Q6273" s="27">
        <v>3317375</v>
      </c>
    </row>
    <row r="6274" spans="1:17" x14ac:dyDescent="0.3">
      <c r="A6274">
        <v>5</v>
      </c>
      <c r="B6274">
        <v>2</v>
      </c>
      <c r="C6274">
        <v>2</v>
      </c>
      <c r="D6274" s="27">
        <v>380000</v>
      </c>
      <c r="E6274">
        <v>11593</v>
      </c>
      <c r="F6274">
        <v>2240356</v>
      </c>
      <c r="G6274">
        <v>5225012</v>
      </c>
      <c r="H6274">
        <v>33999</v>
      </c>
      <c r="I6274">
        <v>4021396</v>
      </c>
      <c r="J6274">
        <v>212021</v>
      </c>
      <c r="K6274">
        <v>0</v>
      </c>
      <c r="L6274">
        <v>206694</v>
      </c>
      <c r="M6274">
        <v>2799830</v>
      </c>
      <c r="N6274">
        <v>3121080</v>
      </c>
      <c r="O6274">
        <v>48.84104</v>
      </c>
      <c r="P6274" s="27">
        <v>5237978</v>
      </c>
      <c r="Q6274" s="27">
        <v>17871981</v>
      </c>
    </row>
    <row r="6275" spans="1:17" x14ac:dyDescent="0.3">
      <c r="A6275">
        <v>2</v>
      </c>
      <c r="B6275">
        <v>26</v>
      </c>
      <c r="C6275">
        <v>46</v>
      </c>
      <c r="D6275" s="27">
        <v>26000</v>
      </c>
      <c r="E6275">
        <v>0</v>
      </c>
      <c r="F6275">
        <v>53370</v>
      </c>
      <c r="G6275">
        <v>141161</v>
      </c>
      <c r="H6275">
        <v>0</v>
      </c>
      <c r="I6275">
        <v>340005</v>
      </c>
      <c r="J6275">
        <v>0</v>
      </c>
      <c r="K6275">
        <v>9074</v>
      </c>
      <c r="L6275">
        <v>13752</v>
      </c>
      <c r="M6275">
        <v>22102</v>
      </c>
      <c r="N6275">
        <v>230326</v>
      </c>
      <c r="O6275">
        <v>1145.08</v>
      </c>
      <c r="P6275" s="27">
        <v>237336</v>
      </c>
      <c r="Q6275" s="27">
        <v>809790</v>
      </c>
    </row>
    <row r="6276" spans="1:17" x14ac:dyDescent="0.3">
      <c r="A6276">
        <v>5</v>
      </c>
      <c r="B6276">
        <v>14</v>
      </c>
      <c r="C6276">
        <v>30</v>
      </c>
      <c r="D6276" s="27">
        <v>7700</v>
      </c>
      <c r="E6276">
        <v>16439</v>
      </c>
      <c r="F6276">
        <v>131385</v>
      </c>
      <c r="G6276">
        <v>46098</v>
      </c>
      <c r="H6276">
        <v>26812</v>
      </c>
      <c r="I6276">
        <v>98168</v>
      </c>
      <c r="J6276">
        <v>0</v>
      </c>
      <c r="K6276">
        <v>48012</v>
      </c>
      <c r="L6276">
        <v>59990</v>
      </c>
      <c r="M6276">
        <v>143834</v>
      </c>
      <c r="N6276">
        <v>55091</v>
      </c>
      <c r="O6276">
        <v>1729.173</v>
      </c>
      <c r="P6276" s="27">
        <v>183420</v>
      </c>
      <c r="Q6276" s="27">
        <v>625829</v>
      </c>
    </row>
    <row r="6277" spans="1:17" x14ac:dyDescent="0.3">
      <c r="A6277">
        <v>2</v>
      </c>
      <c r="B6277">
        <v>18</v>
      </c>
      <c r="C6277">
        <v>37</v>
      </c>
      <c r="D6277" s="27">
        <v>26000</v>
      </c>
      <c r="E6277">
        <v>0</v>
      </c>
      <c r="F6277">
        <v>0</v>
      </c>
      <c r="G6277">
        <v>0</v>
      </c>
      <c r="H6277">
        <v>112812</v>
      </c>
      <c r="I6277">
        <v>89480</v>
      </c>
      <c r="J6277">
        <v>0</v>
      </c>
      <c r="K6277">
        <v>95733</v>
      </c>
      <c r="L6277">
        <v>5055</v>
      </c>
      <c r="M6277">
        <v>34871</v>
      </c>
      <c r="N6277">
        <v>330395</v>
      </c>
      <c r="O6277">
        <v>356.19830000000002</v>
      </c>
      <c r="P6277" s="27">
        <v>195881</v>
      </c>
      <c r="Q6277" s="27">
        <v>668346</v>
      </c>
    </row>
    <row r="6278" spans="1:17" x14ac:dyDescent="0.3">
      <c r="A6278">
        <v>2</v>
      </c>
      <c r="B6278">
        <v>2</v>
      </c>
      <c r="C6278">
        <v>3</v>
      </c>
      <c r="D6278" s="27">
        <v>5900</v>
      </c>
      <c r="E6278">
        <v>14551</v>
      </c>
      <c r="F6278">
        <v>13041</v>
      </c>
      <c r="G6278">
        <v>36145</v>
      </c>
      <c r="H6278">
        <v>1393</v>
      </c>
      <c r="I6278">
        <v>91862</v>
      </c>
      <c r="J6278">
        <v>0</v>
      </c>
      <c r="K6278">
        <v>2565</v>
      </c>
      <c r="L6278">
        <v>14325</v>
      </c>
      <c r="M6278">
        <v>94576</v>
      </c>
      <c r="N6278">
        <v>33521</v>
      </c>
      <c r="O6278">
        <v>1851.67</v>
      </c>
      <c r="P6278" s="27">
        <v>88505</v>
      </c>
      <c r="Q6278" s="27">
        <v>301979</v>
      </c>
    </row>
    <row r="6279" spans="1:17" x14ac:dyDescent="0.3">
      <c r="A6279">
        <v>7</v>
      </c>
      <c r="B6279">
        <v>12</v>
      </c>
      <c r="C6279">
        <v>21</v>
      </c>
      <c r="D6279" s="27">
        <v>8000</v>
      </c>
      <c r="E6279">
        <v>8478</v>
      </c>
      <c r="F6279">
        <v>35137</v>
      </c>
      <c r="G6279">
        <v>4006</v>
      </c>
      <c r="H6279">
        <v>263</v>
      </c>
      <c r="I6279">
        <v>10120</v>
      </c>
      <c r="J6279">
        <v>4663</v>
      </c>
      <c r="K6279">
        <v>2663</v>
      </c>
      <c r="L6279">
        <v>13432</v>
      </c>
      <c r="M6279">
        <v>12187</v>
      </c>
      <c r="N6279">
        <v>30897</v>
      </c>
      <c r="O6279">
        <v>1834.9659999999999</v>
      </c>
      <c r="P6279" s="27">
        <v>35711</v>
      </c>
      <c r="Q6279" s="27">
        <v>121846</v>
      </c>
    </row>
    <row r="6280" spans="1:17" x14ac:dyDescent="0.3">
      <c r="A6280">
        <v>3</v>
      </c>
      <c r="B6280">
        <v>14</v>
      </c>
      <c r="C6280">
        <v>28</v>
      </c>
      <c r="D6280" s="27">
        <v>42500</v>
      </c>
      <c r="E6280">
        <v>0</v>
      </c>
      <c r="F6280">
        <v>36189</v>
      </c>
      <c r="G6280">
        <v>33750</v>
      </c>
      <c r="H6280">
        <v>0</v>
      </c>
      <c r="I6280">
        <v>62144</v>
      </c>
      <c r="J6280">
        <v>12301</v>
      </c>
      <c r="K6280">
        <v>200984</v>
      </c>
      <c r="L6280">
        <v>24966</v>
      </c>
      <c r="M6280">
        <v>125414</v>
      </c>
      <c r="N6280">
        <v>59098</v>
      </c>
      <c r="O6280">
        <v>239.3854</v>
      </c>
      <c r="P6280" s="27">
        <v>162616</v>
      </c>
      <c r="Q6280" s="27">
        <v>554846</v>
      </c>
    </row>
    <row r="6281" spans="1:17" x14ac:dyDescent="0.3">
      <c r="A6281">
        <v>7</v>
      </c>
      <c r="B6281">
        <v>14</v>
      </c>
      <c r="C6281">
        <v>29</v>
      </c>
      <c r="D6281" s="27">
        <v>184000</v>
      </c>
      <c r="E6281">
        <v>0</v>
      </c>
      <c r="F6281">
        <v>1847648</v>
      </c>
      <c r="G6281">
        <v>759609</v>
      </c>
      <c r="H6281">
        <v>0</v>
      </c>
      <c r="I6281">
        <v>1979949</v>
      </c>
      <c r="J6281">
        <v>0</v>
      </c>
      <c r="K6281">
        <v>515334</v>
      </c>
      <c r="L6281">
        <v>540879</v>
      </c>
      <c r="M6281">
        <v>1340564</v>
      </c>
      <c r="N6281">
        <v>693426</v>
      </c>
      <c r="O6281">
        <v>138.56610000000001</v>
      </c>
      <c r="P6281" s="27">
        <v>2250120</v>
      </c>
      <c r="Q6281" s="27">
        <v>7677409</v>
      </c>
    </row>
    <row r="6282" spans="1:17" x14ac:dyDescent="0.3">
      <c r="A6282">
        <v>5</v>
      </c>
      <c r="B6282">
        <v>2</v>
      </c>
      <c r="C6282">
        <v>2</v>
      </c>
      <c r="D6282" s="27">
        <v>2850</v>
      </c>
      <c r="E6282">
        <v>4492</v>
      </c>
      <c r="F6282">
        <v>8212</v>
      </c>
      <c r="G6282">
        <v>11490</v>
      </c>
      <c r="H6282">
        <v>186</v>
      </c>
      <c r="I6282">
        <v>8802</v>
      </c>
      <c r="J6282">
        <v>0</v>
      </c>
      <c r="K6282">
        <v>28888</v>
      </c>
      <c r="L6282">
        <v>8387</v>
      </c>
      <c r="M6282">
        <v>14480</v>
      </c>
      <c r="N6282">
        <v>10306</v>
      </c>
      <c r="O6282">
        <v>1807.463</v>
      </c>
      <c r="P6282" s="27">
        <v>27914</v>
      </c>
      <c r="Q6282" s="27">
        <v>95243</v>
      </c>
    </row>
    <row r="6283" spans="1:17" x14ac:dyDescent="0.3">
      <c r="A6283">
        <v>7</v>
      </c>
      <c r="B6283">
        <v>2</v>
      </c>
      <c r="C6283">
        <v>2</v>
      </c>
      <c r="D6283" s="27">
        <v>44500</v>
      </c>
      <c r="E6283">
        <v>45740</v>
      </c>
      <c r="F6283">
        <v>923388</v>
      </c>
      <c r="G6283">
        <v>590644</v>
      </c>
      <c r="H6283">
        <v>1989</v>
      </c>
      <c r="I6283">
        <v>196229</v>
      </c>
      <c r="J6283">
        <v>0</v>
      </c>
      <c r="K6283">
        <v>19169</v>
      </c>
      <c r="L6283">
        <v>27388</v>
      </c>
      <c r="M6283">
        <v>110423</v>
      </c>
      <c r="N6283">
        <v>251268</v>
      </c>
      <c r="O6283">
        <v>61.580849999999998</v>
      </c>
      <c r="P6283" s="27">
        <v>634888</v>
      </c>
      <c r="Q6283" s="27">
        <v>2166238</v>
      </c>
    </row>
    <row r="6284" spans="1:17" x14ac:dyDescent="0.3">
      <c r="A6284">
        <v>6</v>
      </c>
      <c r="B6284">
        <v>7</v>
      </c>
      <c r="C6284">
        <v>17</v>
      </c>
      <c r="D6284" s="27">
        <v>28000</v>
      </c>
      <c r="E6284">
        <v>0</v>
      </c>
      <c r="F6284">
        <v>867418</v>
      </c>
      <c r="G6284">
        <v>103222</v>
      </c>
      <c r="H6284">
        <v>0</v>
      </c>
      <c r="I6284">
        <v>167862</v>
      </c>
      <c r="J6284">
        <v>0</v>
      </c>
      <c r="K6284">
        <v>195208</v>
      </c>
      <c r="L6284">
        <v>109312</v>
      </c>
      <c r="M6284">
        <v>53934</v>
      </c>
      <c r="N6284">
        <v>496553</v>
      </c>
      <c r="O6284">
        <v>484.85169999999999</v>
      </c>
      <c r="P6284" s="27">
        <v>584264</v>
      </c>
      <c r="Q6284" s="27">
        <v>1993509</v>
      </c>
    </row>
    <row r="6285" spans="1:17" x14ac:dyDescent="0.3">
      <c r="A6285">
        <v>8</v>
      </c>
      <c r="B6285">
        <v>5</v>
      </c>
      <c r="C6285">
        <v>11</v>
      </c>
      <c r="D6285" s="27">
        <v>12500</v>
      </c>
      <c r="E6285">
        <v>0</v>
      </c>
      <c r="F6285">
        <v>0</v>
      </c>
      <c r="G6285">
        <v>0</v>
      </c>
      <c r="H6285">
        <v>0</v>
      </c>
      <c r="I6285">
        <v>0</v>
      </c>
      <c r="J6285">
        <v>0</v>
      </c>
      <c r="K6285">
        <v>0</v>
      </c>
      <c r="L6285">
        <v>0</v>
      </c>
      <c r="M6285">
        <v>0</v>
      </c>
      <c r="N6285">
        <v>19687</v>
      </c>
      <c r="O6285">
        <v>1300.818</v>
      </c>
      <c r="P6285" s="27">
        <v>5770</v>
      </c>
      <c r="Q6285" s="27">
        <v>19687</v>
      </c>
    </row>
    <row r="6286" spans="1:17" x14ac:dyDescent="0.3">
      <c r="A6286">
        <v>2</v>
      </c>
      <c r="B6286">
        <v>91</v>
      </c>
      <c r="C6286">
        <v>49</v>
      </c>
      <c r="D6286" s="27">
        <v>1300</v>
      </c>
      <c r="E6286">
        <v>0</v>
      </c>
      <c r="F6286">
        <v>0</v>
      </c>
      <c r="G6286">
        <v>1</v>
      </c>
      <c r="H6286">
        <v>0</v>
      </c>
      <c r="I6286">
        <v>54</v>
      </c>
      <c r="J6286">
        <v>0</v>
      </c>
      <c r="K6286">
        <v>0</v>
      </c>
      <c r="L6286">
        <v>0</v>
      </c>
      <c r="M6286">
        <v>0</v>
      </c>
      <c r="N6286">
        <v>20</v>
      </c>
      <c r="O6286">
        <v>1868.403</v>
      </c>
      <c r="P6286" s="27">
        <v>22</v>
      </c>
      <c r="Q6286" s="27">
        <v>75</v>
      </c>
    </row>
    <row r="6287" spans="1:17" x14ac:dyDescent="0.3">
      <c r="A6287">
        <v>5</v>
      </c>
      <c r="B6287">
        <v>5</v>
      </c>
      <c r="C6287">
        <v>9</v>
      </c>
      <c r="D6287" s="27">
        <v>200000</v>
      </c>
      <c r="E6287">
        <v>4038</v>
      </c>
      <c r="F6287">
        <v>32861</v>
      </c>
      <c r="G6287">
        <v>65357</v>
      </c>
      <c r="H6287">
        <v>2311</v>
      </c>
      <c r="I6287">
        <v>227449</v>
      </c>
      <c r="J6287">
        <v>0</v>
      </c>
      <c r="K6287">
        <v>14617</v>
      </c>
      <c r="L6287">
        <v>14429</v>
      </c>
      <c r="M6287">
        <v>81993</v>
      </c>
      <c r="N6287">
        <v>342974</v>
      </c>
      <c r="O6287">
        <v>74.84496</v>
      </c>
      <c r="P6287" s="27">
        <v>230372</v>
      </c>
      <c r="Q6287" s="27">
        <v>786029</v>
      </c>
    </row>
    <row r="6288" spans="1:17" x14ac:dyDescent="0.3">
      <c r="A6288">
        <v>9</v>
      </c>
      <c r="B6288">
        <v>14</v>
      </c>
      <c r="C6288">
        <v>27</v>
      </c>
      <c r="D6288" s="27">
        <v>40000</v>
      </c>
      <c r="E6288">
        <v>0</v>
      </c>
      <c r="F6288">
        <v>0</v>
      </c>
      <c r="G6288">
        <v>340276</v>
      </c>
      <c r="H6288">
        <v>0</v>
      </c>
      <c r="I6288">
        <v>341440</v>
      </c>
      <c r="J6288">
        <v>0</v>
      </c>
      <c r="K6288">
        <v>3169</v>
      </c>
      <c r="L6288">
        <v>189902</v>
      </c>
      <c r="M6288">
        <v>784692</v>
      </c>
      <c r="N6288">
        <v>347087</v>
      </c>
      <c r="O6288">
        <v>356.19830000000002</v>
      </c>
      <c r="P6288" s="27">
        <v>588091</v>
      </c>
      <c r="Q6288" s="27">
        <v>2006566</v>
      </c>
    </row>
    <row r="6289" spans="1:17" x14ac:dyDescent="0.3">
      <c r="A6289">
        <v>1</v>
      </c>
      <c r="B6289">
        <v>15</v>
      </c>
      <c r="C6289">
        <v>53</v>
      </c>
      <c r="D6289" s="27">
        <v>2400</v>
      </c>
      <c r="E6289">
        <v>0</v>
      </c>
      <c r="F6289">
        <v>16979</v>
      </c>
      <c r="G6289">
        <v>18150</v>
      </c>
      <c r="H6289">
        <v>0</v>
      </c>
      <c r="I6289">
        <v>18845</v>
      </c>
      <c r="J6289">
        <v>86441</v>
      </c>
      <c r="K6289">
        <v>133458</v>
      </c>
      <c r="L6289">
        <v>37987</v>
      </c>
      <c r="M6289">
        <v>12114</v>
      </c>
      <c r="N6289">
        <v>22620</v>
      </c>
      <c r="O6289">
        <v>1276.539</v>
      </c>
      <c r="P6289" s="27">
        <v>101581</v>
      </c>
      <c r="Q6289" s="27">
        <v>346594</v>
      </c>
    </row>
    <row r="6290" spans="1:17" x14ac:dyDescent="0.3">
      <c r="A6290">
        <v>5</v>
      </c>
      <c r="B6290">
        <v>13</v>
      </c>
      <c r="C6290">
        <v>25</v>
      </c>
      <c r="D6290" s="27">
        <v>6000</v>
      </c>
      <c r="E6290">
        <v>0</v>
      </c>
      <c r="F6290">
        <v>8894</v>
      </c>
      <c r="G6290">
        <v>1018</v>
      </c>
      <c r="H6290">
        <v>551</v>
      </c>
      <c r="I6290">
        <v>3932</v>
      </c>
      <c r="J6290">
        <v>690</v>
      </c>
      <c r="K6290">
        <v>10137</v>
      </c>
      <c r="L6290">
        <v>0</v>
      </c>
      <c r="M6290">
        <v>0</v>
      </c>
      <c r="N6290">
        <v>31485</v>
      </c>
      <c r="O6290">
        <v>1522.982</v>
      </c>
      <c r="P6290" s="27">
        <v>16620</v>
      </c>
      <c r="Q6290" s="27">
        <v>56707</v>
      </c>
    </row>
    <row r="6291" spans="1:17" x14ac:dyDescent="0.3">
      <c r="A6291">
        <v>7</v>
      </c>
      <c r="B6291">
        <v>91</v>
      </c>
      <c r="C6291">
        <v>49</v>
      </c>
      <c r="D6291" s="27">
        <v>1250</v>
      </c>
      <c r="E6291">
        <v>0</v>
      </c>
      <c r="F6291">
        <v>0</v>
      </c>
      <c r="G6291">
        <v>0</v>
      </c>
      <c r="H6291">
        <v>157</v>
      </c>
      <c r="I6291">
        <v>7436</v>
      </c>
      <c r="J6291">
        <v>0</v>
      </c>
      <c r="K6291">
        <v>0</v>
      </c>
      <c r="L6291">
        <v>0</v>
      </c>
      <c r="M6291">
        <v>0</v>
      </c>
      <c r="N6291">
        <v>23047</v>
      </c>
      <c r="O6291">
        <v>1807.463</v>
      </c>
      <c r="P6291" s="27">
        <v>8980</v>
      </c>
      <c r="Q6291" s="27">
        <v>30640</v>
      </c>
    </row>
    <row r="6292" spans="1:17" x14ac:dyDescent="0.3">
      <c r="A6292">
        <v>9</v>
      </c>
      <c r="B6292">
        <v>91</v>
      </c>
      <c r="C6292">
        <v>49</v>
      </c>
      <c r="D6292" s="27">
        <v>3000</v>
      </c>
      <c r="E6292">
        <v>0</v>
      </c>
      <c r="F6292">
        <v>0</v>
      </c>
      <c r="G6292">
        <v>0</v>
      </c>
      <c r="H6292">
        <v>0</v>
      </c>
      <c r="I6292">
        <v>0</v>
      </c>
      <c r="J6292">
        <v>0</v>
      </c>
      <c r="K6292">
        <v>0</v>
      </c>
      <c r="L6292">
        <v>0</v>
      </c>
      <c r="M6292">
        <v>0</v>
      </c>
      <c r="N6292">
        <v>2753</v>
      </c>
      <c r="O6292">
        <v>4637.8509999999997</v>
      </c>
      <c r="P6292" s="27">
        <v>807</v>
      </c>
      <c r="Q6292" s="27">
        <v>2753</v>
      </c>
    </row>
    <row r="6293" spans="1:17" x14ac:dyDescent="0.3">
      <c r="A6293">
        <v>8</v>
      </c>
      <c r="B6293">
        <v>23</v>
      </c>
      <c r="C6293">
        <v>50</v>
      </c>
      <c r="D6293" s="27">
        <v>100000</v>
      </c>
      <c r="E6293">
        <v>335394</v>
      </c>
      <c r="F6293">
        <v>716820</v>
      </c>
      <c r="G6293">
        <v>1656395</v>
      </c>
      <c r="H6293">
        <v>0</v>
      </c>
      <c r="I6293">
        <v>1038931</v>
      </c>
      <c r="J6293">
        <v>0</v>
      </c>
      <c r="K6293">
        <v>3275825</v>
      </c>
      <c r="L6293">
        <v>97020</v>
      </c>
      <c r="M6293">
        <v>172977</v>
      </c>
      <c r="N6293">
        <v>833817</v>
      </c>
      <c r="O6293">
        <v>190.5898</v>
      </c>
      <c r="P6293" s="27">
        <v>2381940</v>
      </c>
      <c r="Q6293" s="27">
        <v>8127179</v>
      </c>
    </row>
    <row r="6294" spans="1:17" x14ac:dyDescent="0.3">
      <c r="A6294">
        <v>1</v>
      </c>
      <c r="B6294">
        <v>4</v>
      </c>
      <c r="C6294">
        <v>8</v>
      </c>
      <c r="D6294" s="27">
        <v>700000</v>
      </c>
      <c r="E6294">
        <v>3332486</v>
      </c>
      <c r="F6294">
        <v>30125276</v>
      </c>
      <c r="G6294">
        <v>8694677</v>
      </c>
      <c r="H6294">
        <v>0</v>
      </c>
      <c r="I6294">
        <v>12802214</v>
      </c>
      <c r="J6294">
        <v>3517848</v>
      </c>
      <c r="K6294" s="8">
        <v>140000000</v>
      </c>
      <c r="L6294">
        <v>8213803</v>
      </c>
      <c r="M6294">
        <v>17428256</v>
      </c>
      <c r="N6294">
        <v>22539977</v>
      </c>
      <c r="O6294">
        <v>9.8042010000000008</v>
      </c>
      <c r="P6294" s="27">
        <v>72397436</v>
      </c>
      <c r="Q6294" s="8">
        <v>247000000</v>
      </c>
    </row>
    <row r="6295" spans="1:17" x14ac:dyDescent="0.3">
      <c r="A6295">
        <v>9</v>
      </c>
      <c r="B6295">
        <v>25</v>
      </c>
      <c r="C6295">
        <v>42</v>
      </c>
      <c r="D6295" s="27">
        <v>110000</v>
      </c>
      <c r="E6295">
        <v>44429</v>
      </c>
      <c r="F6295">
        <v>332069</v>
      </c>
      <c r="G6295">
        <v>1265795</v>
      </c>
      <c r="H6295">
        <v>0</v>
      </c>
      <c r="I6295">
        <v>1148803</v>
      </c>
      <c r="J6295">
        <v>91058</v>
      </c>
      <c r="K6295">
        <v>1869803</v>
      </c>
      <c r="L6295">
        <v>150908</v>
      </c>
      <c r="M6295">
        <v>177726</v>
      </c>
      <c r="N6295">
        <v>770774</v>
      </c>
      <c r="O6295">
        <v>158.2996</v>
      </c>
      <c r="P6295" s="27">
        <v>1714937</v>
      </c>
      <c r="Q6295" s="27">
        <v>5851365</v>
      </c>
    </row>
    <row r="6296" spans="1:17" x14ac:dyDescent="0.3">
      <c r="A6296">
        <v>9</v>
      </c>
      <c r="B6296">
        <v>5</v>
      </c>
      <c r="C6296">
        <v>10</v>
      </c>
      <c r="D6296" s="27">
        <v>10000</v>
      </c>
      <c r="E6296">
        <v>62</v>
      </c>
      <c r="F6296">
        <v>7003</v>
      </c>
      <c r="G6296">
        <v>6152</v>
      </c>
      <c r="H6296">
        <v>992</v>
      </c>
      <c r="I6296">
        <v>47729</v>
      </c>
      <c r="J6296">
        <v>0</v>
      </c>
      <c r="K6296">
        <v>1762</v>
      </c>
      <c r="L6296">
        <v>9899</v>
      </c>
      <c r="M6296">
        <v>24838</v>
      </c>
      <c r="N6296">
        <v>34396</v>
      </c>
      <c r="O6296">
        <v>1130.4749999999999</v>
      </c>
      <c r="P6296" s="27">
        <v>38931</v>
      </c>
      <c r="Q6296" s="27">
        <v>132833</v>
      </c>
    </row>
    <row r="6297" spans="1:17" x14ac:dyDescent="0.3">
      <c r="A6297">
        <v>5</v>
      </c>
      <c r="B6297">
        <v>14</v>
      </c>
      <c r="C6297">
        <v>28</v>
      </c>
      <c r="D6297" s="27">
        <v>136000</v>
      </c>
      <c r="E6297">
        <v>8215</v>
      </c>
      <c r="F6297">
        <v>398366</v>
      </c>
      <c r="G6297">
        <v>281672</v>
      </c>
      <c r="H6297">
        <v>19234</v>
      </c>
      <c r="I6297">
        <v>653580</v>
      </c>
      <c r="J6297">
        <v>61089</v>
      </c>
      <c r="K6297">
        <v>374278</v>
      </c>
      <c r="L6297">
        <v>124198</v>
      </c>
      <c r="M6297">
        <v>344739</v>
      </c>
      <c r="N6297">
        <v>278937</v>
      </c>
      <c r="O6297">
        <v>20.205729999999999</v>
      </c>
      <c r="P6297" s="27">
        <v>745694</v>
      </c>
      <c r="Q6297" s="27">
        <v>2544308</v>
      </c>
    </row>
    <row r="6298" spans="1:17" x14ac:dyDescent="0.3">
      <c r="A6298">
        <v>7</v>
      </c>
      <c r="B6298">
        <v>1</v>
      </c>
      <c r="C6298">
        <v>1</v>
      </c>
      <c r="D6298" s="27">
        <v>114000</v>
      </c>
      <c r="E6298">
        <v>100119</v>
      </c>
      <c r="F6298">
        <v>508924</v>
      </c>
      <c r="G6298">
        <v>14188</v>
      </c>
      <c r="H6298">
        <v>4</v>
      </c>
      <c r="I6298">
        <v>0</v>
      </c>
      <c r="J6298">
        <v>0</v>
      </c>
      <c r="K6298">
        <v>0</v>
      </c>
      <c r="L6298">
        <v>0</v>
      </c>
      <c r="M6298">
        <v>0</v>
      </c>
      <c r="N6298">
        <v>1727456</v>
      </c>
      <c r="O6298">
        <v>75.266530000000003</v>
      </c>
      <c r="P6298" s="27">
        <v>688948</v>
      </c>
      <c r="Q6298" s="27">
        <v>2350691</v>
      </c>
    </row>
    <row r="6299" spans="1:17" x14ac:dyDescent="0.3">
      <c r="A6299">
        <v>1</v>
      </c>
      <c r="B6299">
        <v>2</v>
      </c>
      <c r="C6299">
        <v>6</v>
      </c>
      <c r="D6299" s="27">
        <v>37500</v>
      </c>
      <c r="E6299">
        <v>0</v>
      </c>
      <c r="F6299">
        <v>0</v>
      </c>
      <c r="G6299">
        <v>154868</v>
      </c>
      <c r="H6299">
        <v>366</v>
      </c>
      <c r="I6299">
        <v>227422</v>
      </c>
      <c r="J6299">
        <v>0</v>
      </c>
      <c r="K6299">
        <v>0</v>
      </c>
      <c r="L6299">
        <v>577</v>
      </c>
      <c r="M6299">
        <v>92610</v>
      </c>
      <c r="N6299">
        <v>193462</v>
      </c>
      <c r="O6299">
        <v>308.20569999999998</v>
      </c>
      <c r="P6299" s="27">
        <v>196162</v>
      </c>
      <c r="Q6299" s="27">
        <v>669305</v>
      </c>
    </row>
    <row r="6300" spans="1:17" x14ac:dyDescent="0.3">
      <c r="A6300">
        <v>2</v>
      </c>
      <c r="B6300">
        <v>17</v>
      </c>
      <c r="C6300">
        <v>36</v>
      </c>
      <c r="D6300" s="27">
        <v>130000</v>
      </c>
      <c r="E6300">
        <v>149878</v>
      </c>
      <c r="F6300">
        <v>576217</v>
      </c>
      <c r="G6300">
        <v>558388</v>
      </c>
      <c r="H6300">
        <v>0</v>
      </c>
      <c r="I6300">
        <v>537612</v>
      </c>
      <c r="J6300">
        <v>201513</v>
      </c>
      <c r="K6300">
        <v>221465</v>
      </c>
      <c r="L6300">
        <v>199186</v>
      </c>
      <c r="M6300">
        <v>24101</v>
      </c>
      <c r="N6300">
        <v>891839</v>
      </c>
      <c r="O6300">
        <v>84.055760000000006</v>
      </c>
      <c r="P6300" s="27">
        <v>984818</v>
      </c>
      <c r="Q6300" s="27">
        <v>3360199</v>
      </c>
    </row>
    <row r="6301" spans="1:17" x14ac:dyDescent="0.3">
      <c r="A6301">
        <v>2</v>
      </c>
      <c r="B6301">
        <v>5</v>
      </c>
      <c r="C6301">
        <v>9</v>
      </c>
      <c r="D6301" s="27">
        <v>200000</v>
      </c>
      <c r="E6301">
        <v>270629</v>
      </c>
      <c r="F6301">
        <v>920648</v>
      </c>
      <c r="G6301">
        <v>547113</v>
      </c>
      <c r="H6301">
        <v>0</v>
      </c>
      <c r="I6301">
        <v>4008039</v>
      </c>
      <c r="J6301">
        <v>0</v>
      </c>
      <c r="K6301">
        <v>610716</v>
      </c>
      <c r="L6301">
        <v>203460</v>
      </c>
      <c r="M6301">
        <v>212123</v>
      </c>
      <c r="N6301">
        <v>5922068</v>
      </c>
      <c r="O6301">
        <v>175.75630000000001</v>
      </c>
      <c r="P6301" s="27">
        <v>3720632</v>
      </c>
      <c r="Q6301" s="27">
        <v>12694796</v>
      </c>
    </row>
    <row r="6302" spans="1:17" x14ac:dyDescent="0.3">
      <c r="A6302">
        <v>9</v>
      </c>
      <c r="B6302">
        <v>5</v>
      </c>
      <c r="C6302">
        <v>11</v>
      </c>
      <c r="D6302" s="27">
        <v>3400</v>
      </c>
      <c r="E6302">
        <v>0</v>
      </c>
      <c r="F6302">
        <v>0</v>
      </c>
      <c r="G6302">
        <v>0</v>
      </c>
      <c r="H6302">
        <v>0</v>
      </c>
      <c r="I6302">
        <v>19267</v>
      </c>
      <c r="J6302">
        <v>0</v>
      </c>
      <c r="K6302">
        <v>0</v>
      </c>
      <c r="L6302">
        <v>0</v>
      </c>
      <c r="M6302">
        <v>0</v>
      </c>
      <c r="N6302">
        <v>30599</v>
      </c>
      <c r="O6302">
        <v>4637.8509999999997</v>
      </c>
      <c r="P6302" s="27">
        <v>14615</v>
      </c>
      <c r="Q6302" s="27">
        <v>49866</v>
      </c>
    </row>
    <row r="6303" spans="1:17" x14ac:dyDescent="0.3">
      <c r="A6303">
        <v>5</v>
      </c>
      <c r="B6303">
        <v>23</v>
      </c>
      <c r="C6303">
        <v>50</v>
      </c>
      <c r="D6303" s="27">
        <v>66000</v>
      </c>
      <c r="E6303">
        <v>98819</v>
      </c>
      <c r="F6303">
        <v>589709</v>
      </c>
      <c r="G6303">
        <v>1370231</v>
      </c>
      <c r="H6303">
        <v>134109</v>
      </c>
      <c r="I6303">
        <v>1091619</v>
      </c>
      <c r="J6303">
        <v>173018</v>
      </c>
      <c r="K6303">
        <v>4334930</v>
      </c>
      <c r="L6303">
        <v>65237</v>
      </c>
      <c r="M6303">
        <v>104383</v>
      </c>
      <c r="N6303">
        <v>698621</v>
      </c>
      <c r="O6303">
        <v>227.79159999999999</v>
      </c>
      <c r="P6303" s="27">
        <v>2538299</v>
      </c>
      <c r="Q6303" s="27">
        <v>8660676</v>
      </c>
    </row>
    <row r="6304" spans="1:17" x14ac:dyDescent="0.3">
      <c r="A6304">
        <v>3</v>
      </c>
      <c r="B6304">
        <v>23</v>
      </c>
      <c r="C6304">
        <v>50</v>
      </c>
      <c r="D6304" s="27">
        <v>245000</v>
      </c>
      <c r="E6304">
        <v>0</v>
      </c>
      <c r="F6304">
        <v>1920131</v>
      </c>
      <c r="G6304">
        <v>3388388</v>
      </c>
      <c r="H6304">
        <v>283450</v>
      </c>
      <c r="I6304">
        <v>3391819</v>
      </c>
      <c r="J6304">
        <v>290247</v>
      </c>
      <c r="K6304">
        <v>7371437</v>
      </c>
      <c r="L6304">
        <v>169127</v>
      </c>
      <c r="M6304">
        <v>630945</v>
      </c>
      <c r="N6304">
        <v>2046468</v>
      </c>
      <c r="O6304">
        <v>63.07394</v>
      </c>
      <c r="P6304" s="27">
        <v>5712782</v>
      </c>
      <c r="Q6304" s="27">
        <v>19492012</v>
      </c>
    </row>
    <row r="6305" spans="1:17" x14ac:dyDescent="0.3">
      <c r="A6305">
        <v>2</v>
      </c>
      <c r="B6305">
        <v>17</v>
      </c>
      <c r="C6305">
        <v>36</v>
      </c>
      <c r="D6305" s="27">
        <v>47000</v>
      </c>
      <c r="E6305">
        <v>7328</v>
      </c>
      <c r="F6305">
        <v>210187</v>
      </c>
      <c r="G6305">
        <v>186257</v>
      </c>
      <c r="H6305">
        <v>27760</v>
      </c>
      <c r="I6305">
        <v>398011</v>
      </c>
      <c r="J6305">
        <v>62239</v>
      </c>
      <c r="K6305">
        <v>5360</v>
      </c>
      <c r="L6305">
        <v>11737</v>
      </c>
      <c r="M6305">
        <v>4919</v>
      </c>
      <c r="N6305">
        <v>267617</v>
      </c>
      <c r="O6305">
        <v>115.00320000000001</v>
      </c>
      <c r="P6305" s="27">
        <v>346253</v>
      </c>
      <c r="Q6305" s="27">
        <v>1181415</v>
      </c>
    </row>
    <row r="6306" spans="1:17" x14ac:dyDescent="0.3">
      <c r="A6306">
        <v>5</v>
      </c>
      <c r="B6306">
        <v>25</v>
      </c>
      <c r="C6306">
        <v>42</v>
      </c>
      <c r="D6306" s="27">
        <v>138000</v>
      </c>
      <c r="E6306">
        <v>93713</v>
      </c>
      <c r="F6306">
        <v>1094808</v>
      </c>
      <c r="G6306">
        <v>1193825</v>
      </c>
      <c r="H6306">
        <v>9400</v>
      </c>
      <c r="I6306">
        <v>3720305</v>
      </c>
      <c r="J6306">
        <v>0</v>
      </c>
      <c r="K6306">
        <v>38129</v>
      </c>
      <c r="L6306">
        <v>20080</v>
      </c>
      <c r="M6306">
        <v>197042</v>
      </c>
      <c r="N6306">
        <v>1283173</v>
      </c>
      <c r="O6306">
        <v>144.55799999999999</v>
      </c>
      <c r="P6306" s="27">
        <v>2242226</v>
      </c>
      <c r="Q6306" s="27">
        <v>7650475</v>
      </c>
    </row>
    <row r="6307" spans="1:17" x14ac:dyDescent="0.3">
      <c r="A6307">
        <v>2</v>
      </c>
      <c r="B6307">
        <v>2</v>
      </c>
      <c r="C6307">
        <v>2</v>
      </c>
      <c r="D6307" s="27">
        <v>150000</v>
      </c>
      <c r="E6307">
        <v>0</v>
      </c>
      <c r="F6307">
        <v>599920</v>
      </c>
      <c r="G6307">
        <v>1942440</v>
      </c>
      <c r="H6307">
        <v>20253</v>
      </c>
      <c r="I6307">
        <v>1361671</v>
      </c>
      <c r="J6307">
        <v>97893</v>
      </c>
      <c r="K6307">
        <v>163898</v>
      </c>
      <c r="L6307">
        <v>222687</v>
      </c>
      <c r="M6307">
        <v>904227</v>
      </c>
      <c r="N6307">
        <v>1383331</v>
      </c>
      <c r="O6307">
        <v>89.499529999999993</v>
      </c>
      <c r="P6307" s="27">
        <v>1962579</v>
      </c>
      <c r="Q6307" s="27">
        <v>6696320</v>
      </c>
    </row>
    <row r="6308" spans="1:17" x14ac:dyDescent="0.3">
      <c r="A6308">
        <v>4</v>
      </c>
      <c r="B6308">
        <v>12</v>
      </c>
      <c r="C6308">
        <v>21</v>
      </c>
      <c r="D6308" s="27">
        <v>2000</v>
      </c>
      <c r="E6308">
        <v>0</v>
      </c>
      <c r="F6308">
        <v>0</v>
      </c>
      <c r="G6308">
        <v>0</v>
      </c>
      <c r="H6308">
        <v>31</v>
      </c>
      <c r="I6308">
        <v>276</v>
      </c>
      <c r="J6308">
        <v>0</v>
      </c>
      <c r="K6308">
        <v>294</v>
      </c>
      <c r="L6308">
        <v>0</v>
      </c>
      <c r="M6308">
        <v>0</v>
      </c>
      <c r="N6308">
        <v>1603</v>
      </c>
      <c r="O6308">
        <v>1461.857</v>
      </c>
      <c r="P6308" s="27">
        <v>646</v>
      </c>
      <c r="Q6308" s="27">
        <v>2204</v>
      </c>
    </row>
    <row r="6309" spans="1:17" x14ac:dyDescent="0.3">
      <c r="A6309">
        <v>4</v>
      </c>
      <c r="B6309">
        <v>6</v>
      </c>
      <c r="C6309">
        <v>15</v>
      </c>
      <c r="D6309" s="27">
        <v>10250</v>
      </c>
      <c r="E6309">
        <v>5521</v>
      </c>
      <c r="F6309">
        <v>11174</v>
      </c>
      <c r="G6309">
        <v>124994</v>
      </c>
      <c r="H6309">
        <v>0</v>
      </c>
      <c r="I6309">
        <v>81762</v>
      </c>
      <c r="J6309">
        <v>0</v>
      </c>
      <c r="K6309">
        <v>1136022</v>
      </c>
      <c r="L6309">
        <v>2076</v>
      </c>
      <c r="M6309">
        <v>8098</v>
      </c>
      <c r="N6309">
        <v>69756</v>
      </c>
      <c r="O6309">
        <v>964.60410000000002</v>
      </c>
      <c r="P6309" s="27">
        <v>421865</v>
      </c>
      <c r="Q6309" s="27">
        <v>1439403</v>
      </c>
    </row>
    <row r="6310" spans="1:17" x14ac:dyDescent="0.3">
      <c r="A6310">
        <v>7</v>
      </c>
      <c r="B6310">
        <v>26</v>
      </c>
      <c r="C6310">
        <v>46</v>
      </c>
      <c r="D6310" s="27">
        <v>7000</v>
      </c>
      <c r="E6310">
        <v>4119</v>
      </c>
      <c r="F6310">
        <v>10374</v>
      </c>
      <c r="G6310">
        <v>8245</v>
      </c>
      <c r="H6310">
        <v>291</v>
      </c>
      <c r="I6310">
        <v>42655</v>
      </c>
      <c r="J6310">
        <v>0</v>
      </c>
      <c r="K6310">
        <v>3488</v>
      </c>
      <c r="L6310">
        <v>3289</v>
      </c>
      <c r="M6310">
        <v>2582</v>
      </c>
      <c r="N6310">
        <v>67357</v>
      </c>
      <c r="O6310">
        <v>1451.617</v>
      </c>
      <c r="P6310" s="27">
        <v>41735</v>
      </c>
      <c r="Q6310" s="27">
        <v>142400</v>
      </c>
    </row>
    <row r="6311" spans="1:17" x14ac:dyDescent="0.3">
      <c r="A6311">
        <v>5</v>
      </c>
      <c r="B6311">
        <v>15</v>
      </c>
      <c r="C6311">
        <v>53</v>
      </c>
      <c r="D6311" s="27">
        <v>7500</v>
      </c>
      <c r="E6311">
        <v>2282</v>
      </c>
      <c r="F6311">
        <v>41118</v>
      </c>
      <c r="G6311">
        <v>23778</v>
      </c>
      <c r="H6311">
        <v>1607</v>
      </c>
      <c r="I6311">
        <v>18584</v>
      </c>
      <c r="J6311">
        <v>81691</v>
      </c>
      <c r="K6311">
        <v>82201</v>
      </c>
      <c r="L6311">
        <v>4309</v>
      </c>
      <c r="M6311">
        <v>3270</v>
      </c>
      <c r="N6311">
        <v>20453</v>
      </c>
      <c r="O6311">
        <v>1807.463</v>
      </c>
      <c r="P6311" s="27">
        <v>81856</v>
      </c>
      <c r="Q6311" s="27">
        <v>279293</v>
      </c>
    </row>
    <row r="6312" spans="1:17" x14ac:dyDescent="0.3">
      <c r="A6312">
        <v>5</v>
      </c>
      <c r="B6312">
        <v>2</v>
      </c>
      <c r="C6312">
        <v>6</v>
      </c>
      <c r="D6312" s="27">
        <v>89000</v>
      </c>
      <c r="E6312">
        <v>0</v>
      </c>
      <c r="F6312">
        <v>553031</v>
      </c>
      <c r="G6312">
        <v>118470</v>
      </c>
      <c r="H6312">
        <v>0</v>
      </c>
      <c r="I6312">
        <v>441658</v>
      </c>
      <c r="J6312">
        <v>0</v>
      </c>
      <c r="K6312">
        <v>7446</v>
      </c>
      <c r="L6312">
        <v>30961</v>
      </c>
      <c r="M6312">
        <v>68686</v>
      </c>
      <c r="N6312">
        <v>132442</v>
      </c>
      <c r="O6312">
        <v>19.690259999999999</v>
      </c>
      <c r="P6312" s="27">
        <v>396452</v>
      </c>
      <c r="Q6312" s="27">
        <v>1352694</v>
      </c>
    </row>
    <row r="6313" spans="1:17" x14ac:dyDescent="0.3">
      <c r="A6313">
        <v>6</v>
      </c>
      <c r="B6313">
        <v>5</v>
      </c>
      <c r="C6313">
        <v>9</v>
      </c>
      <c r="D6313" s="27">
        <v>245000</v>
      </c>
      <c r="E6313">
        <v>0</v>
      </c>
      <c r="F6313">
        <v>391746</v>
      </c>
      <c r="G6313">
        <v>152679</v>
      </c>
      <c r="H6313">
        <v>8495</v>
      </c>
      <c r="I6313">
        <v>423971</v>
      </c>
      <c r="J6313">
        <v>0</v>
      </c>
      <c r="K6313">
        <v>79765</v>
      </c>
      <c r="L6313">
        <v>29526</v>
      </c>
      <c r="M6313">
        <v>83735</v>
      </c>
      <c r="N6313">
        <v>534592</v>
      </c>
      <c r="O6313">
        <v>74.84496</v>
      </c>
      <c r="P6313" s="27">
        <v>499563</v>
      </c>
      <c r="Q6313" s="27">
        <v>1704509</v>
      </c>
    </row>
    <row r="6314" spans="1:17" x14ac:dyDescent="0.3">
      <c r="A6314">
        <v>2</v>
      </c>
      <c r="B6314">
        <v>12</v>
      </c>
      <c r="C6314">
        <v>21</v>
      </c>
      <c r="D6314" s="27">
        <v>80000</v>
      </c>
      <c r="E6314">
        <v>651977</v>
      </c>
      <c r="F6314">
        <v>964712</v>
      </c>
      <c r="G6314">
        <v>1298571</v>
      </c>
      <c r="H6314">
        <v>6434</v>
      </c>
      <c r="I6314">
        <v>937567</v>
      </c>
      <c r="J6314">
        <v>0</v>
      </c>
      <c r="K6314">
        <v>440581</v>
      </c>
      <c r="L6314">
        <v>163941</v>
      </c>
      <c r="M6314">
        <v>576873</v>
      </c>
      <c r="N6314">
        <v>1646059</v>
      </c>
      <c r="O6314">
        <v>177.34460000000001</v>
      </c>
      <c r="P6314" s="27">
        <v>1959764</v>
      </c>
      <c r="Q6314" s="27">
        <v>6686715</v>
      </c>
    </row>
    <row r="6315" spans="1:17" x14ac:dyDescent="0.3">
      <c r="A6315">
        <v>3</v>
      </c>
      <c r="B6315">
        <v>2</v>
      </c>
      <c r="C6315">
        <v>7</v>
      </c>
      <c r="D6315" s="27">
        <v>10000</v>
      </c>
      <c r="E6315">
        <v>0</v>
      </c>
      <c r="F6315">
        <v>15253</v>
      </c>
      <c r="G6315">
        <v>77366</v>
      </c>
      <c r="H6315">
        <v>0</v>
      </c>
      <c r="I6315">
        <v>47256</v>
      </c>
      <c r="J6315">
        <v>0</v>
      </c>
      <c r="K6315">
        <v>9285</v>
      </c>
      <c r="L6315">
        <v>7720</v>
      </c>
      <c r="M6315">
        <v>29396</v>
      </c>
      <c r="N6315">
        <v>59948</v>
      </c>
      <c r="O6315">
        <v>1879.4559999999999</v>
      </c>
      <c r="P6315" s="27">
        <v>72164</v>
      </c>
      <c r="Q6315" s="27">
        <v>246224</v>
      </c>
    </row>
    <row r="6316" spans="1:17" x14ac:dyDescent="0.3">
      <c r="A6316">
        <v>3</v>
      </c>
      <c r="B6316">
        <v>26</v>
      </c>
      <c r="C6316">
        <v>47</v>
      </c>
      <c r="D6316" s="27">
        <v>1400</v>
      </c>
      <c r="E6316">
        <v>56729</v>
      </c>
      <c r="F6316">
        <v>9748</v>
      </c>
      <c r="G6316">
        <v>28019</v>
      </c>
      <c r="H6316">
        <v>3584</v>
      </c>
      <c r="I6316">
        <v>72241</v>
      </c>
      <c r="J6316">
        <v>0</v>
      </c>
      <c r="K6316">
        <v>0</v>
      </c>
      <c r="L6316">
        <v>22473</v>
      </c>
      <c r="M6316">
        <v>80161</v>
      </c>
      <c r="N6316">
        <v>138000</v>
      </c>
      <c r="O6316">
        <v>1729.173</v>
      </c>
      <c r="P6316" s="27">
        <v>120444</v>
      </c>
      <c r="Q6316" s="27">
        <v>410955</v>
      </c>
    </row>
    <row r="6317" spans="1:17" x14ac:dyDescent="0.3">
      <c r="A6317">
        <v>5</v>
      </c>
      <c r="B6317">
        <v>16</v>
      </c>
      <c r="C6317">
        <v>35</v>
      </c>
      <c r="D6317" s="27">
        <v>1400000</v>
      </c>
      <c r="E6317">
        <v>21933</v>
      </c>
      <c r="F6317">
        <v>90820620</v>
      </c>
      <c r="G6317">
        <v>11766751</v>
      </c>
      <c r="H6317">
        <v>0</v>
      </c>
      <c r="I6317">
        <v>11695908</v>
      </c>
      <c r="J6317">
        <v>2254667</v>
      </c>
      <c r="K6317">
        <v>2327305</v>
      </c>
      <c r="L6317">
        <v>4096325</v>
      </c>
      <c r="M6317">
        <v>2727835</v>
      </c>
      <c r="N6317">
        <v>14386584</v>
      </c>
      <c r="O6317">
        <v>2.860252</v>
      </c>
      <c r="P6317" s="27">
        <v>41060354</v>
      </c>
      <c r="Q6317" s="8">
        <v>140000000</v>
      </c>
    </row>
    <row r="6318" spans="1:17" x14ac:dyDescent="0.3">
      <c r="A6318">
        <v>5</v>
      </c>
      <c r="B6318">
        <v>18</v>
      </c>
      <c r="C6318">
        <v>39</v>
      </c>
      <c r="D6318" s="27">
        <v>10000</v>
      </c>
      <c r="E6318">
        <v>3771</v>
      </c>
      <c r="F6318">
        <v>24019</v>
      </c>
      <c r="G6318">
        <v>31109</v>
      </c>
      <c r="H6318">
        <v>23142</v>
      </c>
      <c r="I6318">
        <v>15616</v>
      </c>
      <c r="J6318">
        <v>0</v>
      </c>
      <c r="K6318">
        <v>0</v>
      </c>
      <c r="L6318">
        <v>83745</v>
      </c>
      <c r="M6318">
        <v>14141</v>
      </c>
      <c r="N6318">
        <v>79505</v>
      </c>
      <c r="O6318">
        <v>356.19830000000002</v>
      </c>
      <c r="P6318" s="27">
        <v>80612</v>
      </c>
      <c r="Q6318" s="27">
        <v>275048</v>
      </c>
    </row>
    <row r="6319" spans="1:17" x14ac:dyDescent="0.3">
      <c r="A6319">
        <v>5</v>
      </c>
      <c r="B6319">
        <v>25</v>
      </c>
      <c r="C6319">
        <v>42</v>
      </c>
      <c r="D6319" s="27">
        <v>31000</v>
      </c>
      <c r="E6319">
        <v>0</v>
      </c>
      <c r="F6319">
        <v>468238</v>
      </c>
      <c r="G6319">
        <v>175250</v>
      </c>
      <c r="H6319">
        <v>6435</v>
      </c>
      <c r="I6319">
        <v>337008</v>
      </c>
      <c r="J6319">
        <v>0</v>
      </c>
      <c r="K6319">
        <v>558221</v>
      </c>
      <c r="L6319">
        <v>85640</v>
      </c>
      <c r="M6319">
        <v>158515</v>
      </c>
      <c r="N6319">
        <v>223903</v>
      </c>
      <c r="O6319">
        <v>692.22119999999995</v>
      </c>
      <c r="P6319" s="27">
        <v>590038</v>
      </c>
      <c r="Q6319" s="27">
        <v>2013210</v>
      </c>
    </row>
    <row r="6320" spans="1:17" x14ac:dyDescent="0.3">
      <c r="A6320">
        <v>3</v>
      </c>
      <c r="B6320">
        <v>5</v>
      </c>
      <c r="C6320">
        <v>10</v>
      </c>
      <c r="D6320" s="27">
        <v>900000</v>
      </c>
      <c r="E6320">
        <v>6954792</v>
      </c>
      <c r="F6320">
        <v>3354593</v>
      </c>
      <c r="G6320">
        <v>10011735</v>
      </c>
      <c r="H6320">
        <v>0</v>
      </c>
      <c r="I6320">
        <v>36324099</v>
      </c>
      <c r="J6320">
        <v>0</v>
      </c>
      <c r="K6320">
        <v>460078</v>
      </c>
      <c r="L6320">
        <v>287744</v>
      </c>
      <c r="M6320">
        <v>2399140</v>
      </c>
      <c r="N6320">
        <v>48813263</v>
      </c>
      <c r="O6320">
        <v>36.96416</v>
      </c>
      <c r="P6320" s="27">
        <v>31830435</v>
      </c>
      <c r="Q6320" s="8">
        <v>109000000</v>
      </c>
    </row>
    <row r="6321" spans="1:17" x14ac:dyDescent="0.3">
      <c r="A6321">
        <v>4</v>
      </c>
      <c r="B6321">
        <v>25</v>
      </c>
      <c r="C6321">
        <v>42</v>
      </c>
      <c r="D6321" s="27">
        <v>10000</v>
      </c>
      <c r="E6321">
        <v>0</v>
      </c>
      <c r="F6321">
        <v>10479</v>
      </c>
      <c r="G6321">
        <v>62422</v>
      </c>
      <c r="H6321">
        <v>0</v>
      </c>
      <c r="I6321">
        <v>61369</v>
      </c>
      <c r="J6321">
        <v>0</v>
      </c>
      <c r="K6321">
        <v>0</v>
      </c>
      <c r="L6321">
        <v>13075</v>
      </c>
      <c r="M6321">
        <v>38640</v>
      </c>
      <c r="N6321">
        <v>76241</v>
      </c>
      <c r="O6321">
        <v>918.0299</v>
      </c>
      <c r="P6321" s="27">
        <v>76854</v>
      </c>
      <c r="Q6321" s="27">
        <v>262226</v>
      </c>
    </row>
    <row r="6322" spans="1:17" x14ac:dyDescent="0.3">
      <c r="A6322">
        <v>4</v>
      </c>
      <c r="B6322">
        <v>17</v>
      </c>
      <c r="C6322">
        <v>36</v>
      </c>
      <c r="D6322" s="27">
        <v>70000</v>
      </c>
      <c r="E6322">
        <v>925211</v>
      </c>
      <c r="F6322">
        <v>1956890</v>
      </c>
      <c r="G6322">
        <v>1020617</v>
      </c>
      <c r="H6322">
        <v>385548</v>
      </c>
      <c r="I6322">
        <v>1136338</v>
      </c>
      <c r="J6322">
        <v>355870</v>
      </c>
      <c r="K6322">
        <v>650758</v>
      </c>
      <c r="L6322">
        <v>508663</v>
      </c>
      <c r="M6322">
        <v>25614</v>
      </c>
      <c r="N6322">
        <v>1526021</v>
      </c>
      <c r="O6322">
        <v>84.055760000000006</v>
      </c>
      <c r="P6322" s="27">
        <v>2488725</v>
      </c>
      <c r="Q6322" s="27">
        <v>8491530</v>
      </c>
    </row>
    <row r="6323" spans="1:17" x14ac:dyDescent="0.3">
      <c r="A6323">
        <v>6</v>
      </c>
      <c r="B6323">
        <v>13</v>
      </c>
      <c r="C6323">
        <v>23</v>
      </c>
      <c r="D6323" s="27">
        <v>5000</v>
      </c>
      <c r="E6323">
        <v>29128</v>
      </c>
      <c r="F6323">
        <v>64752</v>
      </c>
      <c r="G6323">
        <v>13045</v>
      </c>
      <c r="H6323">
        <v>261</v>
      </c>
      <c r="I6323">
        <v>11868</v>
      </c>
      <c r="J6323">
        <v>0</v>
      </c>
      <c r="K6323">
        <v>1349</v>
      </c>
      <c r="L6323">
        <v>7993</v>
      </c>
      <c r="M6323">
        <v>53199</v>
      </c>
      <c r="N6323">
        <v>42474</v>
      </c>
      <c r="O6323">
        <v>2140.9059999999999</v>
      </c>
      <c r="P6323" s="27">
        <v>65671</v>
      </c>
      <c r="Q6323" s="27">
        <v>224069</v>
      </c>
    </row>
    <row r="6324" spans="1:17" x14ac:dyDescent="0.3">
      <c r="A6324">
        <v>6</v>
      </c>
      <c r="B6324">
        <v>16</v>
      </c>
      <c r="C6324">
        <v>35</v>
      </c>
      <c r="D6324" s="27">
        <v>196000</v>
      </c>
      <c r="E6324">
        <v>81674</v>
      </c>
      <c r="F6324">
        <v>4060981</v>
      </c>
      <c r="G6324">
        <v>4980378</v>
      </c>
      <c r="H6324">
        <v>309971</v>
      </c>
      <c r="I6324">
        <v>5616285</v>
      </c>
      <c r="J6324">
        <v>1168866</v>
      </c>
      <c r="K6324">
        <v>1821724</v>
      </c>
      <c r="L6324">
        <v>2310469</v>
      </c>
      <c r="M6324">
        <v>1892800</v>
      </c>
      <c r="N6324">
        <v>5565901</v>
      </c>
      <c r="O6324">
        <v>9.2846069999999994</v>
      </c>
      <c r="P6324" s="27">
        <v>8150366</v>
      </c>
      <c r="Q6324" s="27">
        <v>27809049</v>
      </c>
    </row>
    <row r="6325" spans="1:17" x14ac:dyDescent="0.3">
      <c r="A6325">
        <v>4</v>
      </c>
      <c r="B6325">
        <v>2</v>
      </c>
      <c r="C6325">
        <v>3</v>
      </c>
      <c r="D6325" s="27">
        <v>102000</v>
      </c>
      <c r="E6325">
        <v>250942</v>
      </c>
      <c r="F6325">
        <v>1095567</v>
      </c>
      <c r="G6325">
        <v>1708139</v>
      </c>
      <c r="H6325">
        <v>35760</v>
      </c>
      <c r="I6325">
        <v>1139745</v>
      </c>
      <c r="J6325">
        <v>63068</v>
      </c>
      <c r="K6325">
        <v>178678</v>
      </c>
      <c r="L6325">
        <v>33704</v>
      </c>
      <c r="M6325">
        <v>4839879</v>
      </c>
      <c r="N6325">
        <v>1005045</v>
      </c>
      <c r="O6325">
        <v>53.72437</v>
      </c>
      <c r="P6325" s="27">
        <v>3033566</v>
      </c>
      <c r="Q6325" s="27">
        <v>10350527</v>
      </c>
    </row>
    <row r="6326" spans="1:17" x14ac:dyDescent="0.3">
      <c r="A6326">
        <v>6</v>
      </c>
      <c r="B6326">
        <v>14</v>
      </c>
      <c r="C6326">
        <v>29</v>
      </c>
      <c r="D6326" s="27">
        <v>265000</v>
      </c>
      <c r="E6326">
        <v>452833</v>
      </c>
      <c r="F6326">
        <v>2993802</v>
      </c>
      <c r="G6326">
        <v>833405</v>
      </c>
      <c r="H6326">
        <v>0</v>
      </c>
      <c r="I6326">
        <v>2342885</v>
      </c>
      <c r="J6326">
        <v>206637</v>
      </c>
      <c r="K6326">
        <v>1418693</v>
      </c>
      <c r="L6326">
        <v>850420</v>
      </c>
      <c r="M6326">
        <v>1768750</v>
      </c>
      <c r="N6326">
        <v>1011978</v>
      </c>
      <c r="O6326">
        <v>15.94562</v>
      </c>
      <c r="P6326" s="27">
        <v>3481654</v>
      </c>
      <c r="Q6326" s="27">
        <v>11879403</v>
      </c>
    </row>
    <row r="6327" spans="1:17" x14ac:dyDescent="0.3">
      <c r="A6327">
        <v>2</v>
      </c>
      <c r="B6327">
        <v>2</v>
      </c>
      <c r="C6327">
        <v>2</v>
      </c>
      <c r="D6327" s="27">
        <v>1500000</v>
      </c>
      <c r="E6327">
        <v>1796048</v>
      </c>
      <c r="F6327">
        <v>16680010</v>
      </c>
      <c r="G6327">
        <v>20366824</v>
      </c>
      <c r="H6327">
        <v>408840</v>
      </c>
      <c r="I6327">
        <v>12441843</v>
      </c>
      <c r="J6327">
        <v>759896</v>
      </c>
      <c r="K6327">
        <v>2449268</v>
      </c>
      <c r="L6327">
        <v>1012892</v>
      </c>
      <c r="M6327">
        <v>18953188</v>
      </c>
      <c r="N6327">
        <v>10461135</v>
      </c>
      <c r="O6327">
        <v>25.322579999999999</v>
      </c>
      <c r="P6327" s="27">
        <v>25008776</v>
      </c>
      <c r="Q6327" s="27">
        <v>85329944</v>
      </c>
    </row>
    <row r="6328" spans="1:17" x14ac:dyDescent="0.3">
      <c r="A6328">
        <v>4</v>
      </c>
      <c r="B6328">
        <v>2</v>
      </c>
      <c r="C6328">
        <v>2</v>
      </c>
      <c r="D6328" s="27">
        <v>305000</v>
      </c>
      <c r="E6328">
        <v>169055</v>
      </c>
      <c r="F6328">
        <v>707849</v>
      </c>
      <c r="G6328">
        <v>6328841</v>
      </c>
      <c r="H6328">
        <v>0</v>
      </c>
      <c r="I6328">
        <v>1928548</v>
      </c>
      <c r="J6328">
        <v>122765</v>
      </c>
      <c r="K6328">
        <v>703863</v>
      </c>
      <c r="L6328">
        <v>378294</v>
      </c>
      <c r="M6328">
        <v>1448477</v>
      </c>
      <c r="N6328">
        <v>1776011</v>
      </c>
      <c r="O6328">
        <v>61.580849999999998</v>
      </c>
      <c r="P6328" s="27">
        <v>3975294</v>
      </c>
      <c r="Q6328" s="27">
        <v>13563703</v>
      </c>
    </row>
    <row r="6329" spans="1:17" x14ac:dyDescent="0.3">
      <c r="A6329">
        <v>1</v>
      </c>
      <c r="B6329">
        <v>16</v>
      </c>
      <c r="C6329">
        <v>35</v>
      </c>
      <c r="D6329" s="27">
        <v>700000</v>
      </c>
      <c r="E6329">
        <v>0</v>
      </c>
      <c r="F6329">
        <v>11959768</v>
      </c>
      <c r="G6329">
        <v>15756522</v>
      </c>
      <c r="H6329">
        <v>0</v>
      </c>
      <c r="I6329">
        <v>13183749</v>
      </c>
      <c r="J6329">
        <v>0</v>
      </c>
      <c r="K6329">
        <v>4418358</v>
      </c>
      <c r="L6329">
        <v>3731814</v>
      </c>
      <c r="M6329">
        <v>4171171</v>
      </c>
      <c r="N6329">
        <v>20796287</v>
      </c>
      <c r="O6329">
        <v>7.1506299999999996</v>
      </c>
      <c r="P6329" s="27">
        <v>21693338</v>
      </c>
      <c r="Q6329" s="27">
        <v>74017669</v>
      </c>
    </row>
    <row r="6330" spans="1:17" x14ac:dyDescent="0.3">
      <c r="A6330">
        <v>7</v>
      </c>
      <c r="B6330">
        <v>5</v>
      </c>
      <c r="C6330">
        <v>10</v>
      </c>
      <c r="D6330" s="27">
        <v>48000</v>
      </c>
      <c r="E6330">
        <v>0</v>
      </c>
      <c r="F6330">
        <v>0</v>
      </c>
      <c r="G6330">
        <v>0</v>
      </c>
      <c r="H6330">
        <v>0</v>
      </c>
      <c r="I6330">
        <v>88677</v>
      </c>
      <c r="J6330">
        <v>0</v>
      </c>
      <c r="K6330">
        <v>0</v>
      </c>
      <c r="L6330">
        <v>8144</v>
      </c>
      <c r="M6330">
        <v>3631</v>
      </c>
      <c r="N6330">
        <v>167646</v>
      </c>
      <c r="O6330">
        <v>564.50829999999996</v>
      </c>
      <c r="P6330" s="27">
        <v>78575</v>
      </c>
      <c r="Q6330" s="27">
        <v>268098</v>
      </c>
    </row>
    <row r="6331" spans="1:17" x14ac:dyDescent="0.3">
      <c r="A6331">
        <v>8</v>
      </c>
      <c r="B6331">
        <v>15</v>
      </c>
      <c r="C6331">
        <v>33</v>
      </c>
      <c r="D6331" s="27">
        <v>6400</v>
      </c>
      <c r="E6331">
        <v>0</v>
      </c>
      <c r="F6331">
        <v>22317</v>
      </c>
      <c r="G6331">
        <v>52987</v>
      </c>
      <c r="H6331">
        <v>0</v>
      </c>
      <c r="I6331">
        <v>44909</v>
      </c>
      <c r="J6331">
        <v>0</v>
      </c>
      <c r="K6331">
        <v>174371</v>
      </c>
      <c r="L6331">
        <v>8912</v>
      </c>
      <c r="M6331">
        <v>1575</v>
      </c>
      <c r="N6331">
        <v>27425</v>
      </c>
      <c r="O6331">
        <v>673.173</v>
      </c>
      <c r="P6331" s="27">
        <v>97449</v>
      </c>
      <c r="Q6331" s="27">
        <v>332496</v>
      </c>
    </row>
    <row r="6332" spans="1:17" x14ac:dyDescent="0.3">
      <c r="A6332">
        <v>3</v>
      </c>
      <c r="B6332">
        <v>23</v>
      </c>
      <c r="C6332">
        <v>50</v>
      </c>
      <c r="D6332" s="27">
        <v>1300</v>
      </c>
      <c r="E6332">
        <v>0</v>
      </c>
      <c r="F6332">
        <v>7562</v>
      </c>
      <c r="G6332">
        <v>6772</v>
      </c>
      <c r="H6332">
        <v>3777</v>
      </c>
      <c r="I6332">
        <v>23310</v>
      </c>
      <c r="J6332">
        <v>0</v>
      </c>
      <c r="K6332">
        <v>0</v>
      </c>
      <c r="L6332">
        <v>8274</v>
      </c>
      <c r="M6332">
        <v>0</v>
      </c>
      <c r="N6332">
        <v>11335</v>
      </c>
      <c r="O6332">
        <v>1879.4559999999999</v>
      </c>
      <c r="P6332" s="27">
        <v>17887</v>
      </c>
      <c r="Q6332" s="27">
        <v>61030</v>
      </c>
    </row>
    <row r="6333" spans="1:17" x14ac:dyDescent="0.3">
      <c r="A6333">
        <v>7</v>
      </c>
      <c r="B6333">
        <v>18</v>
      </c>
      <c r="C6333">
        <v>38</v>
      </c>
      <c r="D6333" s="27">
        <v>470000</v>
      </c>
      <c r="E6333">
        <v>479792</v>
      </c>
      <c r="F6333">
        <v>5215377</v>
      </c>
      <c r="G6333">
        <v>6820511</v>
      </c>
      <c r="H6333">
        <v>0</v>
      </c>
      <c r="I6333">
        <v>7181610</v>
      </c>
      <c r="J6333">
        <v>0</v>
      </c>
      <c r="K6333">
        <v>2924669</v>
      </c>
      <c r="L6333">
        <v>236137</v>
      </c>
      <c r="M6333">
        <v>706931</v>
      </c>
      <c r="N6333">
        <v>11547725</v>
      </c>
      <c r="O6333">
        <v>17.19126</v>
      </c>
      <c r="P6333" s="27">
        <v>10290959</v>
      </c>
      <c r="Q6333" s="27">
        <v>35112752</v>
      </c>
    </row>
    <row r="6334" spans="1:17" x14ac:dyDescent="0.3">
      <c r="A6334">
        <v>7</v>
      </c>
      <c r="B6334">
        <v>2</v>
      </c>
      <c r="C6334">
        <v>2</v>
      </c>
      <c r="D6334" s="27">
        <v>2500</v>
      </c>
      <c r="E6334">
        <v>3931</v>
      </c>
      <c r="F6334">
        <v>14064</v>
      </c>
      <c r="G6334">
        <v>6907</v>
      </c>
      <c r="H6334">
        <v>65</v>
      </c>
      <c r="I6334">
        <v>8324</v>
      </c>
      <c r="J6334">
        <v>0</v>
      </c>
      <c r="K6334">
        <v>3423</v>
      </c>
      <c r="L6334">
        <v>3508</v>
      </c>
      <c r="M6334">
        <v>3253</v>
      </c>
      <c r="N6334">
        <v>3706</v>
      </c>
      <c r="O6334">
        <v>1879.4559999999999</v>
      </c>
      <c r="P6334" s="27">
        <v>13828</v>
      </c>
      <c r="Q6334" s="27">
        <v>47181</v>
      </c>
    </row>
    <row r="6335" spans="1:17" x14ac:dyDescent="0.3">
      <c r="A6335">
        <v>3</v>
      </c>
      <c r="B6335">
        <v>16</v>
      </c>
      <c r="C6335">
        <v>35</v>
      </c>
      <c r="D6335" s="27">
        <v>20000</v>
      </c>
      <c r="E6335">
        <v>333086</v>
      </c>
      <c r="F6335">
        <v>145580</v>
      </c>
      <c r="G6335">
        <v>181772</v>
      </c>
      <c r="H6335">
        <v>0</v>
      </c>
      <c r="I6335">
        <v>355620</v>
      </c>
      <c r="J6335">
        <v>79910</v>
      </c>
      <c r="K6335">
        <v>219389</v>
      </c>
      <c r="L6335">
        <v>485573</v>
      </c>
      <c r="M6335">
        <v>55781</v>
      </c>
      <c r="N6335">
        <v>342664</v>
      </c>
      <c r="O6335">
        <v>196.322</v>
      </c>
      <c r="P6335" s="27">
        <v>644600</v>
      </c>
      <c r="Q6335" s="27">
        <v>2199375</v>
      </c>
    </row>
    <row r="6336" spans="1:17" x14ac:dyDescent="0.3">
      <c r="A6336">
        <v>7</v>
      </c>
      <c r="B6336">
        <v>14</v>
      </c>
      <c r="C6336">
        <v>31</v>
      </c>
      <c r="D6336" s="27">
        <v>40000</v>
      </c>
      <c r="E6336">
        <v>0</v>
      </c>
      <c r="F6336">
        <v>86715</v>
      </c>
      <c r="G6336">
        <v>91063</v>
      </c>
      <c r="H6336">
        <v>0</v>
      </c>
      <c r="I6336">
        <v>52822</v>
      </c>
      <c r="J6336">
        <v>0</v>
      </c>
      <c r="K6336">
        <v>5037</v>
      </c>
      <c r="L6336">
        <v>14431</v>
      </c>
      <c r="M6336">
        <v>7814</v>
      </c>
      <c r="N6336">
        <v>94294</v>
      </c>
      <c r="O6336">
        <v>503.86329999999998</v>
      </c>
      <c r="P6336" s="27">
        <v>103217</v>
      </c>
      <c r="Q6336" s="27">
        <v>352176</v>
      </c>
    </row>
    <row r="6337" spans="1:17" x14ac:dyDescent="0.3">
      <c r="A6337">
        <v>2</v>
      </c>
      <c r="B6337">
        <v>8</v>
      </c>
      <c r="C6337">
        <v>19</v>
      </c>
      <c r="D6337" s="27">
        <v>52000</v>
      </c>
      <c r="E6337">
        <v>311876</v>
      </c>
      <c r="F6337">
        <v>306562</v>
      </c>
      <c r="G6337">
        <v>1046647</v>
      </c>
      <c r="H6337">
        <v>0</v>
      </c>
      <c r="I6337">
        <v>485466</v>
      </c>
      <c r="J6337">
        <v>0</v>
      </c>
      <c r="K6337">
        <v>696972</v>
      </c>
      <c r="L6337">
        <v>91988</v>
      </c>
      <c r="M6337">
        <v>219878</v>
      </c>
      <c r="N6337">
        <v>555706</v>
      </c>
      <c r="O6337">
        <v>624.92510000000004</v>
      </c>
      <c r="P6337" s="27">
        <v>1088832</v>
      </c>
      <c r="Q6337" s="27">
        <v>3715095</v>
      </c>
    </row>
    <row r="6338" spans="1:17" x14ac:dyDescent="0.3">
      <c r="A6338">
        <v>9</v>
      </c>
      <c r="B6338">
        <v>1</v>
      </c>
      <c r="C6338">
        <v>1</v>
      </c>
      <c r="D6338" s="27">
        <v>5100</v>
      </c>
      <c r="E6338">
        <v>0</v>
      </c>
      <c r="F6338">
        <v>0</v>
      </c>
      <c r="G6338">
        <v>0</v>
      </c>
      <c r="H6338">
        <v>0</v>
      </c>
      <c r="I6338">
        <v>0</v>
      </c>
      <c r="J6338">
        <v>0</v>
      </c>
      <c r="K6338">
        <v>0</v>
      </c>
      <c r="L6338">
        <v>0</v>
      </c>
      <c r="M6338">
        <v>0</v>
      </c>
      <c r="N6338">
        <v>222</v>
      </c>
      <c r="O6338">
        <v>1551.9390000000001</v>
      </c>
      <c r="P6338" s="27">
        <v>65</v>
      </c>
      <c r="Q6338" s="27">
        <v>222</v>
      </c>
    </row>
    <row r="6339" spans="1:17" x14ac:dyDescent="0.3">
      <c r="A6339">
        <v>2</v>
      </c>
      <c r="B6339">
        <v>5</v>
      </c>
      <c r="C6339">
        <v>10</v>
      </c>
      <c r="D6339" s="27">
        <v>210000</v>
      </c>
      <c r="E6339">
        <v>89894</v>
      </c>
      <c r="F6339">
        <v>28986</v>
      </c>
      <c r="G6339">
        <v>303708</v>
      </c>
      <c r="H6339">
        <v>10259</v>
      </c>
      <c r="I6339">
        <v>1123258</v>
      </c>
      <c r="J6339">
        <v>0</v>
      </c>
      <c r="K6339">
        <v>19587</v>
      </c>
      <c r="L6339">
        <v>14787</v>
      </c>
      <c r="M6339">
        <v>81222</v>
      </c>
      <c r="N6339">
        <v>915100</v>
      </c>
      <c r="O6339">
        <v>312.36669999999998</v>
      </c>
      <c r="P6339" s="27">
        <v>758148</v>
      </c>
      <c r="Q6339" s="27">
        <v>2586801</v>
      </c>
    </row>
    <row r="6340" spans="1:17" x14ac:dyDescent="0.3">
      <c r="A6340">
        <v>7</v>
      </c>
      <c r="B6340">
        <v>5</v>
      </c>
      <c r="C6340">
        <v>10</v>
      </c>
      <c r="D6340" s="27">
        <v>40000</v>
      </c>
      <c r="E6340">
        <v>0</v>
      </c>
      <c r="F6340">
        <v>0</v>
      </c>
      <c r="G6340">
        <v>0</v>
      </c>
      <c r="H6340">
        <v>891</v>
      </c>
      <c r="I6340">
        <v>296156</v>
      </c>
      <c r="J6340">
        <v>0</v>
      </c>
      <c r="K6340">
        <v>0</v>
      </c>
      <c r="L6340">
        <v>209</v>
      </c>
      <c r="M6340">
        <v>0</v>
      </c>
      <c r="N6340">
        <v>196402</v>
      </c>
      <c r="O6340">
        <v>564.50829999999996</v>
      </c>
      <c r="P6340" s="27">
        <v>144683</v>
      </c>
      <c r="Q6340" s="27">
        <v>493658</v>
      </c>
    </row>
    <row r="6341" spans="1:17" x14ac:dyDescent="0.3">
      <c r="A6341">
        <v>3</v>
      </c>
      <c r="B6341">
        <v>12</v>
      </c>
      <c r="C6341">
        <v>21</v>
      </c>
      <c r="D6341" s="27">
        <v>14000</v>
      </c>
      <c r="E6341">
        <v>0</v>
      </c>
      <c r="F6341">
        <v>26081</v>
      </c>
      <c r="G6341">
        <v>10282</v>
      </c>
      <c r="H6341">
        <v>0</v>
      </c>
      <c r="I6341">
        <v>53315</v>
      </c>
      <c r="J6341">
        <v>0</v>
      </c>
      <c r="K6341">
        <v>35824</v>
      </c>
      <c r="L6341">
        <v>5756</v>
      </c>
      <c r="M6341">
        <v>3294</v>
      </c>
      <c r="N6341">
        <v>90425</v>
      </c>
      <c r="O6341">
        <v>148.05539999999999</v>
      </c>
      <c r="P6341" s="27">
        <v>65937</v>
      </c>
      <c r="Q6341" s="27">
        <v>224977</v>
      </c>
    </row>
    <row r="6342" spans="1:17" x14ac:dyDescent="0.3">
      <c r="A6342">
        <v>5</v>
      </c>
      <c r="B6342">
        <v>15</v>
      </c>
      <c r="C6342">
        <v>33</v>
      </c>
      <c r="D6342" s="27">
        <v>4000</v>
      </c>
      <c r="E6342">
        <v>2855</v>
      </c>
      <c r="F6342">
        <v>39063</v>
      </c>
      <c r="G6342">
        <v>72026</v>
      </c>
      <c r="H6342">
        <v>4662</v>
      </c>
      <c r="I6342">
        <v>18542</v>
      </c>
      <c r="J6342">
        <v>0</v>
      </c>
      <c r="K6342">
        <v>216274</v>
      </c>
      <c r="L6342">
        <v>13236</v>
      </c>
      <c r="M6342">
        <v>0</v>
      </c>
      <c r="N6342">
        <v>46784</v>
      </c>
      <c r="O6342">
        <v>1807.463</v>
      </c>
      <c r="P6342" s="27">
        <v>121173</v>
      </c>
      <c r="Q6342" s="27">
        <v>413442</v>
      </c>
    </row>
    <row r="6343" spans="1:17" x14ac:dyDescent="0.3">
      <c r="A6343">
        <v>1</v>
      </c>
      <c r="B6343">
        <v>26</v>
      </c>
      <c r="C6343">
        <v>46</v>
      </c>
      <c r="D6343" s="27">
        <v>2500</v>
      </c>
      <c r="E6343">
        <v>0</v>
      </c>
      <c r="F6343">
        <v>0</v>
      </c>
      <c r="G6343">
        <v>900</v>
      </c>
      <c r="H6343">
        <v>143</v>
      </c>
      <c r="I6343">
        <v>9967</v>
      </c>
      <c r="J6343">
        <v>0</v>
      </c>
      <c r="K6343">
        <v>1319</v>
      </c>
      <c r="L6343">
        <v>2264</v>
      </c>
      <c r="M6343">
        <v>3498</v>
      </c>
      <c r="N6343">
        <v>10648</v>
      </c>
      <c r="O6343">
        <v>1851.67</v>
      </c>
      <c r="P6343" s="27">
        <v>8423</v>
      </c>
      <c r="Q6343" s="27">
        <v>28739</v>
      </c>
    </row>
    <row r="6344" spans="1:17" x14ac:dyDescent="0.3">
      <c r="A6344">
        <v>2</v>
      </c>
      <c r="B6344">
        <v>2</v>
      </c>
      <c r="C6344">
        <v>2</v>
      </c>
      <c r="D6344" s="27">
        <v>210000</v>
      </c>
      <c r="E6344">
        <v>0</v>
      </c>
      <c r="F6344">
        <v>2504632</v>
      </c>
      <c r="G6344">
        <v>4471766</v>
      </c>
      <c r="H6344">
        <v>0</v>
      </c>
      <c r="I6344">
        <v>2859275</v>
      </c>
      <c r="J6344">
        <v>176790</v>
      </c>
      <c r="K6344">
        <v>832335</v>
      </c>
      <c r="L6344">
        <v>128220</v>
      </c>
      <c r="M6344">
        <v>4786756</v>
      </c>
      <c r="N6344">
        <v>2597895</v>
      </c>
      <c r="O6344">
        <v>52.146230000000003</v>
      </c>
      <c r="P6344" s="27">
        <v>5380325</v>
      </c>
      <c r="Q6344" s="27">
        <v>18357669</v>
      </c>
    </row>
    <row r="6345" spans="1:17" x14ac:dyDescent="0.3">
      <c r="A6345">
        <v>5</v>
      </c>
      <c r="B6345">
        <v>2</v>
      </c>
      <c r="C6345">
        <v>6</v>
      </c>
      <c r="D6345" s="27">
        <v>2800</v>
      </c>
      <c r="E6345">
        <v>428</v>
      </c>
      <c r="F6345">
        <v>1315</v>
      </c>
      <c r="G6345">
        <v>1582</v>
      </c>
      <c r="H6345">
        <v>25</v>
      </c>
      <c r="I6345">
        <v>1574</v>
      </c>
      <c r="J6345">
        <v>0</v>
      </c>
      <c r="K6345">
        <v>277</v>
      </c>
      <c r="L6345">
        <v>1165</v>
      </c>
      <c r="M6345">
        <v>498</v>
      </c>
      <c r="N6345">
        <v>1205</v>
      </c>
      <c r="O6345">
        <v>1117.742</v>
      </c>
      <c r="P6345" s="27">
        <v>2365</v>
      </c>
      <c r="Q6345" s="27">
        <v>8069</v>
      </c>
    </row>
    <row r="6346" spans="1:17" x14ac:dyDescent="0.3">
      <c r="A6346">
        <v>1</v>
      </c>
      <c r="B6346">
        <v>6</v>
      </c>
      <c r="C6346">
        <v>12</v>
      </c>
      <c r="D6346" s="27">
        <v>7000</v>
      </c>
      <c r="E6346">
        <v>325</v>
      </c>
      <c r="F6346">
        <v>1219</v>
      </c>
      <c r="G6346">
        <v>1885</v>
      </c>
      <c r="H6346">
        <v>10</v>
      </c>
      <c r="I6346">
        <v>3950</v>
      </c>
      <c r="J6346">
        <v>5669</v>
      </c>
      <c r="K6346">
        <v>62339</v>
      </c>
      <c r="L6346">
        <v>60</v>
      </c>
      <c r="M6346">
        <v>0</v>
      </c>
      <c r="N6346">
        <v>4930</v>
      </c>
      <c r="O6346">
        <v>1451.617</v>
      </c>
      <c r="P6346" s="27">
        <v>23560</v>
      </c>
      <c r="Q6346" s="27">
        <v>80387</v>
      </c>
    </row>
    <row r="6347" spans="1:17" x14ac:dyDescent="0.3">
      <c r="A6347">
        <v>5</v>
      </c>
      <c r="B6347">
        <v>16</v>
      </c>
      <c r="C6347">
        <v>35</v>
      </c>
      <c r="D6347" s="27">
        <v>360000</v>
      </c>
      <c r="E6347">
        <v>0</v>
      </c>
      <c r="F6347">
        <v>1703228</v>
      </c>
      <c r="G6347">
        <v>4993877</v>
      </c>
      <c r="H6347">
        <v>0</v>
      </c>
      <c r="I6347">
        <v>7881210</v>
      </c>
      <c r="J6347">
        <v>1622984</v>
      </c>
      <c r="K6347">
        <v>3517930</v>
      </c>
      <c r="L6347">
        <v>3101212</v>
      </c>
      <c r="M6347">
        <v>7929876</v>
      </c>
      <c r="N6347">
        <v>7163479</v>
      </c>
      <c r="O6347">
        <v>9.0929190000000002</v>
      </c>
      <c r="P6347" s="27">
        <v>11111898</v>
      </c>
      <c r="Q6347" s="27">
        <v>37913796</v>
      </c>
    </row>
    <row r="6348" spans="1:17" x14ac:dyDescent="0.3">
      <c r="A6348">
        <v>8</v>
      </c>
      <c r="B6348">
        <v>1</v>
      </c>
      <c r="C6348">
        <v>1</v>
      </c>
      <c r="D6348" s="27">
        <v>2100</v>
      </c>
      <c r="O6348">
        <v>1484.5150000000001</v>
      </c>
    </row>
    <row r="6349" spans="1:17" x14ac:dyDescent="0.3">
      <c r="A6349">
        <v>3</v>
      </c>
      <c r="B6349">
        <v>14</v>
      </c>
      <c r="C6349">
        <v>28</v>
      </c>
      <c r="D6349" s="27">
        <v>152000</v>
      </c>
      <c r="E6349">
        <v>72123</v>
      </c>
      <c r="F6349">
        <v>344939</v>
      </c>
      <c r="G6349">
        <v>549658</v>
      </c>
      <c r="H6349">
        <v>30262</v>
      </c>
      <c r="I6349">
        <v>287892</v>
      </c>
      <c r="J6349">
        <v>0</v>
      </c>
      <c r="K6349">
        <v>393894</v>
      </c>
      <c r="L6349">
        <v>162877</v>
      </c>
      <c r="M6349">
        <v>199117</v>
      </c>
      <c r="N6349">
        <v>278487</v>
      </c>
      <c r="O6349">
        <v>84.055760000000006</v>
      </c>
      <c r="P6349" s="27">
        <v>679733</v>
      </c>
      <c r="Q6349" s="27">
        <v>2319249</v>
      </c>
    </row>
    <row r="6350" spans="1:17" x14ac:dyDescent="0.3">
      <c r="A6350">
        <v>2</v>
      </c>
      <c r="B6350">
        <v>25</v>
      </c>
      <c r="C6350">
        <v>42</v>
      </c>
      <c r="D6350" s="27">
        <v>128000</v>
      </c>
      <c r="E6350">
        <v>0</v>
      </c>
      <c r="F6350">
        <v>456854</v>
      </c>
      <c r="G6350">
        <v>1329651</v>
      </c>
      <c r="H6350">
        <v>9742</v>
      </c>
      <c r="I6350">
        <v>1245324</v>
      </c>
      <c r="J6350">
        <v>108695</v>
      </c>
      <c r="K6350">
        <v>2793055</v>
      </c>
      <c r="L6350">
        <v>95952</v>
      </c>
      <c r="M6350">
        <v>87700</v>
      </c>
      <c r="N6350">
        <v>920066</v>
      </c>
      <c r="O6350">
        <v>445.7312</v>
      </c>
      <c r="P6350" s="27">
        <v>2065369</v>
      </c>
      <c r="Q6350" s="27">
        <v>7047039</v>
      </c>
    </row>
    <row r="6351" spans="1:17" x14ac:dyDescent="0.3">
      <c r="A6351">
        <v>7</v>
      </c>
      <c r="B6351">
        <v>91</v>
      </c>
      <c r="C6351">
        <v>49</v>
      </c>
      <c r="D6351" s="27">
        <v>9800</v>
      </c>
      <c r="E6351">
        <v>1596</v>
      </c>
      <c r="F6351">
        <v>25343</v>
      </c>
      <c r="G6351">
        <v>29118</v>
      </c>
      <c r="H6351">
        <v>463</v>
      </c>
      <c r="I6351">
        <v>58422</v>
      </c>
      <c r="J6351">
        <v>0</v>
      </c>
      <c r="K6351">
        <v>1745</v>
      </c>
      <c r="L6351">
        <v>16069</v>
      </c>
      <c r="M6351">
        <v>18717</v>
      </c>
      <c r="N6351">
        <v>98019</v>
      </c>
      <c r="O6351">
        <v>1879.4559999999999</v>
      </c>
      <c r="P6351" s="27">
        <v>73122</v>
      </c>
      <c r="Q6351" s="27">
        <v>249492</v>
      </c>
    </row>
    <row r="6352" spans="1:17" x14ac:dyDescent="0.3">
      <c r="A6352">
        <v>2</v>
      </c>
      <c r="B6352">
        <v>2</v>
      </c>
      <c r="C6352">
        <v>2</v>
      </c>
      <c r="D6352" s="27">
        <v>26000</v>
      </c>
      <c r="E6352">
        <v>0</v>
      </c>
      <c r="F6352">
        <v>475032</v>
      </c>
      <c r="G6352">
        <v>948512</v>
      </c>
      <c r="H6352">
        <v>15536</v>
      </c>
      <c r="I6352">
        <v>517857</v>
      </c>
      <c r="J6352">
        <v>0</v>
      </c>
      <c r="K6352">
        <v>1318512</v>
      </c>
      <c r="L6352">
        <v>139238</v>
      </c>
      <c r="M6352">
        <v>964184</v>
      </c>
      <c r="N6352">
        <v>659762</v>
      </c>
      <c r="O6352">
        <v>62.141440000000003</v>
      </c>
      <c r="P6352" s="27">
        <v>1476739</v>
      </c>
      <c r="Q6352" s="27">
        <v>5038633</v>
      </c>
    </row>
    <row r="6353" spans="1:17" x14ac:dyDescent="0.3">
      <c r="A6353">
        <v>4</v>
      </c>
      <c r="B6353">
        <v>2</v>
      </c>
      <c r="C6353">
        <v>2</v>
      </c>
      <c r="D6353" s="27">
        <v>6500</v>
      </c>
      <c r="E6353">
        <v>21754</v>
      </c>
      <c r="F6353">
        <v>38842</v>
      </c>
      <c r="G6353">
        <v>44066</v>
      </c>
      <c r="H6353">
        <v>1107</v>
      </c>
      <c r="I6353">
        <v>71910</v>
      </c>
      <c r="J6353">
        <v>0</v>
      </c>
      <c r="K6353">
        <v>0</v>
      </c>
      <c r="L6353">
        <v>21581</v>
      </c>
      <c r="M6353">
        <v>107886</v>
      </c>
      <c r="N6353">
        <v>67580</v>
      </c>
      <c r="O6353">
        <v>2140.9059999999999</v>
      </c>
      <c r="P6353" s="27">
        <v>109826</v>
      </c>
      <c r="Q6353" s="27">
        <v>374726</v>
      </c>
    </row>
    <row r="6354" spans="1:17" x14ac:dyDescent="0.3">
      <c r="A6354">
        <v>3</v>
      </c>
      <c r="B6354">
        <v>15</v>
      </c>
      <c r="C6354">
        <v>33</v>
      </c>
      <c r="D6354" s="27">
        <v>6000</v>
      </c>
      <c r="E6354">
        <v>0</v>
      </c>
      <c r="F6354">
        <v>114343</v>
      </c>
      <c r="G6354">
        <v>140942</v>
      </c>
      <c r="H6354">
        <v>66145</v>
      </c>
      <c r="I6354">
        <v>111511</v>
      </c>
      <c r="J6354">
        <v>456096</v>
      </c>
      <c r="K6354">
        <v>704171</v>
      </c>
      <c r="L6354">
        <v>5258</v>
      </c>
      <c r="M6354">
        <v>0</v>
      </c>
      <c r="N6354">
        <v>122796</v>
      </c>
      <c r="O6354">
        <v>1197.386</v>
      </c>
      <c r="P6354" s="27">
        <v>504473</v>
      </c>
      <c r="Q6354" s="27">
        <v>1721262</v>
      </c>
    </row>
    <row r="6355" spans="1:17" x14ac:dyDescent="0.3">
      <c r="A6355">
        <v>3</v>
      </c>
      <c r="B6355">
        <v>25</v>
      </c>
      <c r="C6355">
        <v>42</v>
      </c>
      <c r="D6355" s="27">
        <v>1600</v>
      </c>
      <c r="E6355">
        <v>0</v>
      </c>
      <c r="F6355">
        <v>8891</v>
      </c>
      <c r="G6355">
        <v>12705</v>
      </c>
      <c r="H6355">
        <v>0</v>
      </c>
      <c r="I6355">
        <v>18791</v>
      </c>
      <c r="J6355">
        <v>0</v>
      </c>
      <c r="K6355">
        <v>39564</v>
      </c>
      <c r="L6355">
        <v>1014</v>
      </c>
      <c r="M6355">
        <v>16522</v>
      </c>
      <c r="N6355">
        <v>12342</v>
      </c>
      <c r="O6355">
        <v>1879.4559999999999</v>
      </c>
      <c r="P6355" s="27">
        <v>32189</v>
      </c>
      <c r="Q6355" s="27">
        <v>109829</v>
      </c>
    </row>
    <row r="6356" spans="1:17" x14ac:dyDescent="0.3">
      <c r="A6356">
        <v>5</v>
      </c>
      <c r="B6356">
        <v>23</v>
      </c>
      <c r="C6356">
        <v>50</v>
      </c>
      <c r="D6356" s="27">
        <v>215000</v>
      </c>
      <c r="E6356">
        <v>636421</v>
      </c>
      <c r="F6356">
        <v>4139923</v>
      </c>
      <c r="G6356">
        <v>5362757</v>
      </c>
      <c r="H6356">
        <v>457076</v>
      </c>
      <c r="I6356">
        <v>2436165</v>
      </c>
      <c r="J6356">
        <v>507512</v>
      </c>
      <c r="K6356">
        <v>2488077</v>
      </c>
      <c r="L6356">
        <v>492011</v>
      </c>
      <c r="M6356">
        <v>444697</v>
      </c>
      <c r="N6356">
        <v>3629603</v>
      </c>
      <c r="O6356">
        <v>365.05869999999999</v>
      </c>
      <c r="P6356" s="27">
        <v>6035827</v>
      </c>
      <c r="Q6356" s="27">
        <v>20594242</v>
      </c>
    </row>
    <row r="6357" spans="1:17" x14ac:dyDescent="0.3">
      <c r="A6357">
        <v>9</v>
      </c>
      <c r="B6357">
        <v>2</v>
      </c>
      <c r="C6357">
        <v>2</v>
      </c>
      <c r="D6357" s="27">
        <v>3200</v>
      </c>
      <c r="E6357">
        <v>2535</v>
      </c>
      <c r="F6357">
        <v>363</v>
      </c>
      <c r="G6357">
        <v>6736</v>
      </c>
      <c r="H6357">
        <v>23</v>
      </c>
      <c r="I6357">
        <v>4230</v>
      </c>
      <c r="J6357">
        <v>0</v>
      </c>
      <c r="K6357">
        <v>111</v>
      </c>
      <c r="L6357">
        <v>1116</v>
      </c>
      <c r="M6357">
        <v>1101</v>
      </c>
      <c r="N6357">
        <v>2203</v>
      </c>
      <c r="O6357">
        <v>2249.1350000000002</v>
      </c>
      <c r="P6357" s="27">
        <v>5398</v>
      </c>
      <c r="Q6357" s="27">
        <v>18418</v>
      </c>
    </row>
    <row r="6358" spans="1:17" x14ac:dyDescent="0.3">
      <c r="A6358">
        <v>6</v>
      </c>
      <c r="B6358">
        <v>16</v>
      </c>
      <c r="C6358">
        <v>35</v>
      </c>
      <c r="D6358" s="27">
        <v>275000</v>
      </c>
      <c r="E6358">
        <v>1646127</v>
      </c>
      <c r="F6358">
        <v>69757</v>
      </c>
      <c r="G6358">
        <v>5811085</v>
      </c>
      <c r="H6358">
        <v>0</v>
      </c>
      <c r="I6358">
        <v>3724175</v>
      </c>
      <c r="J6358">
        <v>1025625</v>
      </c>
      <c r="K6358">
        <v>3583930</v>
      </c>
      <c r="L6358">
        <v>1775841</v>
      </c>
      <c r="M6358">
        <v>1898719</v>
      </c>
      <c r="N6358">
        <v>4542863</v>
      </c>
      <c r="O6358">
        <v>9.2846069999999994</v>
      </c>
      <c r="P6358" s="27">
        <v>7056894</v>
      </c>
      <c r="Q6358" s="27">
        <v>24078122</v>
      </c>
    </row>
    <row r="6359" spans="1:17" x14ac:dyDescent="0.3">
      <c r="A6359">
        <v>9</v>
      </c>
      <c r="B6359">
        <v>25</v>
      </c>
      <c r="C6359">
        <v>41</v>
      </c>
      <c r="D6359" s="27">
        <v>10000</v>
      </c>
      <c r="E6359">
        <v>30270</v>
      </c>
      <c r="F6359">
        <v>17279</v>
      </c>
      <c r="G6359">
        <v>45827</v>
      </c>
      <c r="H6359">
        <v>899</v>
      </c>
      <c r="I6359">
        <v>110544</v>
      </c>
      <c r="J6359">
        <v>0</v>
      </c>
      <c r="K6359">
        <v>0</v>
      </c>
      <c r="L6359">
        <v>14162</v>
      </c>
      <c r="M6359">
        <v>28855</v>
      </c>
      <c r="N6359">
        <v>51553</v>
      </c>
      <c r="O6359">
        <v>1667.7550000000001</v>
      </c>
      <c r="P6359" s="27">
        <v>87746</v>
      </c>
      <c r="Q6359" s="27">
        <v>299389</v>
      </c>
    </row>
    <row r="6360" spans="1:17" x14ac:dyDescent="0.3">
      <c r="A6360">
        <v>4</v>
      </c>
      <c r="B6360">
        <v>5</v>
      </c>
      <c r="C6360">
        <v>10</v>
      </c>
      <c r="D6360" s="27">
        <v>15000</v>
      </c>
      <c r="E6360">
        <v>0</v>
      </c>
      <c r="F6360">
        <v>29991</v>
      </c>
      <c r="G6360">
        <v>24255</v>
      </c>
      <c r="H6360">
        <v>748</v>
      </c>
      <c r="I6360">
        <v>259690</v>
      </c>
      <c r="J6360">
        <v>1523</v>
      </c>
      <c r="K6360">
        <v>26706</v>
      </c>
      <c r="L6360">
        <v>6993</v>
      </c>
      <c r="M6360">
        <v>4415</v>
      </c>
      <c r="N6360">
        <v>104330</v>
      </c>
      <c r="O6360">
        <v>1341.309</v>
      </c>
      <c r="P6360" s="27">
        <v>134423</v>
      </c>
      <c r="Q6360" s="27">
        <v>458651</v>
      </c>
    </row>
    <row r="6361" spans="1:17" x14ac:dyDescent="0.3">
      <c r="A6361">
        <v>4</v>
      </c>
      <c r="B6361">
        <v>1</v>
      </c>
      <c r="C6361">
        <v>1</v>
      </c>
      <c r="D6361" s="27">
        <v>2500</v>
      </c>
      <c r="E6361">
        <v>0</v>
      </c>
      <c r="F6361">
        <v>0</v>
      </c>
      <c r="G6361">
        <v>119</v>
      </c>
      <c r="H6361">
        <v>1</v>
      </c>
      <c r="I6361">
        <v>0</v>
      </c>
      <c r="J6361">
        <v>2007</v>
      </c>
      <c r="K6361">
        <v>3667</v>
      </c>
      <c r="L6361">
        <v>0</v>
      </c>
      <c r="M6361">
        <v>0</v>
      </c>
      <c r="N6361">
        <v>11713</v>
      </c>
      <c r="O6361">
        <v>1274.2560000000001</v>
      </c>
      <c r="P6361" s="27">
        <v>5131</v>
      </c>
      <c r="Q6361" s="27">
        <v>17507</v>
      </c>
    </row>
    <row r="6362" spans="1:17" x14ac:dyDescent="0.3">
      <c r="A6362">
        <v>9</v>
      </c>
      <c r="B6362">
        <v>7</v>
      </c>
      <c r="C6362">
        <v>52</v>
      </c>
      <c r="D6362" s="27">
        <v>600000</v>
      </c>
      <c r="E6362">
        <v>5466</v>
      </c>
      <c r="F6362">
        <v>5736409</v>
      </c>
      <c r="G6362">
        <v>910123</v>
      </c>
      <c r="H6362">
        <v>1094798</v>
      </c>
      <c r="I6362">
        <v>7532855</v>
      </c>
      <c r="J6362">
        <v>1021204</v>
      </c>
      <c r="K6362">
        <v>14671</v>
      </c>
      <c r="L6362">
        <v>614125</v>
      </c>
      <c r="M6362">
        <v>2079494</v>
      </c>
      <c r="N6362">
        <v>8893857</v>
      </c>
      <c r="O6362">
        <v>6.2033310000000004</v>
      </c>
      <c r="P6362" s="27">
        <v>8177902</v>
      </c>
      <c r="Q6362" s="27">
        <v>27903002</v>
      </c>
    </row>
    <row r="6363" spans="1:17" x14ac:dyDescent="0.3">
      <c r="A6363">
        <v>9</v>
      </c>
      <c r="B6363">
        <v>8</v>
      </c>
      <c r="C6363">
        <v>19</v>
      </c>
      <c r="D6363" s="27">
        <v>11000</v>
      </c>
      <c r="E6363">
        <v>0</v>
      </c>
      <c r="F6363">
        <v>3514</v>
      </c>
      <c r="G6363">
        <v>240987</v>
      </c>
      <c r="H6363">
        <v>1497</v>
      </c>
      <c r="I6363">
        <v>117479</v>
      </c>
      <c r="J6363">
        <v>0</v>
      </c>
      <c r="K6363">
        <v>126790</v>
      </c>
      <c r="L6363">
        <v>32242</v>
      </c>
      <c r="M6363">
        <v>87405</v>
      </c>
      <c r="N6363">
        <v>92102</v>
      </c>
      <c r="O6363">
        <v>668.12220000000002</v>
      </c>
      <c r="P6363" s="27">
        <v>205749</v>
      </c>
      <c r="Q6363" s="27">
        <v>702016</v>
      </c>
    </row>
    <row r="6364" spans="1:17" x14ac:dyDescent="0.3">
      <c r="A6364">
        <v>7</v>
      </c>
      <c r="B6364">
        <v>24</v>
      </c>
      <c r="C6364">
        <v>51</v>
      </c>
      <c r="D6364" s="27">
        <v>1400000</v>
      </c>
      <c r="E6364">
        <v>2026599</v>
      </c>
      <c r="F6364">
        <v>19321178</v>
      </c>
      <c r="G6364">
        <v>18363528</v>
      </c>
      <c r="H6364">
        <v>3231198</v>
      </c>
      <c r="I6364">
        <v>21404090</v>
      </c>
      <c r="J6364">
        <v>0</v>
      </c>
      <c r="K6364">
        <v>4184901</v>
      </c>
      <c r="L6364">
        <v>1034606</v>
      </c>
      <c r="M6364">
        <v>1562697</v>
      </c>
      <c r="N6364">
        <v>14133651</v>
      </c>
      <c r="O6364">
        <v>23.717549999999999</v>
      </c>
      <c r="P6364" s="27">
        <v>24988994</v>
      </c>
      <c r="Q6364" s="27">
        <v>85262448</v>
      </c>
    </row>
    <row r="6365" spans="1:17" x14ac:dyDescent="0.3">
      <c r="A6365">
        <v>5</v>
      </c>
      <c r="B6365">
        <v>2</v>
      </c>
      <c r="C6365">
        <v>2</v>
      </c>
      <c r="D6365" s="27">
        <v>270000</v>
      </c>
      <c r="E6365">
        <v>1216863</v>
      </c>
      <c r="F6365">
        <v>4089186</v>
      </c>
      <c r="G6365">
        <v>7383606</v>
      </c>
      <c r="H6365">
        <v>62601</v>
      </c>
      <c r="I6365">
        <v>3171037</v>
      </c>
      <c r="J6365">
        <v>208684</v>
      </c>
      <c r="K6365">
        <v>1104492</v>
      </c>
      <c r="L6365">
        <v>712261</v>
      </c>
      <c r="M6365">
        <v>1831721</v>
      </c>
      <c r="N6365">
        <v>3223287</v>
      </c>
      <c r="O6365">
        <v>48.84104</v>
      </c>
      <c r="P6365" s="27">
        <v>6742010</v>
      </c>
      <c r="Q6365" s="27">
        <v>23003738</v>
      </c>
    </row>
    <row r="6366" spans="1:17" x14ac:dyDescent="0.3">
      <c r="A6366">
        <v>5</v>
      </c>
      <c r="B6366">
        <v>2</v>
      </c>
      <c r="C6366">
        <v>2</v>
      </c>
      <c r="D6366" s="27">
        <v>1200</v>
      </c>
      <c r="E6366">
        <v>643</v>
      </c>
      <c r="F6366">
        <v>4486</v>
      </c>
      <c r="G6366">
        <v>6644</v>
      </c>
      <c r="H6366">
        <v>266</v>
      </c>
      <c r="I6366">
        <v>6350</v>
      </c>
      <c r="J6366">
        <v>0</v>
      </c>
      <c r="K6366">
        <v>2491</v>
      </c>
      <c r="L6366">
        <v>11520</v>
      </c>
      <c r="M6366">
        <v>20170</v>
      </c>
      <c r="N6366">
        <v>6908</v>
      </c>
      <c r="O6366">
        <v>1522.982</v>
      </c>
      <c r="P6366" s="27">
        <v>17432</v>
      </c>
      <c r="Q6366" s="27">
        <v>59478</v>
      </c>
    </row>
    <row r="6367" spans="1:17" x14ac:dyDescent="0.3">
      <c r="A6367">
        <v>5</v>
      </c>
      <c r="B6367">
        <v>5</v>
      </c>
      <c r="C6367">
        <v>11</v>
      </c>
      <c r="D6367" s="27">
        <v>5400</v>
      </c>
      <c r="O6367">
        <v>4637.8509999999997</v>
      </c>
    </row>
    <row r="6368" spans="1:17" x14ac:dyDescent="0.3">
      <c r="A6368">
        <v>3</v>
      </c>
      <c r="B6368">
        <v>13</v>
      </c>
      <c r="C6368">
        <v>24</v>
      </c>
      <c r="D6368" s="27">
        <v>2600</v>
      </c>
      <c r="E6368">
        <v>0</v>
      </c>
      <c r="F6368">
        <v>2915</v>
      </c>
      <c r="G6368">
        <v>1923</v>
      </c>
      <c r="H6368">
        <v>432</v>
      </c>
      <c r="I6368">
        <v>26087</v>
      </c>
      <c r="J6368">
        <v>4368</v>
      </c>
      <c r="K6368">
        <v>96848</v>
      </c>
      <c r="L6368">
        <v>2177</v>
      </c>
      <c r="M6368">
        <v>4776</v>
      </c>
      <c r="N6368">
        <v>27321</v>
      </c>
      <c r="O6368">
        <v>1559.829</v>
      </c>
      <c r="P6368" s="27">
        <v>48900</v>
      </c>
      <c r="Q6368" s="27">
        <v>166847</v>
      </c>
    </row>
    <row r="6369" spans="1:17" x14ac:dyDescent="0.3">
      <c r="A6369">
        <v>1</v>
      </c>
      <c r="B6369">
        <v>2</v>
      </c>
      <c r="C6369">
        <v>3</v>
      </c>
      <c r="D6369" s="27">
        <v>14500</v>
      </c>
      <c r="E6369">
        <v>68496</v>
      </c>
      <c r="F6369">
        <v>65774</v>
      </c>
      <c r="G6369">
        <v>262286</v>
      </c>
      <c r="H6369">
        <v>2462</v>
      </c>
      <c r="I6369">
        <v>84554</v>
      </c>
      <c r="J6369">
        <v>0</v>
      </c>
      <c r="K6369">
        <v>7996</v>
      </c>
      <c r="L6369">
        <v>32999</v>
      </c>
      <c r="M6369">
        <v>43478</v>
      </c>
      <c r="N6369">
        <v>127989</v>
      </c>
      <c r="O6369">
        <v>1145.08</v>
      </c>
      <c r="P6369" s="27">
        <v>203996</v>
      </c>
      <c r="Q6369" s="27">
        <v>696034</v>
      </c>
    </row>
    <row r="6370" spans="1:17" x14ac:dyDescent="0.3">
      <c r="A6370">
        <v>9</v>
      </c>
      <c r="B6370">
        <v>13</v>
      </c>
      <c r="C6370">
        <v>24</v>
      </c>
      <c r="D6370" s="27">
        <v>12000</v>
      </c>
      <c r="E6370">
        <v>0</v>
      </c>
      <c r="F6370">
        <v>10513</v>
      </c>
      <c r="G6370">
        <v>16078</v>
      </c>
      <c r="H6370">
        <v>392</v>
      </c>
      <c r="I6370">
        <v>29396</v>
      </c>
      <c r="J6370">
        <v>0</v>
      </c>
      <c r="K6370">
        <v>8943</v>
      </c>
      <c r="L6370">
        <v>5762</v>
      </c>
      <c r="M6370">
        <v>16076</v>
      </c>
      <c r="N6370">
        <v>58727</v>
      </c>
      <c r="O6370">
        <v>1031.346</v>
      </c>
      <c r="P6370" s="27">
        <v>42757</v>
      </c>
      <c r="Q6370" s="27">
        <v>145887</v>
      </c>
    </row>
    <row r="6371" spans="1:17" x14ac:dyDescent="0.3">
      <c r="A6371">
        <v>2</v>
      </c>
      <c r="B6371">
        <v>13</v>
      </c>
      <c r="C6371">
        <v>22</v>
      </c>
      <c r="D6371" s="27">
        <v>154000</v>
      </c>
      <c r="E6371">
        <v>0</v>
      </c>
      <c r="F6371">
        <v>1133155</v>
      </c>
      <c r="G6371">
        <v>525735</v>
      </c>
      <c r="H6371">
        <v>0</v>
      </c>
      <c r="I6371">
        <v>806380</v>
      </c>
      <c r="J6371">
        <v>91917</v>
      </c>
      <c r="K6371">
        <v>193474</v>
      </c>
      <c r="L6371">
        <v>5285</v>
      </c>
      <c r="M6371">
        <v>25075</v>
      </c>
      <c r="N6371">
        <v>992760</v>
      </c>
      <c r="O6371">
        <v>177.34460000000001</v>
      </c>
      <c r="P6371" s="27">
        <v>1106032</v>
      </c>
      <c r="Q6371" s="27">
        <v>3773781</v>
      </c>
    </row>
    <row r="6372" spans="1:17" x14ac:dyDescent="0.3">
      <c r="A6372">
        <v>9</v>
      </c>
      <c r="B6372">
        <v>2</v>
      </c>
      <c r="C6372">
        <v>2</v>
      </c>
      <c r="D6372" s="27">
        <v>13500</v>
      </c>
      <c r="E6372">
        <v>0</v>
      </c>
      <c r="F6372">
        <v>16848</v>
      </c>
      <c r="G6372">
        <v>39504</v>
      </c>
      <c r="H6372">
        <v>0</v>
      </c>
      <c r="I6372">
        <v>21857</v>
      </c>
      <c r="J6372">
        <v>0</v>
      </c>
      <c r="K6372">
        <v>5906</v>
      </c>
      <c r="L6372">
        <v>17315</v>
      </c>
      <c r="M6372">
        <v>83817</v>
      </c>
      <c r="N6372">
        <v>21196</v>
      </c>
      <c r="O6372">
        <v>639.72230000000002</v>
      </c>
      <c r="P6372" s="27">
        <v>60505</v>
      </c>
      <c r="Q6372" s="27">
        <v>206443</v>
      </c>
    </row>
    <row r="6373" spans="1:17" x14ac:dyDescent="0.3">
      <c r="A6373">
        <v>2</v>
      </c>
      <c r="B6373">
        <v>2</v>
      </c>
      <c r="C6373">
        <v>2</v>
      </c>
      <c r="D6373" s="27">
        <v>6000</v>
      </c>
      <c r="E6373">
        <v>0</v>
      </c>
      <c r="F6373">
        <v>14561</v>
      </c>
      <c r="G6373">
        <v>73681</v>
      </c>
      <c r="H6373">
        <v>0</v>
      </c>
      <c r="I6373">
        <v>16519</v>
      </c>
      <c r="J6373">
        <v>0</v>
      </c>
      <c r="K6373">
        <v>0</v>
      </c>
      <c r="L6373">
        <v>15865</v>
      </c>
      <c r="M6373">
        <v>45103</v>
      </c>
      <c r="N6373">
        <v>43508</v>
      </c>
      <c r="O6373">
        <v>1851.67</v>
      </c>
      <c r="P6373" s="27">
        <v>61324</v>
      </c>
      <c r="Q6373" s="27">
        <v>209237</v>
      </c>
    </row>
    <row r="6374" spans="1:17" x14ac:dyDescent="0.3">
      <c r="A6374">
        <v>7</v>
      </c>
      <c r="B6374">
        <v>26</v>
      </c>
      <c r="C6374">
        <v>46</v>
      </c>
      <c r="D6374" s="27">
        <v>7200</v>
      </c>
      <c r="E6374">
        <v>0</v>
      </c>
      <c r="F6374">
        <v>49237</v>
      </c>
      <c r="G6374">
        <v>27825</v>
      </c>
      <c r="H6374">
        <v>0</v>
      </c>
      <c r="I6374">
        <v>115024</v>
      </c>
      <c r="J6374">
        <v>0</v>
      </c>
      <c r="K6374">
        <v>0</v>
      </c>
      <c r="L6374">
        <v>13030</v>
      </c>
      <c r="M6374">
        <v>23357</v>
      </c>
      <c r="N6374">
        <v>91047</v>
      </c>
      <c r="O6374">
        <v>642.14160000000004</v>
      </c>
      <c r="P6374" s="27">
        <v>93646</v>
      </c>
      <c r="Q6374" s="27">
        <v>319520</v>
      </c>
    </row>
    <row r="6375" spans="1:17" x14ac:dyDescent="0.3">
      <c r="A6375">
        <v>9</v>
      </c>
      <c r="B6375">
        <v>2</v>
      </c>
      <c r="C6375">
        <v>2</v>
      </c>
      <c r="D6375" s="27">
        <v>25000</v>
      </c>
      <c r="E6375">
        <v>149</v>
      </c>
      <c r="F6375">
        <v>42965</v>
      </c>
      <c r="G6375">
        <v>211422</v>
      </c>
      <c r="H6375">
        <v>5137</v>
      </c>
      <c r="I6375">
        <v>98165</v>
      </c>
      <c r="J6375">
        <v>0</v>
      </c>
      <c r="K6375">
        <v>5366</v>
      </c>
      <c r="L6375">
        <v>15604</v>
      </c>
      <c r="M6375">
        <v>93960</v>
      </c>
      <c r="N6375">
        <v>196847</v>
      </c>
      <c r="O6375">
        <v>74.84496</v>
      </c>
      <c r="P6375" s="27">
        <v>196253</v>
      </c>
      <c r="Q6375" s="27">
        <v>669615</v>
      </c>
    </row>
    <row r="6376" spans="1:17" x14ac:dyDescent="0.3">
      <c r="A6376">
        <v>9</v>
      </c>
      <c r="B6376">
        <v>26</v>
      </c>
      <c r="C6376">
        <v>47</v>
      </c>
      <c r="D6376" s="27">
        <v>6000</v>
      </c>
      <c r="E6376">
        <v>54734</v>
      </c>
      <c r="F6376">
        <v>13179</v>
      </c>
      <c r="G6376">
        <v>156794</v>
      </c>
      <c r="H6376">
        <v>14039</v>
      </c>
      <c r="I6376">
        <v>433933</v>
      </c>
      <c r="J6376">
        <v>0</v>
      </c>
      <c r="K6376">
        <v>73300</v>
      </c>
      <c r="L6376">
        <v>55020</v>
      </c>
      <c r="M6376">
        <v>83072</v>
      </c>
      <c r="N6376">
        <v>417044</v>
      </c>
      <c r="O6376">
        <v>1667.7550000000001</v>
      </c>
      <c r="P6376" s="27">
        <v>381335</v>
      </c>
      <c r="Q6376" s="27">
        <v>1301115</v>
      </c>
    </row>
    <row r="6377" spans="1:17" x14ac:dyDescent="0.3">
      <c r="A6377">
        <v>5</v>
      </c>
      <c r="B6377">
        <v>5</v>
      </c>
      <c r="C6377">
        <v>10</v>
      </c>
      <c r="D6377" s="27">
        <v>20000</v>
      </c>
      <c r="E6377">
        <v>3186</v>
      </c>
      <c r="F6377">
        <v>20057</v>
      </c>
      <c r="G6377">
        <v>27925</v>
      </c>
      <c r="H6377">
        <v>0</v>
      </c>
      <c r="I6377">
        <v>54921</v>
      </c>
      <c r="J6377">
        <v>0</v>
      </c>
      <c r="K6377">
        <v>5630</v>
      </c>
      <c r="L6377">
        <v>19356</v>
      </c>
      <c r="M6377">
        <v>49409</v>
      </c>
      <c r="N6377">
        <v>114944</v>
      </c>
      <c r="O6377">
        <v>1807.463</v>
      </c>
      <c r="P6377" s="27">
        <v>86585</v>
      </c>
      <c r="Q6377" s="27">
        <v>295428</v>
      </c>
    </row>
    <row r="6378" spans="1:17" x14ac:dyDescent="0.3">
      <c r="A6378">
        <v>2</v>
      </c>
      <c r="B6378">
        <v>2</v>
      </c>
      <c r="C6378">
        <v>7</v>
      </c>
      <c r="D6378" s="27">
        <v>8600</v>
      </c>
      <c r="E6378">
        <v>0</v>
      </c>
      <c r="F6378">
        <v>15457</v>
      </c>
      <c r="G6378">
        <v>70303</v>
      </c>
      <c r="H6378">
        <v>0</v>
      </c>
      <c r="I6378">
        <v>49721</v>
      </c>
      <c r="J6378">
        <v>0</v>
      </c>
      <c r="K6378">
        <v>3034</v>
      </c>
      <c r="L6378">
        <v>21859</v>
      </c>
      <c r="M6378">
        <v>49503</v>
      </c>
      <c r="N6378">
        <v>52809</v>
      </c>
      <c r="O6378">
        <v>1868.403</v>
      </c>
      <c r="P6378" s="27">
        <v>76989</v>
      </c>
      <c r="Q6378" s="27">
        <v>262686</v>
      </c>
    </row>
    <row r="6379" spans="1:17" x14ac:dyDescent="0.3">
      <c r="A6379">
        <v>3</v>
      </c>
      <c r="B6379">
        <v>26</v>
      </c>
      <c r="C6379">
        <v>46</v>
      </c>
      <c r="D6379" s="27">
        <v>27000</v>
      </c>
      <c r="E6379">
        <v>0</v>
      </c>
      <c r="F6379">
        <v>92789</v>
      </c>
      <c r="G6379">
        <v>39608</v>
      </c>
      <c r="H6379">
        <v>0</v>
      </c>
      <c r="I6379">
        <v>246199</v>
      </c>
      <c r="J6379">
        <v>0</v>
      </c>
      <c r="K6379">
        <v>7504</v>
      </c>
      <c r="L6379">
        <v>7630</v>
      </c>
      <c r="M6379">
        <v>33165</v>
      </c>
      <c r="N6379">
        <v>148123</v>
      </c>
      <c r="O6379">
        <v>452.41989999999998</v>
      </c>
      <c r="P6379" s="27">
        <v>168528</v>
      </c>
      <c r="Q6379" s="27">
        <v>575018</v>
      </c>
    </row>
    <row r="6380" spans="1:17" x14ac:dyDescent="0.3">
      <c r="A6380">
        <v>5</v>
      </c>
      <c r="B6380">
        <v>2</v>
      </c>
      <c r="C6380">
        <v>2</v>
      </c>
      <c r="D6380" s="27">
        <v>470000</v>
      </c>
      <c r="E6380">
        <v>745807</v>
      </c>
      <c r="F6380">
        <v>4239477</v>
      </c>
      <c r="G6380">
        <v>6258067</v>
      </c>
      <c r="H6380">
        <v>137928</v>
      </c>
      <c r="I6380">
        <v>5356159</v>
      </c>
      <c r="J6380">
        <v>294589</v>
      </c>
      <c r="K6380">
        <v>674005</v>
      </c>
      <c r="L6380">
        <v>2580357</v>
      </c>
      <c r="M6380">
        <v>4266202</v>
      </c>
      <c r="N6380">
        <v>4404572</v>
      </c>
      <c r="O6380">
        <v>23.717549999999999</v>
      </c>
      <c r="P6380" s="27">
        <v>8486859</v>
      </c>
      <c r="Q6380" s="27">
        <v>28957163</v>
      </c>
    </row>
    <row r="6381" spans="1:17" x14ac:dyDescent="0.3">
      <c r="A6381">
        <v>2</v>
      </c>
      <c r="B6381">
        <v>18</v>
      </c>
      <c r="C6381">
        <v>37</v>
      </c>
      <c r="D6381" s="27">
        <v>11500</v>
      </c>
      <c r="E6381">
        <v>65312</v>
      </c>
      <c r="F6381">
        <v>17302</v>
      </c>
      <c r="G6381">
        <v>30745</v>
      </c>
      <c r="H6381">
        <v>0</v>
      </c>
      <c r="I6381">
        <v>35693</v>
      </c>
      <c r="J6381">
        <v>0</v>
      </c>
      <c r="K6381">
        <v>0</v>
      </c>
      <c r="L6381">
        <v>2386</v>
      </c>
      <c r="M6381">
        <v>4896</v>
      </c>
      <c r="N6381">
        <v>70953</v>
      </c>
      <c r="O6381">
        <v>279.45609999999999</v>
      </c>
      <c r="P6381" s="27">
        <v>66614</v>
      </c>
      <c r="Q6381" s="27">
        <v>227287</v>
      </c>
    </row>
    <row r="6382" spans="1:17" x14ac:dyDescent="0.3">
      <c r="A6382">
        <v>7</v>
      </c>
      <c r="B6382">
        <v>11</v>
      </c>
      <c r="C6382">
        <v>20</v>
      </c>
      <c r="D6382" s="27">
        <v>900000</v>
      </c>
      <c r="E6382">
        <v>7869</v>
      </c>
      <c r="F6382">
        <v>2687782</v>
      </c>
      <c r="G6382">
        <v>293132</v>
      </c>
      <c r="H6382">
        <v>0</v>
      </c>
      <c r="I6382">
        <v>5737355</v>
      </c>
      <c r="J6382">
        <v>0</v>
      </c>
      <c r="K6382">
        <v>20860441</v>
      </c>
      <c r="L6382">
        <v>49729</v>
      </c>
      <c r="M6382">
        <v>77290</v>
      </c>
      <c r="N6382">
        <v>3612167</v>
      </c>
      <c r="O6382">
        <v>28.82274</v>
      </c>
      <c r="P6382" s="27">
        <v>9767223</v>
      </c>
      <c r="Q6382" s="27">
        <v>33325765</v>
      </c>
    </row>
    <row r="6383" spans="1:17" x14ac:dyDescent="0.3">
      <c r="A6383">
        <v>7</v>
      </c>
      <c r="B6383">
        <v>2</v>
      </c>
      <c r="C6383">
        <v>6</v>
      </c>
      <c r="D6383" s="27">
        <v>5000</v>
      </c>
      <c r="E6383">
        <v>949</v>
      </c>
      <c r="F6383">
        <v>27317</v>
      </c>
      <c r="G6383">
        <v>29837</v>
      </c>
      <c r="H6383">
        <v>0</v>
      </c>
      <c r="I6383">
        <v>34104</v>
      </c>
      <c r="J6383">
        <v>0</v>
      </c>
      <c r="K6383">
        <v>1300</v>
      </c>
      <c r="L6383">
        <v>8542</v>
      </c>
      <c r="M6383">
        <v>23273</v>
      </c>
      <c r="N6383">
        <v>41419</v>
      </c>
      <c r="O6383">
        <v>1879.4559999999999</v>
      </c>
      <c r="P6383" s="27">
        <v>48869</v>
      </c>
      <c r="Q6383" s="27">
        <v>166741</v>
      </c>
    </row>
    <row r="6384" spans="1:17" x14ac:dyDescent="0.3">
      <c r="A6384">
        <v>1</v>
      </c>
      <c r="B6384">
        <v>18</v>
      </c>
      <c r="C6384">
        <v>37</v>
      </c>
      <c r="D6384" s="27">
        <v>172000</v>
      </c>
      <c r="E6384">
        <v>0</v>
      </c>
      <c r="F6384">
        <v>1593988</v>
      </c>
      <c r="G6384">
        <v>5323141</v>
      </c>
      <c r="H6384">
        <v>0</v>
      </c>
      <c r="I6384">
        <v>3363048</v>
      </c>
      <c r="J6384">
        <v>0</v>
      </c>
      <c r="K6384">
        <v>0</v>
      </c>
      <c r="L6384">
        <v>109485</v>
      </c>
      <c r="M6384">
        <v>598863</v>
      </c>
      <c r="N6384">
        <v>8908601</v>
      </c>
      <c r="O6384">
        <v>139.16999999999999</v>
      </c>
      <c r="P6384" s="27">
        <v>5831514</v>
      </c>
      <c r="Q6384" s="27">
        <v>19897126</v>
      </c>
    </row>
    <row r="6385" spans="1:17" x14ac:dyDescent="0.3">
      <c r="A6385">
        <v>6</v>
      </c>
      <c r="B6385">
        <v>13</v>
      </c>
      <c r="C6385">
        <v>23</v>
      </c>
      <c r="D6385" s="27">
        <v>5000</v>
      </c>
      <c r="E6385">
        <v>13828</v>
      </c>
      <c r="F6385">
        <v>32284</v>
      </c>
      <c r="G6385">
        <v>8607</v>
      </c>
      <c r="H6385">
        <v>340</v>
      </c>
      <c r="I6385">
        <v>11869</v>
      </c>
      <c r="J6385">
        <v>0</v>
      </c>
      <c r="K6385">
        <v>0</v>
      </c>
      <c r="L6385">
        <v>22916</v>
      </c>
      <c r="M6385">
        <v>5047</v>
      </c>
      <c r="N6385">
        <v>46608</v>
      </c>
      <c r="O6385">
        <v>1791.31</v>
      </c>
      <c r="P6385" s="27">
        <v>41471</v>
      </c>
      <c r="Q6385" s="27">
        <v>141499</v>
      </c>
    </row>
    <row r="6386" spans="1:17" x14ac:dyDescent="0.3">
      <c r="A6386">
        <v>1</v>
      </c>
      <c r="B6386">
        <v>13</v>
      </c>
      <c r="C6386">
        <v>24</v>
      </c>
      <c r="D6386" s="27">
        <v>260000</v>
      </c>
      <c r="E6386">
        <v>0</v>
      </c>
      <c r="F6386">
        <v>3700380</v>
      </c>
      <c r="G6386">
        <v>1226765</v>
      </c>
      <c r="H6386">
        <v>0</v>
      </c>
      <c r="I6386">
        <v>1760237</v>
      </c>
      <c r="J6386">
        <v>0</v>
      </c>
      <c r="K6386">
        <v>105969</v>
      </c>
      <c r="L6386">
        <v>153535</v>
      </c>
      <c r="M6386">
        <v>21977</v>
      </c>
      <c r="N6386">
        <v>3373854</v>
      </c>
      <c r="O6386">
        <v>62.972479999999997</v>
      </c>
      <c r="P6386" s="27">
        <v>3031277</v>
      </c>
      <c r="Q6386" s="27">
        <v>10342717</v>
      </c>
    </row>
    <row r="6387" spans="1:17" x14ac:dyDescent="0.3">
      <c r="A6387">
        <v>7</v>
      </c>
      <c r="B6387">
        <v>26</v>
      </c>
      <c r="C6387">
        <v>46</v>
      </c>
      <c r="D6387" s="27">
        <v>11250</v>
      </c>
      <c r="E6387">
        <v>3969</v>
      </c>
      <c r="F6387">
        <v>1582</v>
      </c>
      <c r="G6387">
        <v>3029</v>
      </c>
      <c r="H6387">
        <v>0</v>
      </c>
      <c r="I6387">
        <v>10304</v>
      </c>
      <c r="J6387">
        <v>0</v>
      </c>
      <c r="K6387">
        <v>223</v>
      </c>
      <c r="L6387">
        <v>22</v>
      </c>
      <c r="M6387">
        <v>1180</v>
      </c>
      <c r="N6387">
        <v>9836</v>
      </c>
      <c r="O6387">
        <v>1879.4559999999999</v>
      </c>
      <c r="P6387" s="27">
        <v>8835</v>
      </c>
      <c r="Q6387" s="27">
        <v>30145</v>
      </c>
    </row>
    <row r="6388" spans="1:17" x14ac:dyDescent="0.3">
      <c r="A6388">
        <v>7</v>
      </c>
      <c r="B6388">
        <v>2</v>
      </c>
      <c r="C6388">
        <v>2</v>
      </c>
      <c r="D6388" s="27">
        <v>2200</v>
      </c>
      <c r="E6388">
        <v>911</v>
      </c>
      <c r="F6388">
        <v>17835</v>
      </c>
      <c r="G6388">
        <v>8172</v>
      </c>
      <c r="H6388">
        <v>131</v>
      </c>
      <c r="I6388">
        <v>18779</v>
      </c>
      <c r="J6388">
        <v>0</v>
      </c>
      <c r="K6388">
        <v>3133</v>
      </c>
      <c r="L6388">
        <v>4629</v>
      </c>
      <c r="M6388">
        <v>6245</v>
      </c>
      <c r="N6388">
        <v>7504</v>
      </c>
      <c r="O6388">
        <v>48.84104</v>
      </c>
      <c r="P6388" s="27">
        <v>19736</v>
      </c>
      <c r="Q6388" s="27">
        <v>67339</v>
      </c>
    </row>
    <row r="6389" spans="1:17" x14ac:dyDescent="0.3">
      <c r="A6389">
        <v>3</v>
      </c>
      <c r="B6389">
        <v>16</v>
      </c>
      <c r="C6389">
        <v>35</v>
      </c>
      <c r="D6389" s="27">
        <v>1400000</v>
      </c>
      <c r="E6389">
        <v>0</v>
      </c>
      <c r="F6389">
        <v>31983818</v>
      </c>
      <c r="G6389">
        <v>16464281</v>
      </c>
      <c r="H6389">
        <v>0</v>
      </c>
      <c r="I6389">
        <v>17959220</v>
      </c>
      <c r="J6389">
        <v>5995989</v>
      </c>
      <c r="K6389">
        <v>1686801</v>
      </c>
      <c r="L6389">
        <v>3776385</v>
      </c>
      <c r="M6389">
        <v>3124251</v>
      </c>
      <c r="N6389">
        <v>27983031</v>
      </c>
      <c r="O6389">
        <v>3.2680669999999998</v>
      </c>
      <c r="P6389" s="27">
        <v>31938387</v>
      </c>
      <c r="Q6389" s="8">
        <v>109000000</v>
      </c>
    </row>
    <row r="6390" spans="1:17" x14ac:dyDescent="0.3">
      <c r="A6390">
        <v>9</v>
      </c>
      <c r="B6390">
        <v>2</v>
      </c>
      <c r="C6390">
        <v>2</v>
      </c>
      <c r="D6390" s="27">
        <v>2000</v>
      </c>
      <c r="E6390">
        <v>44</v>
      </c>
      <c r="F6390">
        <v>15721</v>
      </c>
      <c r="G6390">
        <v>10949</v>
      </c>
      <c r="H6390">
        <v>441</v>
      </c>
      <c r="I6390">
        <v>16158</v>
      </c>
      <c r="J6390">
        <v>0</v>
      </c>
      <c r="K6390">
        <v>3387</v>
      </c>
      <c r="L6390">
        <v>19897</v>
      </c>
      <c r="M6390">
        <v>37482</v>
      </c>
      <c r="N6390">
        <v>13707</v>
      </c>
      <c r="O6390">
        <v>4637.8509999999997</v>
      </c>
      <c r="P6390" s="27">
        <v>34521</v>
      </c>
      <c r="Q6390" s="27">
        <v>117786</v>
      </c>
    </row>
    <row r="6391" spans="1:17" x14ac:dyDescent="0.3">
      <c r="A6391">
        <v>9</v>
      </c>
      <c r="B6391">
        <v>5</v>
      </c>
      <c r="C6391">
        <v>9</v>
      </c>
      <c r="D6391" s="27">
        <v>30000</v>
      </c>
      <c r="E6391">
        <v>0</v>
      </c>
      <c r="F6391">
        <v>29463</v>
      </c>
      <c r="G6391">
        <v>27231</v>
      </c>
      <c r="H6391">
        <v>1397</v>
      </c>
      <c r="I6391">
        <v>59913</v>
      </c>
      <c r="J6391">
        <v>0</v>
      </c>
      <c r="K6391">
        <v>5954</v>
      </c>
      <c r="L6391">
        <v>10400</v>
      </c>
      <c r="M6391">
        <v>71614</v>
      </c>
      <c r="N6391">
        <v>141806</v>
      </c>
      <c r="O6391">
        <v>324.95339999999999</v>
      </c>
      <c r="P6391" s="27">
        <v>101928</v>
      </c>
      <c r="Q6391" s="27">
        <v>347778</v>
      </c>
    </row>
    <row r="6392" spans="1:17" x14ac:dyDescent="0.3">
      <c r="A6392">
        <v>9</v>
      </c>
      <c r="B6392">
        <v>1</v>
      </c>
      <c r="C6392">
        <v>1</v>
      </c>
      <c r="D6392" s="27">
        <v>21000</v>
      </c>
      <c r="E6392">
        <v>0</v>
      </c>
      <c r="F6392">
        <v>3208</v>
      </c>
      <c r="G6392">
        <v>475</v>
      </c>
      <c r="H6392">
        <v>0</v>
      </c>
      <c r="I6392">
        <v>7383</v>
      </c>
      <c r="J6392">
        <v>0</v>
      </c>
      <c r="K6392">
        <v>0</v>
      </c>
      <c r="L6392">
        <v>0</v>
      </c>
      <c r="M6392">
        <v>0</v>
      </c>
      <c r="N6392">
        <v>23109</v>
      </c>
      <c r="O6392">
        <v>583.62670000000003</v>
      </c>
      <c r="P6392" s="27">
        <v>10016</v>
      </c>
      <c r="Q6392" s="27">
        <v>34175</v>
      </c>
    </row>
    <row r="6393" spans="1:17" x14ac:dyDescent="0.3">
      <c r="A6393">
        <v>3</v>
      </c>
      <c r="B6393">
        <v>13</v>
      </c>
      <c r="C6393">
        <v>22</v>
      </c>
      <c r="D6393" s="27">
        <v>455000</v>
      </c>
      <c r="E6393">
        <v>1200805</v>
      </c>
      <c r="F6393">
        <v>24301860</v>
      </c>
      <c r="G6393">
        <v>3790509</v>
      </c>
      <c r="H6393">
        <v>0</v>
      </c>
      <c r="I6393">
        <v>5069028</v>
      </c>
      <c r="J6393">
        <v>1311226</v>
      </c>
      <c r="K6393">
        <v>9347765</v>
      </c>
      <c r="L6393">
        <v>1938211</v>
      </c>
      <c r="M6393">
        <v>6233109</v>
      </c>
      <c r="N6393">
        <v>11497253</v>
      </c>
      <c r="O6393">
        <v>75.480249999999998</v>
      </c>
      <c r="P6393" s="27">
        <v>18959486</v>
      </c>
      <c r="Q6393" s="27">
        <v>64689766</v>
      </c>
    </row>
    <row r="6394" spans="1:17" x14ac:dyDescent="0.3">
      <c r="A6394">
        <v>5</v>
      </c>
      <c r="B6394">
        <v>5</v>
      </c>
      <c r="C6394">
        <v>10</v>
      </c>
      <c r="D6394" s="27">
        <v>102000</v>
      </c>
      <c r="E6394">
        <v>0</v>
      </c>
      <c r="F6394">
        <v>171269</v>
      </c>
      <c r="G6394">
        <v>13872</v>
      </c>
      <c r="H6394">
        <v>850</v>
      </c>
      <c r="I6394">
        <v>100012</v>
      </c>
      <c r="J6394">
        <v>0</v>
      </c>
      <c r="K6394">
        <v>1469</v>
      </c>
      <c r="L6394">
        <v>7492</v>
      </c>
      <c r="M6394">
        <v>31875</v>
      </c>
      <c r="N6394">
        <v>65012</v>
      </c>
      <c r="O6394">
        <v>179.6277</v>
      </c>
      <c r="P6394" s="27">
        <v>114845</v>
      </c>
      <c r="Q6394" s="27">
        <v>391851</v>
      </c>
    </row>
    <row r="6395" spans="1:17" x14ac:dyDescent="0.3">
      <c r="A6395">
        <v>9</v>
      </c>
      <c r="B6395">
        <v>2</v>
      </c>
      <c r="C6395">
        <v>4</v>
      </c>
      <c r="D6395" s="27">
        <v>11000</v>
      </c>
      <c r="E6395">
        <v>1382</v>
      </c>
      <c r="F6395">
        <v>44011</v>
      </c>
      <c r="G6395">
        <v>144430</v>
      </c>
      <c r="H6395">
        <v>0</v>
      </c>
      <c r="I6395">
        <v>106055</v>
      </c>
      <c r="J6395">
        <v>0</v>
      </c>
      <c r="K6395">
        <v>3817</v>
      </c>
      <c r="L6395">
        <v>84251</v>
      </c>
      <c r="M6395">
        <v>191854</v>
      </c>
      <c r="N6395">
        <v>91406</v>
      </c>
      <c r="O6395">
        <v>1667.7550000000001</v>
      </c>
      <c r="P6395" s="27">
        <v>195547</v>
      </c>
      <c r="Q6395" s="27">
        <v>667206</v>
      </c>
    </row>
    <row r="6396" spans="1:17" x14ac:dyDescent="0.3">
      <c r="A6396">
        <v>5</v>
      </c>
      <c r="B6396">
        <v>14</v>
      </c>
      <c r="C6396">
        <v>28</v>
      </c>
      <c r="D6396" s="27">
        <v>138000</v>
      </c>
      <c r="E6396">
        <v>933535</v>
      </c>
      <c r="F6396">
        <v>3370629</v>
      </c>
      <c r="G6396">
        <v>1025592</v>
      </c>
      <c r="H6396">
        <v>102187</v>
      </c>
      <c r="I6396">
        <v>896677</v>
      </c>
      <c r="J6396">
        <v>0</v>
      </c>
      <c r="K6396">
        <v>309302</v>
      </c>
      <c r="L6396">
        <v>55831</v>
      </c>
      <c r="M6396">
        <v>377220</v>
      </c>
      <c r="N6396">
        <v>754688</v>
      </c>
      <c r="O6396">
        <v>143.94630000000001</v>
      </c>
      <c r="P6396" s="27">
        <v>2293570</v>
      </c>
      <c r="Q6396" s="27">
        <v>7825661</v>
      </c>
    </row>
    <row r="6397" spans="1:17" x14ac:dyDescent="0.3">
      <c r="A6397">
        <v>8</v>
      </c>
      <c r="B6397">
        <v>5</v>
      </c>
      <c r="C6397">
        <v>9</v>
      </c>
      <c r="D6397" s="27">
        <v>275000</v>
      </c>
      <c r="E6397">
        <v>509228</v>
      </c>
      <c r="F6397">
        <v>654868</v>
      </c>
      <c r="G6397">
        <v>608449</v>
      </c>
      <c r="H6397">
        <v>0</v>
      </c>
      <c r="I6397">
        <v>2263479</v>
      </c>
      <c r="J6397">
        <v>0</v>
      </c>
      <c r="K6397">
        <v>72226</v>
      </c>
      <c r="L6397">
        <v>53792</v>
      </c>
      <c r="M6397">
        <v>297933</v>
      </c>
      <c r="N6397">
        <v>2130439</v>
      </c>
      <c r="O6397">
        <v>26.791450000000001</v>
      </c>
      <c r="P6397" s="27">
        <v>1931540</v>
      </c>
      <c r="Q6397" s="27">
        <v>6590414</v>
      </c>
    </row>
    <row r="6398" spans="1:17" x14ac:dyDescent="0.3">
      <c r="A6398">
        <v>3</v>
      </c>
      <c r="B6398">
        <v>5</v>
      </c>
      <c r="C6398">
        <v>9</v>
      </c>
      <c r="D6398" s="27">
        <v>44000</v>
      </c>
      <c r="E6398">
        <v>0</v>
      </c>
      <c r="F6398">
        <v>495521</v>
      </c>
      <c r="G6398">
        <v>334930</v>
      </c>
      <c r="H6398">
        <v>0</v>
      </c>
      <c r="I6398">
        <v>1069026</v>
      </c>
      <c r="J6398">
        <v>0</v>
      </c>
      <c r="K6398">
        <v>279237</v>
      </c>
      <c r="L6398">
        <v>155626</v>
      </c>
      <c r="M6398">
        <v>549992</v>
      </c>
      <c r="N6398">
        <v>1062963</v>
      </c>
      <c r="O6398">
        <v>657.71090000000004</v>
      </c>
      <c r="P6398" s="27">
        <v>1156886</v>
      </c>
      <c r="Q6398" s="27">
        <v>3947295</v>
      </c>
    </row>
    <row r="6399" spans="1:17" x14ac:dyDescent="0.3">
      <c r="A6399">
        <v>9</v>
      </c>
      <c r="B6399">
        <v>16</v>
      </c>
      <c r="C6399">
        <v>35</v>
      </c>
      <c r="D6399" s="27">
        <v>99000</v>
      </c>
      <c r="E6399">
        <v>0</v>
      </c>
      <c r="F6399">
        <v>49195</v>
      </c>
      <c r="G6399">
        <v>1731169</v>
      </c>
      <c r="H6399">
        <v>0</v>
      </c>
      <c r="I6399">
        <v>1247762</v>
      </c>
      <c r="J6399">
        <v>0</v>
      </c>
      <c r="K6399">
        <v>527545</v>
      </c>
      <c r="L6399">
        <v>152131</v>
      </c>
      <c r="M6399">
        <v>416965</v>
      </c>
      <c r="N6399">
        <v>1940984</v>
      </c>
      <c r="O6399">
        <v>203.0727</v>
      </c>
      <c r="P6399" s="27">
        <v>1777770</v>
      </c>
      <c r="Q6399" s="27">
        <v>6065751</v>
      </c>
    </row>
    <row r="6400" spans="1:17" x14ac:dyDescent="0.3">
      <c r="A6400">
        <v>3</v>
      </c>
      <c r="B6400">
        <v>23</v>
      </c>
      <c r="C6400">
        <v>50</v>
      </c>
      <c r="D6400" s="27">
        <v>5600</v>
      </c>
      <c r="E6400">
        <v>0</v>
      </c>
      <c r="F6400">
        <v>11521</v>
      </c>
      <c r="G6400">
        <v>36088</v>
      </c>
      <c r="H6400">
        <v>0</v>
      </c>
      <c r="I6400">
        <v>48258</v>
      </c>
      <c r="J6400">
        <v>0</v>
      </c>
      <c r="K6400">
        <v>283003</v>
      </c>
      <c r="L6400">
        <v>27466</v>
      </c>
      <c r="M6400">
        <v>5962</v>
      </c>
      <c r="N6400">
        <v>31685</v>
      </c>
      <c r="O6400">
        <v>953.18780000000004</v>
      </c>
      <c r="P6400" s="27">
        <v>130124</v>
      </c>
      <c r="Q6400" s="27">
        <v>443983</v>
      </c>
    </row>
    <row r="6401" spans="1:17" x14ac:dyDescent="0.3">
      <c r="A6401">
        <v>9</v>
      </c>
      <c r="B6401">
        <v>16</v>
      </c>
      <c r="C6401">
        <v>35</v>
      </c>
      <c r="D6401" s="27">
        <v>265000</v>
      </c>
      <c r="E6401">
        <v>0</v>
      </c>
      <c r="F6401">
        <v>10755669</v>
      </c>
      <c r="G6401">
        <v>7352271</v>
      </c>
      <c r="H6401">
        <v>310371</v>
      </c>
      <c r="I6401">
        <v>4722826</v>
      </c>
      <c r="J6401">
        <v>1285524</v>
      </c>
      <c r="K6401">
        <v>2847464</v>
      </c>
      <c r="L6401">
        <v>1492947</v>
      </c>
      <c r="M6401">
        <v>6907488</v>
      </c>
      <c r="N6401">
        <v>5537517</v>
      </c>
      <c r="O6401">
        <v>9.2846069999999994</v>
      </c>
      <c r="P6401" s="27">
        <v>12078569</v>
      </c>
      <c r="Q6401" s="27">
        <v>41212077</v>
      </c>
    </row>
    <row r="6402" spans="1:17" x14ac:dyDescent="0.3">
      <c r="A6402">
        <v>4</v>
      </c>
      <c r="B6402">
        <v>16</v>
      </c>
      <c r="C6402">
        <v>35</v>
      </c>
      <c r="D6402" s="27">
        <v>166000</v>
      </c>
      <c r="E6402">
        <v>0</v>
      </c>
      <c r="F6402">
        <v>1576505</v>
      </c>
      <c r="G6402">
        <v>1210728</v>
      </c>
      <c r="H6402">
        <v>17733</v>
      </c>
      <c r="I6402">
        <v>1376079</v>
      </c>
      <c r="J6402">
        <v>313756</v>
      </c>
      <c r="K6402">
        <v>194223</v>
      </c>
      <c r="L6402">
        <v>286682</v>
      </c>
      <c r="M6402">
        <v>29416</v>
      </c>
      <c r="N6402">
        <v>1429872</v>
      </c>
      <c r="O6402">
        <v>82.893799999999999</v>
      </c>
      <c r="P6402" s="27">
        <v>1885989</v>
      </c>
      <c r="Q6402" s="27">
        <v>6434994</v>
      </c>
    </row>
    <row r="6403" spans="1:17" x14ac:dyDescent="0.3">
      <c r="A6403">
        <v>6</v>
      </c>
      <c r="B6403">
        <v>18</v>
      </c>
      <c r="C6403">
        <v>39</v>
      </c>
      <c r="D6403" s="27">
        <v>11500</v>
      </c>
      <c r="E6403">
        <v>15078</v>
      </c>
      <c r="F6403">
        <v>154034</v>
      </c>
      <c r="G6403">
        <v>160851</v>
      </c>
      <c r="H6403">
        <v>0</v>
      </c>
      <c r="I6403">
        <v>84551</v>
      </c>
      <c r="J6403">
        <v>0</v>
      </c>
      <c r="K6403">
        <v>96887</v>
      </c>
      <c r="L6403">
        <v>902</v>
      </c>
      <c r="M6403">
        <v>10367</v>
      </c>
      <c r="N6403">
        <v>411085</v>
      </c>
      <c r="O6403">
        <v>259.3519</v>
      </c>
      <c r="P6403" s="27">
        <v>273668</v>
      </c>
      <c r="Q6403" s="27">
        <v>933755</v>
      </c>
    </row>
    <row r="6404" spans="1:17" x14ac:dyDescent="0.3">
      <c r="A6404">
        <v>5</v>
      </c>
      <c r="B6404">
        <v>91</v>
      </c>
      <c r="C6404">
        <v>49</v>
      </c>
      <c r="D6404" s="27">
        <v>1400000</v>
      </c>
      <c r="E6404">
        <v>2724530</v>
      </c>
      <c r="F6404">
        <v>46257008</v>
      </c>
      <c r="G6404">
        <v>26957605</v>
      </c>
      <c r="H6404">
        <v>35265</v>
      </c>
      <c r="I6404">
        <v>97555790</v>
      </c>
      <c r="J6404">
        <v>0</v>
      </c>
      <c r="K6404">
        <v>898525</v>
      </c>
      <c r="L6404">
        <v>2031354</v>
      </c>
      <c r="M6404" s="8">
        <v>446000000</v>
      </c>
      <c r="N6404">
        <v>85006229</v>
      </c>
      <c r="O6404">
        <v>23.717549999999999</v>
      </c>
      <c r="P6404" s="8">
        <v>207000000</v>
      </c>
      <c r="Q6404" s="8">
        <v>708000000</v>
      </c>
    </row>
    <row r="6405" spans="1:17" x14ac:dyDescent="0.3">
      <c r="A6405">
        <v>7</v>
      </c>
      <c r="B6405">
        <v>5</v>
      </c>
      <c r="C6405">
        <v>11</v>
      </c>
      <c r="D6405" s="27">
        <v>20000</v>
      </c>
      <c r="E6405">
        <v>13130</v>
      </c>
      <c r="F6405">
        <v>52489</v>
      </c>
      <c r="G6405">
        <v>14258</v>
      </c>
      <c r="H6405">
        <v>0</v>
      </c>
      <c r="I6405">
        <v>79623</v>
      </c>
      <c r="J6405">
        <v>0</v>
      </c>
      <c r="K6405">
        <v>0</v>
      </c>
      <c r="L6405">
        <v>0</v>
      </c>
      <c r="M6405">
        <v>0</v>
      </c>
      <c r="N6405">
        <v>92166</v>
      </c>
      <c r="O6405">
        <v>576.52499999999998</v>
      </c>
      <c r="P6405" s="27">
        <v>73759</v>
      </c>
      <c r="Q6405" s="27">
        <v>251666</v>
      </c>
    </row>
    <row r="6406" spans="1:17" x14ac:dyDescent="0.3">
      <c r="A6406">
        <v>2</v>
      </c>
      <c r="B6406">
        <v>5</v>
      </c>
      <c r="C6406">
        <v>10</v>
      </c>
      <c r="D6406" s="27">
        <v>7500</v>
      </c>
      <c r="E6406">
        <v>9260</v>
      </c>
      <c r="F6406">
        <v>7029</v>
      </c>
      <c r="G6406">
        <v>13518</v>
      </c>
      <c r="H6406">
        <v>681</v>
      </c>
      <c r="I6406">
        <v>149805</v>
      </c>
      <c r="J6406">
        <v>0</v>
      </c>
      <c r="K6406">
        <v>0</v>
      </c>
      <c r="L6406">
        <v>4191</v>
      </c>
      <c r="M6406">
        <v>35261</v>
      </c>
      <c r="N6406">
        <v>73626</v>
      </c>
      <c r="O6406">
        <v>1851.67</v>
      </c>
      <c r="P6406" s="27">
        <v>85982</v>
      </c>
      <c r="Q6406" s="27">
        <v>293371</v>
      </c>
    </row>
    <row r="6407" spans="1:17" x14ac:dyDescent="0.3">
      <c r="A6407">
        <v>9</v>
      </c>
      <c r="B6407">
        <v>2</v>
      </c>
      <c r="C6407">
        <v>6</v>
      </c>
      <c r="D6407" s="27">
        <v>13500</v>
      </c>
      <c r="E6407">
        <v>8735</v>
      </c>
      <c r="F6407">
        <v>125588</v>
      </c>
      <c r="G6407">
        <v>181726</v>
      </c>
      <c r="H6407">
        <v>2242</v>
      </c>
      <c r="I6407">
        <v>133225</v>
      </c>
      <c r="J6407">
        <v>0</v>
      </c>
      <c r="K6407">
        <v>13074</v>
      </c>
      <c r="L6407">
        <v>83814</v>
      </c>
      <c r="M6407">
        <v>137004</v>
      </c>
      <c r="N6407">
        <v>85387</v>
      </c>
      <c r="O6407">
        <v>1390.874</v>
      </c>
      <c r="P6407" s="27">
        <v>225907</v>
      </c>
      <c r="Q6407" s="27">
        <v>770795</v>
      </c>
    </row>
    <row r="6408" spans="1:17" x14ac:dyDescent="0.3">
      <c r="A6408">
        <v>2</v>
      </c>
      <c r="B6408">
        <v>91</v>
      </c>
      <c r="C6408">
        <v>49</v>
      </c>
      <c r="D6408" s="27">
        <v>1600</v>
      </c>
      <c r="E6408">
        <v>0</v>
      </c>
      <c r="F6408">
        <v>21979</v>
      </c>
      <c r="G6408">
        <v>2783</v>
      </c>
      <c r="H6408">
        <v>192</v>
      </c>
      <c r="I6408">
        <v>96759</v>
      </c>
      <c r="J6408">
        <v>0</v>
      </c>
      <c r="K6408">
        <v>0</v>
      </c>
      <c r="L6408">
        <v>47141</v>
      </c>
      <c r="M6408">
        <v>230594</v>
      </c>
      <c r="N6408">
        <v>57477</v>
      </c>
      <c r="O6408">
        <v>4458.21</v>
      </c>
      <c r="P6408" s="27">
        <v>133917</v>
      </c>
      <c r="Q6408" s="27">
        <v>456925</v>
      </c>
    </row>
    <row r="6409" spans="1:17" x14ac:dyDescent="0.3">
      <c r="A6409">
        <v>8</v>
      </c>
      <c r="B6409">
        <v>14</v>
      </c>
      <c r="C6409">
        <v>28</v>
      </c>
      <c r="D6409" s="27">
        <v>13000</v>
      </c>
      <c r="E6409">
        <v>215</v>
      </c>
      <c r="F6409">
        <v>27981</v>
      </c>
      <c r="G6409">
        <v>22123</v>
      </c>
      <c r="H6409">
        <v>0</v>
      </c>
      <c r="I6409">
        <v>42773</v>
      </c>
      <c r="J6409">
        <v>0</v>
      </c>
      <c r="K6409">
        <v>141455</v>
      </c>
      <c r="L6409">
        <v>65656</v>
      </c>
      <c r="M6409">
        <v>261260</v>
      </c>
      <c r="N6409">
        <v>30243</v>
      </c>
      <c r="O6409">
        <v>1667.7550000000001</v>
      </c>
      <c r="P6409" s="27">
        <v>173419</v>
      </c>
      <c r="Q6409" s="27">
        <v>591706</v>
      </c>
    </row>
    <row r="6410" spans="1:17" x14ac:dyDescent="0.3">
      <c r="A6410">
        <v>5</v>
      </c>
      <c r="B6410">
        <v>5</v>
      </c>
      <c r="C6410">
        <v>10</v>
      </c>
      <c r="D6410" s="27">
        <v>49500</v>
      </c>
      <c r="E6410">
        <v>0</v>
      </c>
      <c r="F6410">
        <v>34510</v>
      </c>
      <c r="G6410">
        <v>24945</v>
      </c>
      <c r="H6410">
        <v>774</v>
      </c>
      <c r="I6410">
        <v>201346</v>
      </c>
      <c r="J6410">
        <v>0</v>
      </c>
      <c r="K6410">
        <v>20070</v>
      </c>
      <c r="L6410">
        <v>2644</v>
      </c>
      <c r="M6410">
        <v>16789</v>
      </c>
      <c r="N6410">
        <v>120932</v>
      </c>
      <c r="O6410">
        <v>179.6277</v>
      </c>
      <c r="P6410" s="27">
        <v>123684</v>
      </c>
      <c r="Q6410" s="27">
        <v>422010</v>
      </c>
    </row>
    <row r="6411" spans="1:17" x14ac:dyDescent="0.3">
      <c r="A6411">
        <v>5</v>
      </c>
      <c r="B6411">
        <v>1</v>
      </c>
      <c r="C6411">
        <v>1</v>
      </c>
      <c r="D6411" s="27">
        <v>81000</v>
      </c>
      <c r="E6411">
        <v>0</v>
      </c>
      <c r="F6411">
        <v>342295</v>
      </c>
      <c r="G6411">
        <v>34549</v>
      </c>
      <c r="H6411">
        <v>0</v>
      </c>
      <c r="I6411">
        <v>0</v>
      </c>
      <c r="J6411">
        <v>0</v>
      </c>
      <c r="K6411">
        <v>0</v>
      </c>
      <c r="L6411">
        <v>0</v>
      </c>
      <c r="M6411">
        <v>0</v>
      </c>
      <c r="N6411">
        <v>2987763</v>
      </c>
      <c r="O6411">
        <v>23.415500000000002</v>
      </c>
      <c r="P6411" s="27">
        <v>986110</v>
      </c>
      <c r="Q6411" s="27">
        <v>3364607</v>
      </c>
    </row>
    <row r="6412" spans="1:17" x14ac:dyDescent="0.3">
      <c r="A6412">
        <v>3</v>
      </c>
      <c r="B6412">
        <v>5</v>
      </c>
      <c r="C6412">
        <v>9</v>
      </c>
      <c r="D6412" s="27">
        <v>600000</v>
      </c>
      <c r="E6412">
        <v>816403</v>
      </c>
      <c r="F6412">
        <v>4718186</v>
      </c>
      <c r="G6412">
        <v>754341</v>
      </c>
      <c r="H6412">
        <v>22151</v>
      </c>
      <c r="I6412">
        <v>4910678</v>
      </c>
      <c r="J6412">
        <v>0</v>
      </c>
      <c r="K6412">
        <v>134148</v>
      </c>
      <c r="L6412">
        <v>297096</v>
      </c>
      <c r="M6412">
        <v>623229</v>
      </c>
      <c r="N6412">
        <v>3698670</v>
      </c>
      <c r="O6412">
        <v>33.266399999999997</v>
      </c>
      <c r="P6412" s="27">
        <v>4681976</v>
      </c>
      <c r="Q6412" s="27">
        <v>15974902</v>
      </c>
    </row>
    <row r="6413" spans="1:17" x14ac:dyDescent="0.3">
      <c r="A6413">
        <v>5</v>
      </c>
      <c r="B6413">
        <v>2</v>
      </c>
      <c r="C6413">
        <v>2</v>
      </c>
      <c r="D6413" s="27">
        <v>6000</v>
      </c>
      <c r="E6413">
        <v>228</v>
      </c>
      <c r="F6413">
        <v>147488</v>
      </c>
      <c r="G6413">
        <v>56137</v>
      </c>
      <c r="H6413">
        <v>0</v>
      </c>
      <c r="I6413">
        <v>84187</v>
      </c>
      <c r="J6413">
        <v>4342</v>
      </c>
      <c r="K6413">
        <v>4135</v>
      </c>
      <c r="L6413">
        <v>9066</v>
      </c>
      <c r="M6413">
        <v>26228</v>
      </c>
      <c r="N6413">
        <v>57802</v>
      </c>
      <c r="O6413">
        <v>23.717549999999999</v>
      </c>
      <c r="P6413" s="27">
        <v>114189</v>
      </c>
      <c r="Q6413" s="27">
        <v>389613</v>
      </c>
    </row>
    <row r="6414" spans="1:17" x14ac:dyDescent="0.3">
      <c r="A6414">
        <v>7</v>
      </c>
      <c r="B6414">
        <v>2</v>
      </c>
      <c r="C6414">
        <v>2</v>
      </c>
      <c r="D6414" s="27">
        <v>3000</v>
      </c>
      <c r="E6414">
        <v>0</v>
      </c>
      <c r="F6414">
        <v>20316</v>
      </c>
      <c r="G6414">
        <v>9462</v>
      </c>
      <c r="H6414">
        <v>0</v>
      </c>
      <c r="I6414">
        <v>7131</v>
      </c>
      <c r="J6414">
        <v>0</v>
      </c>
      <c r="K6414">
        <v>2147</v>
      </c>
      <c r="L6414">
        <v>20848</v>
      </c>
      <c r="M6414">
        <v>42398</v>
      </c>
      <c r="N6414">
        <v>9363</v>
      </c>
      <c r="O6414">
        <v>1879.4559999999999</v>
      </c>
      <c r="P6414" s="27">
        <v>32727</v>
      </c>
      <c r="Q6414" s="27">
        <v>111665</v>
      </c>
    </row>
    <row r="6415" spans="1:17" x14ac:dyDescent="0.3">
      <c r="A6415">
        <v>7</v>
      </c>
      <c r="B6415">
        <v>13</v>
      </c>
      <c r="C6415">
        <v>25</v>
      </c>
      <c r="D6415" s="27">
        <v>16750</v>
      </c>
      <c r="E6415">
        <v>0</v>
      </c>
      <c r="F6415">
        <v>340600</v>
      </c>
      <c r="G6415">
        <v>83433</v>
      </c>
      <c r="H6415">
        <v>0</v>
      </c>
      <c r="I6415">
        <v>65939</v>
      </c>
      <c r="J6415">
        <v>0</v>
      </c>
      <c r="K6415">
        <v>266578</v>
      </c>
      <c r="L6415">
        <v>1736</v>
      </c>
      <c r="M6415">
        <v>3359</v>
      </c>
      <c r="N6415">
        <v>177866</v>
      </c>
      <c r="O6415">
        <v>196.322</v>
      </c>
      <c r="P6415" s="27">
        <v>275355</v>
      </c>
      <c r="Q6415" s="27">
        <v>939511</v>
      </c>
    </row>
    <row r="6416" spans="1:17" x14ac:dyDescent="0.3">
      <c r="A6416">
        <v>3</v>
      </c>
      <c r="B6416">
        <v>12</v>
      </c>
      <c r="C6416">
        <v>21</v>
      </c>
      <c r="D6416" s="27">
        <v>13250</v>
      </c>
      <c r="E6416">
        <v>0</v>
      </c>
      <c r="F6416">
        <v>11609</v>
      </c>
      <c r="G6416">
        <v>14494</v>
      </c>
      <c r="H6416">
        <v>0</v>
      </c>
      <c r="I6416">
        <v>15945</v>
      </c>
      <c r="J6416">
        <v>0</v>
      </c>
      <c r="K6416">
        <v>3063</v>
      </c>
      <c r="L6416">
        <v>6247</v>
      </c>
      <c r="M6416">
        <v>5273</v>
      </c>
      <c r="N6416">
        <v>43279</v>
      </c>
      <c r="O6416">
        <v>178.3937</v>
      </c>
      <c r="P6416" s="27">
        <v>29282</v>
      </c>
      <c r="Q6416" s="27">
        <v>99910</v>
      </c>
    </row>
    <row r="6417" spans="1:17" x14ac:dyDescent="0.3">
      <c r="A6417">
        <v>9</v>
      </c>
      <c r="B6417">
        <v>8</v>
      </c>
      <c r="C6417">
        <v>19</v>
      </c>
      <c r="D6417" s="27">
        <v>128000</v>
      </c>
      <c r="E6417">
        <v>239</v>
      </c>
      <c r="F6417">
        <v>342123</v>
      </c>
      <c r="G6417">
        <v>2256088</v>
      </c>
      <c r="H6417">
        <v>4507</v>
      </c>
      <c r="I6417">
        <v>719047</v>
      </c>
      <c r="J6417">
        <v>170431</v>
      </c>
      <c r="K6417">
        <v>231448</v>
      </c>
      <c r="L6417">
        <v>48386</v>
      </c>
      <c r="M6417">
        <v>470733</v>
      </c>
      <c r="N6417">
        <v>752705</v>
      </c>
      <c r="O6417">
        <v>31.847190000000001</v>
      </c>
      <c r="P6417" s="27">
        <v>1464158</v>
      </c>
      <c r="Q6417" s="27">
        <v>4995707</v>
      </c>
    </row>
    <row r="6418" spans="1:17" x14ac:dyDescent="0.3">
      <c r="A6418">
        <v>3</v>
      </c>
      <c r="B6418">
        <v>2</v>
      </c>
      <c r="C6418">
        <v>2</v>
      </c>
      <c r="D6418" s="27">
        <v>37000</v>
      </c>
      <c r="E6418">
        <v>0</v>
      </c>
      <c r="F6418">
        <v>62058</v>
      </c>
      <c r="G6418">
        <v>415105</v>
      </c>
      <c r="H6418">
        <v>0</v>
      </c>
      <c r="I6418">
        <v>184461</v>
      </c>
      <c r="J6418">
        <v>0</v>
      </c>
      <c r="K6418">
        <v>0</v>
      </c>
      <c r="L6418">
        <v>76284</v>
      </c>
      <c r="M6418">
        <v>188223</v>
      </c>
      <c r="N6418">
        <v>158493</v>
      </c>
      <c r="O6418">
        <v>657.71090000000004</v>
      </c>
      <c r="P6418" s="27">
        <v>317885</v>
      </c>
      <c r="Q6418" s="27">
        <v>1084624</v>
      </c>
    </row>
    <row r="6419" spans="1:17" x14ac:dyDescent="0.3">
      <c r="A6419">
        <v>5</v>
      </c>
      <c r="B6419">
        <v>1</v>
      </c>
      <c r="C6419">
        <v>1</v>
      </c>
      <c r="D6419" s="27">
        <v>3100</v>
      </c>
      <c r="O6419">
        <v>1879.4559999999999</v>
      </c>
    </row>
    <row r="6420" spans="1:17" x14ac:dyDescent="0.3">
      <c r="A6420">
        <v>5</v>
      </c>
      <c r="B6420">
        <v>13</v>
      </c>
      <c r="C6420">
        <v>22</v>
      </c>
      <c r="D6420" s="27">
        <v>40000</v>
      </c>
      <c r="E6420">
        <v>47194</v>
      </c>
      <c r="F6420">
        <v>199817</v>
      </c>
      <c r="G6420">
        <v>30548</v>
      </c>
      <c r="H6420">
        <v>0</v>
      </c>
      <c r="I6420">
        <v>119345</v>
      </c>
      <c r="J6420">
        <v>32775</v>
      </c>
      <c r="K6420">
        <v>7488</v>
      </c>
      <c r="L6420">
        <v>14432</v>
      </c>
      <c r="M6420">
        <v>19091</v>
      </c>
      <c r="N6420">
        <v>217480</v>
      </c>
      <c r="O6420">
        <v>48.84104</v>
      </c>
      <c r="P6420" s="27">
        <v>201691</v>
      </c>
      <c r="Q6420" s="27">
        <v>688170</v>
      </c>
    </row>
    <row r="6421" spans="1:17" x14ac:dyDescent="0.3">
      <c r="A6421">
        <v>5</v>
      </c>
      <c r="B6421">
        <v>16</v>
      </c>
      <c r="C6421">
        <v>35</v>
      </c>
      <c r="D6421" s="27">
        <v>345000</v>
      </c>
      <c r="E6421">
        <v>88958</v>
      </c>
      <c r="F6421">
        <v>305963</v>
      </c>
      <c r="G6421">
        <v>19330297</v>
      </c>
      <c r="H6421">
        <v>0</v>
      </c>
      <c r="I6421">
        <v>12094090</v>
      </c>
      <c r="J6421">
        <v>3369739</v>
      </c>
      <c r="K6421">
        <v>4167337</v>
      </c>
      <c r="L6421">
        <v>3803734</v>
      </c>
      <c r="M6421">
        <v>1902050</v>
      </c>
      <c r="N6421">
        <v>15017642</v>
      </c>
      <c r="O6421">
        <v>3.4492280000000002</v>
      </c>
      <c r="P6421" s="27">
        <v>17608385</v>
      </c>
      <c r="Q6421" s="27">
        <v>60079810</v>
      </c>
    </row>
    <row r="6422" spans="1:17" x14ac:dyDescent="0.3">
      <c r="A6422">
        <v>2</v>
      </c>
      <c r="B6422">
        <v>26</v>
      </c>
      <c r="C6422">
        <v>48</v>
      </c>
      <c r="D6422" s="27">
        <v>2800</v>
      </c>
      <c r="E6422">
        <v>0</v>
      </c>
      <c r="F6422">
        <v>25904</v>
      </c>
      <c r="G6422">
        <v>20894</v>
      </c>
      <c r="H6422">
        <v>185909</v>
      </c>
      <c r="I6422">
        <v>29908</v>
      </c>
      <c r="J6422">
        <v>0</v>
      </c>
      <c r="K6422">
        <v>14617</v>
      </c>
      <c r="L6422">
        <v>25383</v>
      </c>
      <c r="M6422">
        <v>4892</v>
      </c>
      <c r="N6422">
        <v>46703</v>
      </c>
      <c r="O6422">
        <v>7.5774330000000001</v>
      </c>
      <c r="P6422" s="27">
        <v>103813</v>
      </c>
      <c r="Q6422" s="27">
        <v>354210</v>
      </c>
    </row>
    <row r="6423" spans="1:17" x14ac:dyDescent="0.3">
      <c r="A6423">
        <v>9</v>
      </c>
      <c r="B6423">
        <v>13</v>
      </c>
      <c r="C6423">
        <v>25</v>
      </c>
      <c r="D6423" s="27">
        <v>9300</v>
      </c>
      <c r="E6423">
        <v>4425</v>
      </c>
      <c r="F6423">
        <v>143181</v>
      </c>
      <c r="G6423">
        <v>21412</v>
      </c>
      <c r="H6423">
        <v>0</v>
      </c>
      <c r="I6423">
        <v>38048</v>
      </c>
      <c r="J6423">
        <v>0</v>
      </c>
      <c r="K6423">
        <v>19437</v>
      </c>
      <c r="L6423">
        <v>7621</v>
      </c>
      <c r="M6423">
        <v>15216</v>
      </c>
      <c r="N6423">
        <v>77437</v>
      </c>
      <c r="O6423">
        <v>440.04610000000002</v>
      </c>
      <c r="P6423" s="27">
        <v>95773</v>
      </c>
      <c r="Q6423" s="27">
        <v>326777</v>
      </c>
    </row>
    <row r="6424" spans="1:17" x14ac:dyDescent="0.3">
      <c r="A6424">
        <v>9</v>
      </c>
      <c r="B6424">
        <v>5</v>
      </c>
      <c r="C6424">
        <v>9</v>
      </c>
      <c r="D6424" s="27">
        <v>25000</v>
      </c>
      <c r="E6424">
        <v>0</v>
      </c>
      <c r="F6424">
        <v>12721</v>
      </c>
      <c r="G6424">
        <v>8001</v>
      </c>
      <c r="H6424">
        <v>0</v>
      </c>
      <c r="I6424">
        <v>55050</v>
      </c>
      <c r="J6424">
        <v>0</v>
      </c>
      <c r="K6424">
        <v>6162</v>
      </c>
      <c r="L6424">
        <v>8215</v>
      </c>
      <c r="M6424">
        <v>37309</v>
      </c>
      <c r="N6424">
        <v>61806</v>
      </c>
      <c r="O6424">
        <v>1130.4749999999999</v>
      </c>
      <c r="P6424" s="27">
        <v>55470</v>
      </c>
      <c r="Q6424" s="27">
        <v>189264</v>
      </c>
    </row>
    <row r="6425" spans="1:17" x14ac:dyDescent="0.3">
      <c r="A6425">
        <v>9</v>
      </c>
      <c r="B6425">
        <v>12</v>
      </c>
      <c r="C6425">
        <v>21</v>
      </c>
      <c r="D6425" s="27">
        <v>15000</v>
      </c>
      <c r="E6425">
        <v>1263</v>
      </c>
      <c r="F6425">
        <v>63142</v>
      </c>
      <c r="G6425">
        <v>33220</v>
      </c>
      <c r="H6425">
        <v>0</v>
      </c>
      <c r="I6425">
        <v>31938</v>
      </c>
      <c r="J6425">
        <v>0</v>
      </c>
      <c r="K6425">
        <v>0</v>
      </c>
      <c r="L6425">
        <v>0</v>
      </c>
      <c r="M6425">
        <v>0</v>
      </c>
      <c r="N6425">
        <v>115610</v>
      </c>
      <c r="O6425">
        <v>1031.346</v>
      </c>
      <c r="P6425" s="27">
        <v>71856</v>
      </c>
      <c r="Q6425" s="27">
        <v>245173</v>
      </c>
    </row>
    <row r="6426" spans="1:17" x14ac:dyDescent="0.3">
      <c r="A6426">
        <v>1</v>
      </c>
      <c r="B6426">
        <v>14</v>
      </c>
      <c r="C6426">
        <v>27</v>
      </c>
      <c r="D6426" s="27">
        <v>200000</v>
      </c>
      <c r="E6426">
        <v>157201</v>
      </c>
      <c r="F6426">
        <v>1361643</v>
      </c>
      <c r="G6426">
        <v>2049439</v>
      </c>
      <c r="H6426">
        <v>0</v>
      </c>
      <c r="I6426">
        <v>1831512</v>
      </c>
      <c r="J6426">
        <v>614425</v>
      </c>
      <c r="K6426">
        <v>660283</v>
      </c>
      <c r="L6426">
        <v>273008</v>
      </c>
      <c r="M6426">
        <v>127877</v>
      </c>
      <c r="N6426">
        <v>1831972</v>
      </c>
      <c r="O6426">
        <v>15.94562</v>
      </c>
      <c r="P6426" s="27">
        <v>2610598</v>
      </c>
      <c r="Q6426" s="27">
        <v>8907360</v>
      </c>
    </row>
    <row r="6427" spans="1:17" x14ac:dyDescent="0.3">
      <c r="A6427">
        <v>2</v>
      </c>
      <c r="B6427">
        <v>5</v>
      </c>
      <c r="C6427">
        <v>10</v>
      </c>
      <c r="D6427" s="27">
        <v>98000</v>
      </c>
      <c r="E6427">
        <v>69244</v>
      </c>
      <c r="F6427">
        <v>210172</v>
      </c>
      <c r="G6427">
        <v>57786</v>
      </c>
      <c r="H6427">
        <v>8571</v>
      </c>
      <c r="I6427">
        <v>469092</v>
      </c>
      <c r="J6427">
        <v>0</v>
      </c>
      <c r="K6427">
        <v>87289</v>
      </c>
      <c r="L6427">
        <v>51446</v>
      </c>
      <c r="M6427">
        <v>234537</v>
      </c>
      <c r="N6427">
        <v>498148</v>
      </c>
      <c r="O6427">
        <v>75.118290000000002</v>
      </c>
      <c r="P6427" s="27">
        <v>494222</v>
      </c>
      <c r="Q6427" s="27">
        <v>1686285</v>
      </c>
    </row>
    <row r="6428" spans="1:17" x14ac:dyDescent="0.3">
      <c r="A6428">
        <v>2</v>
      </c>
      <c r="B6428">
        <v>18</v>
      </c>
      <c r="C6428">
        <v>38</v>
      </c>
      <c r="D6428" s="27">
        <v>260000</v>
      </c>
      <c r="E6428">
        <v>342599</v>
      </c>
      <c r="F6428">
        <v>3665721</v>
      </c>
      <c r="G6428">
        <v>2269290</v>
      </c>
      <c r="H6428">
        <v>0</v>
      </c>
      <c r="I6428">
        <v>2113002</v>
      </c>
      <c r="J6428">
        <v>0</v>
      </c>
      <c r="K6428">
        <v>875666</v>
      </c>
      <c r="L6428">
        <v>2146572</v>
      </c>
      <c r="M6428">
        <v>1342206</v>
      </c>
      <c r="N6428">
        <v>3340337</v>
      </c>
      <c r="O6428">
        <v>213.4828</v>
      </c>
      <c r="P6428" s="27">
        <v>4717290</v>
      </c>
      <c r="Q6428" s="27">
        <v>16095393</v>
      </c>
    </row>
    <row r="6429" spans="1:17" x14ac:dyDescent="0.3">
      <c r="A6429">
        <v>3</v>
      </c>
      <c r="B6429">
        <v>14</v>
      </c>
      <c r="C6429">
        <v>28</v>
      </c>
      <c r="D6429" s="27">
        <v>84000</v>
      </c>
      <c r="E6429">
        <v>30050</v>
      </c>
      <c r="F6429">
        <v>409602</v>
      </c>
      <c r="G6429">
        <v>55459</v>
      </c>
      <c r="H6429">
        <v>0</v>
      </c>
      <c r="I6429">
        <v>494768</v>
      </c>
      <c r="J6429">
        <v>51483</v>
      </c>
      <c r="K6429">
        <v>79487</v>
      </c>
      <c r="L6429">
        <v>179440</v>
      </c>
      <c r="M6429">
        <v>1698012</v>
      </c>
      <c r="N6429">
        <v>104125</v>
      </c>
      <c r="O6429">
        <v>271.01510000000002</v>
      </c>
      <c r="P6429" s="27">
        <v>909269</v>
      </c>
      <c r="Q6429" s="27">
        <v>3102426</v>
      </c>
    </row>
    <row r="6430" spans="1:17" x14ac:dyDescent="0.3">
      <c r="A6430">
        <v>8</v>
      </c>
      <c r="B6430">
        <v>15</v>
      </c>
      <c r="C6430">
        <v>32</v>
      </c>
      <c r="D6430" s="27">
        <v>3000</v>
      </c>
      <c r="E6430">
        <v>104181</v>
      </c>
      <c r="F6430">
        <v>73043</v>
      </c>
      <c r="G6430">
        <v>188074</v>
      </c>
      <c r="H6430">
        <v>0</v>
      </c>
      <c r="I6430">
        <v>74846</v>
      </c>
      <c r="J6430">
        <v>286339</v>
      </c>
      <c r="K6430">
        <v>442081</v>
      </c>
      <c r="L6430">
        <v>82140</v>
      </c>
      <c r="M6430">
        <v>7951</v>
      </c>
      <c r="N6430">
        <v>79613</v>
      </c>
      <c r="O6430">
        <v>887.44190000000003</v>
      </c>
      <c r="P6430" s="27">
        <v>392224</v>
      </c>
      <c r="Q6430" s="27">
        <v>1338268</v>
      </c>
    </row>
    <row r="6431" spans="1:17" x14ac:dyDescent="0.3">
      <c r="A6431">
        <v>7</v>
      </c>
      <c r="B6431">
        <v>5</v>
      </c>
      <c r="C6431">
        <v>9</v>
      </c>
      <c r="D6431" s="27">
        <v>4050</v>
      </c>
      <c r="E6431">
        <v>1059</v>
      </c>
      <c r="F6431">
        <v>15975</v>
      </c>
      <c r="G6431">
        <v>5500</v>
      </c>
      <c r="H6431">
        <v>191</v>
      </c>
      <c r="I6431">
        <v>49090</v>
      </c>
      <c r="J6431">
        <v>0</v>
      </c>
      <c r="K6431">
        <v>17144</v>
      </c>
      <c r="L6431">
        <v>7639</v>
      </c>
      <c r="M6431">
        <v>9637</v>
      </c>
      <c r="N6431">
        <v>36393</v>
      </c>
      <c r="O6431">
        <v>1807.463</v>
      </c>
      <c r="P6431" s="27">
        <v>41802</v>
      </c>
      <c r="Q6431" s="27">
        <v>142628</v>
      </c>
    </row>
    <row r="6432" spans="1:17" x14ac:dyDescent="0.3">
      <c r="A6432">
        <v>5</v>
      </c>
      <c r="B6432">
        <v>5</v>
      </c>
      <c r="C6432">
        <v>9</v>
      </c>
      <c r="D6432" s="27">
        <v>15250</v>
      </c>
      <c r="E6432">
        <v>10911</v>
      </c>
      <c r="F6432">
        <v>18679</v>
      </c>
      <c r="G6432">
        <v>26270</v>
      </c>
      <c r="H6432">
        <v>1453</v>
      </c>
      <c r="I6432">
        <v>272524</v>
      </c>
      <c r="J6432">
        <v>0</v>
      </c>
      <c r="K6432">
        <v>0</v>
      </c>
      <c r="L6432">
        <v>10048</v>
      </c>
      <c r="M6432">
        <v>43522</v>
      </c>
      <c r="N6432">
        <v>87432</v>
      </c>
      <c r="O6432">
        <v>941.81790000000001</v>
      </c>
      <c r="P6432" s="27">
        <v>137995</v>
      </c>
      <c r="Q6432" s="27">
        <v>470839</v>
      </c>
    </row>
    <row r="6433" spans="1:17" x14ac:dyDescent="0.3">
      <c r="A6433">
        <v>2</v>
      </c>
      <c r="B6433">
        <v>25</v>
      </c>
      <c r="C6433">
        <v>42</v>
      </c>
      <c r="D6433" s="27">
        <v>118000</v>
      </c>
      <c r="E6433">
        <v>0</v>
      </c>
      <c r="F6433">
        <v>645361</v>
      </c>
      <c r="G6433">
        <v>1810708</v>
      </c>
      <c r="H6433">
        <v>40583</v>
      </c>
      <c r="I6433">
        <v>2976377</v>
      </c>
      <c r="J6433">
        <v>237494</v>
      </c>
      <c r="K6433">
        <v>783172</v>
      </c>
      <c r="L6433">
        <v>40273</v>
      </c>
      <c r="M6433">
        <v>131475</v>
      </c>
      <c r="N6433">
        <v>1304917</v>
      </c>
      <c r="O6433">
        <v>59.086010000000002</v>
      </c>
      <c r="P6433" s="27">
        <v>2335979</v>
      </c>
      <c r="Q6433" s="27">
        <v>7970360</v>
      </c>
    </row>
    <row r="6434" spans="1:17" x14ac:dyDescent="0.3">
      <c r="A6434">
        <v>2</v>
      </c>
      <c r="B6434">
        <v>1</v>
      </c>
      <c r="C6434">
        <v>1</v>
      </c>
      <c r="D6434" s="27">
        <v>55000</v>
      </c>
      <c r="E6434">
        <v>0</v>
      </c>
      <c r="F6434">
        <v>353</v>
      </c>
      <c r="G6434">
        <v>815</v>
      </c>
      <c r="H6434">
        <v>0</v>
      </c>
      <c r="I6434">
        <v>412</v>
      </c>
      <c r="J6434">
        <v>0</v>
      </c>
      <c r="K6434">
        <v>0</v>
      </c>
      <c r="L6434">
        <v>3</v>
      </c>
      <c r="M6434">
        <v>40476</v>
      </c>
      <c r="N6434">
        <v>1250</v>
      </c>
      <c r="O6434">
        <v>647.98720000000003</v>
      </c>
      <c r="P6434" s="27">
        <v>12693</v>
      </c>
      <c r="Q6434" s="27">
        <v>43309</v>
      </c>
    </row>
    <row r="6435" spans="1:17" x14ac:dyDescent="0.3">
      <c r="A6435">
        <v>2</v>
      </c>
      <c r="B6435">
        <v>18</v>
      </c>
      <c r="C6435">
        <v>40</v>
      </c>
      <c r="D6435" s="27">
        <v>7000</v>
      </c>
      <c r="E6435">
        <v>1591</v>
      </c>
      <c r="F6435">
        <v>3768</v>
      </c>
      <c r="G6435">
        <v>6335</v>
      </c>
      <c r="H6435">
        <v>0</v>
      </c>
      <c r="I6435">
        <v>14426</v>
      </c>
      <c r="J6435">
        <v>0</v>
      </c>
      <c r="K6435">
        <v>2946</v>
      </c>
      <c r="L6435">
        <v>5466</v>
      </c>
      <c r="M6435">
        <v>3254</v>
      </c>
      <c r="N6435">
        <v>25943</v>
      </c>
      <c r="O6435">
        <v>1145.08</v>
      </c>
      <c r="P6435" s="27">
        <v>18678</v>
      </c>
      <c r="Q6435" s="27">
        <v>63729</v>
      </c>
    </row>
    <row r="6436" spans="1:17" x14ac:dyDescent="0.3">
      <c r="A6436">
        <v>5</v>
      </c>
      <c r="B6436">
        <v>14</v>
      </c>
      <c r="C6436">
        <v>28</v>
      </c>
      <c r="D6436" s="27">
        <v>78000</v>
      </c>
      <c r="E6436">
        <v>39446</v>
      </c>
      <c r="F6436">
        <v>1237080</v>
      </c>
      <c r="G6436">
        <v>166919</v>
      </c>
      <c r="H6436">
        <v>0</v>
      </c>
      <c r="I6436">
        <v>299921</v>
      </c>
      <c r="J6436">
        <v>41786</v>
      </c>
      <c r="K6436">
        <v>246064</v>
      </c>
      <c r="L6436">
        <v>19670</v>
      </c>
      <c r="M6436">
        <v>170704</v>
      </c>
      <c r="N6436">
        <v>214656</v>
      </c>
      <c r="O6436">
        <v>366.15589999999997</v>
      </c>
      <c r="P6436" s="27">
        <v>714023</v>
      </c>
      <c r="Q6436" s="27">
        <v>2436246</v>
      </c>
    </row>
    <row r="6437" spans="1:17" x14ac:dyDescent="0.3">
      <c r="A6437">
        <v>4</v>
      </c>
      <c r="B6437">
        <v>18</v>
      </c>
      <c r="C6437">
        <v>39</v>
      </c>
      <c r="D6437" s="27">
        <v>6900</v>
      </c>
      <c r="E6437">
        <v>17268</v>
      </c>
      <c r="F6437">
        <v>50941</v>
      </c>
      <c r="G6437">
        <v>35230</v>
      </c>
      <c r="H6437">
        <v>0</v>
      </c>
      <c r="I6437">
        <v>30751</v>
      </c>
      <c r="J6437">
        <v>0</v>
      </c>
      <c r="K6437">
        <v>5914</v>
      </c>
      <c r="L6437">
        <v>82436</v>
      </c>
      <c r="M6437">
        <v>30231</v>
      </c>
      <c r="N6437">
        <v>90289</v>
      </c>
      <c r="O6437">
        <v>499.12040000000002</v>
      </c>
      <c r="P6437" s="27">
        <v>100545</v>
      </c>
      <c r="Q6437" s="27">
        <v>343060</v>
      </c>
    </row>
    <row r="6438" spans="1:17" x14ac:dyDescent="0.3">
      <c r="A6438">
        <v>1</v>
      </c>
      <c r="B6438">
        <v>7</v>
      </c>
      <c r="C6438">
        <v>16</v>
      </c>
      <c r="D6438" s="27">
        <v>7200</v>
      </c>
      <c r="E6438">
        <v>0</v>
      </c>
      <c r="F6438">
        <v>1736</v>
      </c>
      <c r="G6438">
        <v>4022</v>
      </c>
      <c r="H6438">
        <v>0</v>
      </c>
      <c r="I6438">
        <v>28939</v>
      </c>
      <c r="J6438">
        <v>3942</v>
      </c>
      <c r="K6438">
        <v>573</v>
      </c>
      <c r="L6438">
        <v>2198</v>
      </c>
      <c r="M6438">
        <v>727</v>
      </c>
      <c r="N6438">
        <v>23742</v>
      </c>
      <c r="O6438">
        <v>1831.778</v>
      </c>
      <c r="P6438" s="27">
        <v>19308</v>
      </c>
      <c r="Q6438" s="27">
        <v>65879</v>
      </c>
    </row>
    <row r="6439" spans="1:17" x14ac:dyDescent="0.3">
      <c r="A6439">
        <v>9</v>
      </c>
      <c r="B6439">
        <v>25</v>
      </c>
      <c r="C6439">
        <v>42</v>
      </c>
      <c r="D6439" s="27">
        <v>124000</v>
      </c>
      <c r="E6439">
        <v>38820</v>
      </c>
      <c r="F6439">
        <v>280755</v>
      </c>
      <c r="G6439">
        <v>708795</v>
      </c>
      <c r="H6439">
        <v>2794</v>
      </c>
      <c r="I6439">
        <v>1750085</v>
      </c>
      <c r="J6439">
        <v>0</v>
      </c>
      <c r="K6439">
        <v>3369856</v>
      </c>
      <c r="L6439">
        <v>88591</v>
      </c>
      <c r="M6439">
        <v>17784</v>
      </c>
      <c r="N6439">
        <v>510805</v>
      </c>
      <c r="O6439">
        <v>369.36559999999997</v>
      </c>
      <c r="P6439" s="27">
        <v>1983671</v>
      </c>
      <c r="Q6439" s="27">
        <v>6768285</v>
      </c>
    </row>
    <row r="6440" spans="1:17" x14ac:dyDescent="0.3">
      <c r="A6440">
        <v>3</v>
      </c>
      <c r="B6440">
        <v>25</v>
      </c>
      <c r="C6440">
        <v>42</v>
      </c>
      <c r="D6440" s="27">
        <v>35000</v>
      </c>
      <c r="E6440">
        <v>0</v>
      </c>
      <c r="F6440">
        <v>317400</v>
      </c>
      <c r="G6440">
        <v>180274</v>
      </c>
      <c r="H6440">
        <v>0</v>
      </c>
      <c r="I6440">
        <v>458520</v>
      </c>
      <c r="J6440">
        <v>0</v>
      </c>
      <c r="K6440">
        <v>15851</v>
      </c>
      <c r="L6440">
        <v>42452</v>
      </c>
      <c r="M6440">
        <v>81483</v>
      </c>
      <c r="N6440">
        <v>294707</v>
      </c>
      <c r="O6440">
        <v>665.40890000000002</v>
      </c>
      <c r="P6440" s="27">
        <v>407587</v>
      </c>
      <c r="Q6440" s="27">
        <v>1390687</v>
      </c>
    </row>
    <row r="6441" spans="1:17" x14ac:dyDescent="0.3">
      <c r="A6441">
        <v>9</v>
      </c>
      <c r="B6441">
        <v>12</v>
      </c>
      <c r="C6441">
        <v>21</v>
      </c>
      <c r="D6441" s="27">
        <v>4800</v>
      </c>
      <c r="E6441">
        <v>0</v>
      </c>
      <c r="F6441">
        <v>1571</v>
      </c>
      <c r="G6441">
        <v>2216</v>
      </c>
      <c r="H6441">
        <v>0</v>
      </c>
      <c r="I6441">
        <v>1094</v>
      </c>
      <c r="J6441">
        <v>0</v>
      </c>
      <c r="K6441">
        <v>0</v>
      </c>
      <c r="L6441">
        <v>2267</v>
      </c>
      <c r="M6441">
        <v>655</v>
      </c>
      <c r="N6441">
        <v>6428</v>
      </c>
      <c r="O6441">
        <v>1667.7550000000001</v>
      </c>
      <c r="P6441" s="27">
        <v>4171</v>
      </c>
      <c r="Q6441" s="27">
        <v>14231</v>
      </c>
    </row>
    <row r="6442" spans="1:17" x14ac:dyDescent="0.3">
      <c r="A6442">
        <v>8</v>
      </c>
      <c r="B6442">
        <v>2</v>
      </c>
      <c r="C6442">
        <v>2</v>
      </c>
      <c r="D6442" s="27">
        <v>73000</v>
      </c>
      <c r="E6442">
        <v>7559</v>
      </c>
      <c r="F6442">
        <v>1912631</v>
      </c>
      <c r="G6442">
        <v>932397</v>
      </c>
      <c r="H6442">
        <v>19809</v>
      </c>
      <c r="I6442">
        <v>1052462</v>
      </c>
      <c r="J6442">
        <v>0</v>
      </c>
      <c r="K6442">
        <v>247552</v>
      </c>
      <c r="L6442">
        <v>93227</v>
      </c>
      <c r="M6442">
        <v>2543936</v>
      </c>
      <c r="N6442">
        <v>757250</v>
      </c>
      <c r="O6442">
        <v>274.45479999999998</v>
      </c>
      <c r="P6442" s="27">
        <v>2217709</v>
      </c>
      <c r="Q6442" s="27">
        <v>7566823</v>
      </c>
    </row>
    <row r="6443" spans="1:17" x14ac:dyDescent="0.3">
      <c r="A6443">
        <v>4</v>
      </c>
      <c r="B6443">
        <v>2</v>
      </c>
      <c r="C6443">
        <v>2</v>
      </c>
      <c r="D6443" s="27">
        <v>6000</v>
      </c>
      <c r="E6443">
        <v>0</v>
      </c>
      <c r="F6443">
        <v>7905</v>
      </c>
      <c r="G6443">
        <v>38068</v>
      </c>
      <c r="H6443">
        <v>257</v>
      </c>
      <c r="I6443">
        <v>31109</v>
      </c>
      <c r="J6443">
        <v>0</v>
      </c>
      <c r="K6443">
        <v>1724</v>
      </c>
      <c r="L6443">
        <v>13079</v>
      </c>
      <c r="M6443">
        <v>12459</v>
      </c>
      <c r="N6443">
        <v>20425</v>
      </c>
      <c r="O6443">
        <v>1559.829</v>
      </c>
      <c r="P6443" s="27">
        <v>36643</v>
      </c>
      <c r="Q6443" s="27">
        <v>125026</v>
      </c>
    </row>
    <row r="6444" spans="1:17" x14ac:dyDescent="0.3">
      <c r="A6444">
        <v>3</v>
      </c>
      <c r="B6444">
        <v>26</v>
      </c>
      <c r="C6444">
        <v>46</v>
      </c>
      <c r="D6444" s="27">
        <v>3900</v>
      </c>
      <c r="E6444">
        <v>2562</v>
      </c>
      <c r="F6444">
        <v>0</v>
      </c>
      <c r="G6444">
        <v>6962</v>
      </c>
      <c r="H6444">
        <v>105</v>
      </c>
      <c r="I6444">
        <v>28714</v>
      </c>
      <c r="J6444">
        <v>0</v>
      </c>
      <c r="K6444">
        <v>9453</v>
      </c>
      <c r="L6444">
        <v>4288</v>
      </c>
      <c r="M6444">
        <v>3990</v>
      </c>
      <c r="N6444">
        <v>17496</v>
      </c>
      <c r="O6444">
        <v>1559.829</v>
      </c>
      <c r="P6444" s="27">
        <v>21562</v>
      </c>
      <c r="Q6444" s="27">
        <v>73570</v>
      </c>
    </row>
    <row r="6445" spans="1:17" x14ac:dyDescent="0.3">
      <c r="A6445">
        <v>4</v>
      </c>
      <c r="B6445">
        <v>2</v>
      </c>
      <c r="C6445">
        <v>4</v>
      </c>
      <c r="D6445" s="27">
        <v>51000</v>
      </c>
      <c r="E6445">
        <v>295988</v>
      </c>
      <c r="F6445">
        <v>484834</v>
      </c>
      <c r="G6445">
        <v>1449412</v>
      </c>
      <c r="H6445">
        <v>24103</v>
      </c>
      <c r="I6445">
        <v>867978</v>
      </c>
      <c r="J6445">
        <v>0</v>
      </c>
      <c r="K6445">
        <v>104544</v>
      </c>
      <c r="L6445">
        <v>257621</v>
      </c>
      <c r="M6445">
        <v>1688007</v>
      </c>
      <c r="N6445">
        <v>838427</v>
      </c>
      <c r="O6445">
        <v>160.42580000000001</v>
      </c>
      <c r="P6445" s="27">
        <v>1761698</v>
      </c>
      <c r="Q6445" s="27">
        <v>6010914</v>
      </c>
    </row>
    <row r="6446" spans="1:17" x14ac:dyDescent="0.3">
      <c r="A6446">
        <v>7</v>
      </c>
      <c r="B6446">
        <v>18</v>
      </c>
      <c r="C6446">
        <v>37</v>
      </c>
      <c r="D6446" s="27">
        <v>21250</v>
      </c>
      <c r="E6446">
        <v>10802</v>
      </c>
      <c r="F6446">
        <v>83658</v>
      </c>
      <c r="G6446">
        <v>124542</v>
      </c>
      <c r="H6446">
        <v>84828</v>
      </c>
      <c r="I6446">
        <v>125828</v>
      </c>
      <c r="J6446">
        <v>165446</v>
      </c>
      <c r="K6446">
        <v>99054</v>
      </c>
      <c r="L6446">
        <v>49935</v>
      </c>
      <c r="M6446">
        <v>107312</v>
      </c>
      <c r="N6446">
        <v>396111</v>
      </c>
      <c r="O6446">
        <v>1849.1849999999999</v>
      </c>
      <c r="P6446" s="27">
        <v>365626</v>
      </c>
      <c r="Q6446" s="27">
        <v>1247516</v>
      </c>
    </row>
    <row r="6447" spans="1:17" x14ac:dyDescent="0.3">
      <c r="A6447">
        <v>5</v>
      </c>
      <c r="B6447">
        <v>16</v>
      </c>
      <c r="C6447">
        <v>35</v>
      </c>
      <c r="D6447" s="27">
        <v>196000</v>
      </c>
      <c r="E6447">
        <v>0</v>
      </c>
      <c r="F6447">
        <v>6994111</v>
      </c>
      <c r="G6447">
        <v>1273664</v>
      </c>
      <c r="H6447">
        <v>0</v>
      </c>
      <c r="I6447">
        <v>2477443</v>
      </c>
      <c r="J6447">
        <v>551174</v>
      </c>
      <c r="K6447">
        <v>292977</v>
      </c>
      <c r="L6447">
        <v>874631</v>
      </c>
      <c r="M6447">
        <v>342670</v>
      </c>
      <c r="N6447">
        <v>3088156</v>
      </c>
      <c r="O6447">
        <v>9.2846069999999994</v>
      </c>
      <c r="P6447" s="27">
        <v>4658507</v>
      </c>
      <c r="Q6447" s="27">
        <v>15894826</v>
      </c>
    </row>
    <row r="6448" spans="1:17" x14ac:dyDescent="0.3">
      <c r="A6448">
        <v>5</v>
      </c>
      <c r="B6448">
        <v>2</v>
      </c>
      <c r="C6448">
        <v>2</v>
      </c>
      <c r="D6448" s="27">
        <v>6000</v>
      </c>
      <c r="E6448">
        <v>0</v>
      </c>
      <c r="F6448">
        <v>77936</v>
      </c>
      <c r="G6448">
        <v>97565</v>
      </c>
      <c r="H6448">
        <v>0</v>
      </c>
      <c r="I6448">
        <v>76493</v>
      </c>
      <c r="J6448">
        <v>0</v>
      </c>
      <c r="K6448">
        <v>39168</v>
      </c>
      <c r="L6448">
        <v>109013</v>
      </c>
      <c r="M6448">
        <v>147170</v>
      </c>
      <c r="N6448">
        <v>79787</v>
      </c>
      <c r="O6448">
        <v>880.7835</v>
      </c>
      <c r="P6448" s="27">
        <v>183802</v>
      </c>
      <c r="Q6448" s="27">
        <v>627132</v>
      </c>
    </row>
    <row r="6449" spans="1:17" x14ac:dyDescent="0.3">
      <c r="A6449">
        <v>7</v>
      </c>
      <c r="B6449">
        <v>2</v>
      </c>
      <c r="C6449">
        <v>6</v>
      </c>
      <c r="D6449" s="27">
        <v>5300</v>
      </c>
      <c r="E6449">
        <v>0</v>
      </c>
      <c r="F6449">
        <v>68564</v>
      </c>
      <c r="G6449">
        <v>48862</v>
      </c>
      <c r="H6449">
        <v>979</v>
      </c>
      <c r="I6449">
        <v>23837</v>
      </c>
      <c r="J6449">
        <v>0</v>
      </c>
      <c r="K6449">
        <v>0</v>
      </c>
      <c r="L6449">
        <v>19426</v>
      </c>
      <c r="M6449">
        <v>31062</v>
      </c>
      <c r="N6449">
        <v>30923</v>
      </c>
      <c r="O6449">
        <v>19.690259999999999</v>
      </c>
      <c r="P6449" s="27">
        <v>65549</v>
      </c>
      <c r="Q6449" s="27">
        <v>223653</v>
      </c>
    </row>
    <row r="6450" spans="1:17" x14ac:dyDescent="0.3">
      <c r="A6450">
        <v>8</v>
      </c>
      <c r="B6450">
        <v>12</v>
      </c>
      <c r="C6450">
        <v>21</v>
      </c>
      <c r="D6450" s="27">
        <v>2550</v>
      </c>
      <c r="E6450">
        <v>5653</v>
      </c>
      <c r="F6450">
        <v>3289</v>
      </c>
      <c r="G6450">
        <v>364</v>
      </c>
      <c r="H6450">
        <v>161</v>
      </c>
      <c r="I6450">
        <v>1884</v>
      </c>
      <c r="J6450">
        <v>0</v>
      </c>
      <c r="K6450">
        <v>4246</v>
      </c>
      <c r="L6450">
        <v>0</v>
      </c>
      <c r="M6450">
        <v>0</v>
      </c>
      <c r="N6450">
        <v>8086</v>
      </c>
      <c r="O6450">
        <v>1667.7550000000001</v>
      </c>
      <c r="P6450" s="27">
        <v>6941</v>
      </c>
      <c r="Q6450" s="27">
        <v>23683</v>
      </c>
    </row>
    <row r="6451" spans="1:17" x14ac:dyDescent="0.3">
      <c r="A6451">
        <v>5</v>
      </c>
      <c r="B6451">
        <v>2</v>
      </c>
      <c r="C6451">
        <v>7</v>
      </c>
      <c r="D6451" s="27">
        <v>2100</v>
      </c>
      <c r="E6451">
        <v>1750</v>
      </c>
      <c r="F6451">
        <v>2705</v>
      </c>
      <c r="G6451">
        <v>3191</v>
      </c>
      <c r="H6451">
        <v>97</v>
      </c>
      <c r="I6451">
        <v>2940</v>
      </c>
      <c r="J6451">
        <v>195</v>
      </c>
      <c r="K6451">
        <v>530</v>
      </c>
      <c r="L6451">
        <v>418</v>
      </c>
      <c r="M6451">
        <v>8766</v>
      </c>
      <c r="N6451">
        <v>3408</v>
      </c>
      <c r="O6451">
        <v>1807.463</v>
      </c>
      <c r="P6451" s="27">
        <v>7034</v>
      </c>
      <c r="Q6451" s="27">
        <v>24000</v>
      </c>
    </row>
    <row r="6452" spans="1:17" x14ac:dyDescent="0.3">
      <c r="A6452">
        <v>3</v>
      </c>
      <c r="B6452">
        <v>8</v>
      </c>
      <c r="C6452">
        <v>19</v>
      </c>
      <c r="D6452" s="27">
        <v>7000</v>
      </c>
      <c r="E6452">
        <v>0</v>
      </c>
      <c r="F6452">
        <v>23305</v>
      </c>
      <c r="G6452">
        <v>70190</v>
      </c>
      <c r="H6452">
        <v>852</v>
      </c>
      <c r="I6452">
        <v>64492</v>
      </c>
      <c r="J6452">
        <v>0</v>
      </c>
      <c r="K6452">
        <v>31361</v>
      </c>
      <c r="L6452">
        <v>10597</v>
      </c>
      <c r="M6452">
        <v>31944</v>
      </c>
      <c r="N6452">
        <v>52202</v>
      </c>
      <c r="O6452">
        <v>1276.539</v>
      </c>
      <c r="P6452" s="27">
        <v>83512</v>
      </c>
      <c r="Q6452" s="27">
        <v>284943</v>
      </c>
    </row>
    <row r="6453" spans="1:17" x14ac:dyDescent="0.3">
      <c r="A6453">
        <v>7</v>
      </c>
      <c r="B6453">
        <v>2</v>
      </c>
      <c r="C6453">
        <v>2</v>
      </c>
      <c r="D6453" s="27">
        <v>6300</v>
      </c>
      <c r="E6453">
        <v>14904</v>
      </c>
      <c r="F6453">
        <v>178983</v>
      </c>
      <c r="G6453">
        <v>133464</v>
      </c>
      <c r="H6453">
        <v>2007</v>
      </c>
      <c r="I6453">
        <v>346469</v>
      </c>
      <c r="J6453">
        <v>0</v>
      </c>
      <c r="K6453">
        <v>7171</v>
      </c>
      <c r="L6453">
        <v>37164</v>
      </c>
      <c r="M6453">
        <v>73424</v>
      </c>
      <c r="N6453">
        <v>108393</v>
      </c>
      <c r="O6453">
        <v>17.19126</v>
      </c>
      <c r="P6453" s="27">
        <v>264355</v>
      </c>
      <c r="Q6453" s="27">
        <v>901979</v>
      </c>
    </row>
    <row r="6454" spans="1:17" x14ac:dyDescent="0.3">
      <c r="A6454">
        <v>4</v>
      </c>
      <c r="B6454">
        <v>26</v>
      </c>
      <c r="C6454">
        <v>48</v>
      </c>
      <c r="D6454" s="27">
        <v>8000</v>
      </c>
      <c r="E6454">
        <v>0</v>
      </c>
      <c r="F6454">
        <v>6263</v>
      </c>
      <c r="G6454">
        <v>8172</v>
      </c>
      <c r="H6454">
        <v>46</v>
      </c>
      <c r="I6454">
        <v>13745</v>
      </c>
      <c r="J6454">
        <v>0</v>
      </c>
      <c r="K6454">
        <v>1013</v>
      </c>
      <c r="L6454">
        <v>2124</v>
      </c>
      <c r="M6454">
        <v>1499</v>
      </c>
      <c r="N6454">
        <v>26599</v>
      </c>
      <c r="O6454">
        <v>918.0299</v>
      </c>
      <c r="P6454" s="27">
        <v>17427</v>
      </c>
      <c r="Q6454" s="27">
        <v>59461</v>
      </c>
    </row>
    <row r="6455" spans="1:17" x14ac:dyDescent="0.3">
      <c r="A6455">
        <v>7</v>
      </c>
      <c r="B6455">
        <v>14</v>
      </c>
      <c r="C6455">
        <v>27</v>
      </c>
      <c r="D6455" s="27">
        <v>110000</v>
      </c>
      <c r="E6455">
        <v>0</v>
      </c>
      <c r="F6455">
        <v>0</v>
      </c>
      <c r="G6455">
        <v>613879</v>
      </c>
      <c r="H6455">
        <v>0</v>
      </c>
      <c r="I6455">
        <v>1096342</v>
      </c>
      <c r="J6455">
        <v>0</v>
      </c>
      <c r="K6455">
        <v>45340</v>
      </c>
      <c r="L6455">
        <v>153022</v>
      </c>
      <c r="M6455">
        <v>1151000</v>
      </c>
      <c r="N6455">
        <v>605205</v>
      </c>
      <c r="O6455">
        <v>455.4658</v>
      </c>
      <c r="P6455" s="27">
        <v>1074088</v>
      </c>
      <c r="Q6455" s="27">
        <v>3664788</v>
      </c>
    </row>
    <row r="6456" spans="1:17" x14ac:dyDescent="0.3">
      <c r="A6456">
        <v>2</v>
      </c>
      <c r="B6456">
        <v>18</v>
      </c>
      <c r="C6456">
        <v>39</v>
      </c>
      <c r="D6456" s="27">
        <v>13000</v>
      </c>
      <c r="E6456">
        <v>40595</v>
      </c>
      <c r="F6456">
        <v>26869</v>
      </c>
      <c r="G6456">
        <v>27579</v>
      </c>
      <c r="H6456">
        <v>0</v>
      </c>
      <c r="I6456">
        <v>52571</v>
      </c>
      <c r="J6456">
        <v>0</v>
      </c>
      <c r="K6456">
        <v>247345</v>
      </c>
      <c r="L6456">
        <v>27114</v>
      </c>
      <c r="M6456">
        <v>3170</v>
      </c>
      <c r="N6456">
        <v>68726</v>
      </c>
      <c r="O6456">
        <v>356.19830000000002</v>
      </c>
      <c r="P6456" s="27">
        <v>144774</v>
      </c>
      <c r="Q6456" s="27">
        <v>493969</v>
      </c>
    </row>
    <row r="6457" spans="1:17" x14ac:dyDescent="0.3">
      <c r="A6457">
        <v>7</v>
      </c>
      <c r="B6457">
        <v>14</v>
      </c>
      <c r="C6457">
        <v>28</v>
      </c>
      <c r="D6457" s="27">
        <v>106000</v>
      </c>
      <c r="E6457">
        <v>39764</v>
      </c>
      <c r="F6457">
        <v>1461867</v>
      </c>
      <c r="G6457">
        <v>242199</v>
      </c>
      <c r="H6457">
        <v>37560</v>
      </c>
      <c r="I6457">
        <v>350971</v>
      </c>
      <c r="J6457">
        <v>42959</v>
      </c>
      <c r="K6457">
        <v>734743</v>
      </c>
      <c r="L6457">
        <v>217155</v>
      </c>
      <c r="M6457">
        <v>362619</v>
      </c>
      <c r="N6457">
        <v>252165</v>
      </c>
      <c r="O6457">
        <v>209.1</v>
      </c>
      <c r="P6457" s="27">
        <v>1096718</v>
      </c>
      <c r="Q6457" s="27">
        <v>3742002</v>
      </c>
    </row>
    <row r="6458" spans="1:17" x14ac:dyDescent="0.3">
      <c r="A6458">
        <v>5</v>
      </c>
      <c r="B6458">
        <v>2</v>
      </c>
      <c r="C6458">
        <v>2</v>
      </c>
      <c r="D6458" s="27">
        <v>13500</v>
      </c>
      <c r="E6458">
        <v>3202</v>
      </c>
      <c r="F6458">
        <v>51438</v>
      </c>
      <c r="G6458">
        <v>63228</v>
      </c>
      <c r="H6458">
        <v>796</v>
      </c>
      <c r="I6458">
        <v>75830</v>
      </c>
      <c r="J6458">
        <v>0</v>
      </c>
      <c r="K6458">
        <v>0</v>
      </c>
      <c r="L6458">
        <v>22410</v>
      </c>
      <c r="M6458">
        <v>68842</v>
      </c>
      <c r="N6458">
        <v>44638</v>
      </c>
      <c r="O6458">
        <v>657.71090000000004</v>
      </c>
      <c r="P6458" s="27">
        <v>96830</v>
      </c>
      <c r="Q6458" s="27">
        <v>330384</v>
      </c>
    </row>
    <row r="6459" spans="1:17" x14ac:dyDescent="0.3">
      <c r="A6459">
        <v>5</v>
      </c>
      <c r="B6459">
        <v>16</v>
      </c>
      <c r="C6459">
        <v>35</v>
      </c>
      <c r="D6459" s="27">
        <v>1400000</v>
      </c>
      <c r="E6459">
        <v>0</v>
      </c>
      <c r="F6459">
        <v>24392073</v>
      </c>
      <c r="G6459">
        <v>29411821</v>
      </c>
      <c r="H6459">
        <v>0</v>
      </c>
      <c r="I6459">
        <v>12248366</v>
      </c>
      <c r="J6459">
        <v>0</v>
      </c>
      <c r="K6459">
        <v>2113226</v>
      </c>
      <c r="L6459">
        <v>4960396</v>
      </c>
      <c r="M6459">
        <v>15680175</v>
      </c>
      <c r="N6459">
        <v>28366302</v>
      </c>
      <c r="O6459">
        <v>3.979117</v>
      </c>
      <c r="P6459" s="27">
        <v>34341254</v>
      </c>
      <c r="Q6459" s="8">
        <v>117000000</v>
      </c>
    </row>
    <row r="6460" spans="1:17" x14ac:dyDescent="0.3">
      <c r="A6460">
        <v>7</v>
      </c>
      <c r="B6460">
        <v>2</v>
      </c>
      <c r="C6460">
        <v>2</v>
      </c>
      <c r="D6460" s="27">
        <v>2100</v>
      </c>
      <c r="E6460">
        <v>0</v>
      </c>
      <c r="F6460">
        <v>8496</v>
      </c>
      <c r="G6460">
        <v>9076</v>
      </c>
      <c r="H6460">
        <v>0</v>
      </c>
      <c r="I6460">
        <v>5165</v>
      </c>
      <c r="J6460">
        <v>0</v>
      </c>
      <c r="K6460">
        <v>678</v>
      </c>
      <c r="L6460">
        <v>5311</v>
      </c>
      <c r="M6460">
        <v>5165</v>
      </c>
      <c r="N6460">
        <v>5303</v>
      </c>
      <c r="O6460">
        <v>1451.617</v>
      </c>
      <c r="P6460" s="27">
        <v>11487</v>
      </c>
      <c r="Q6460" s="27">
        <v>39194</v>
      </c>
    </row>
    <row r="6461" spans="1:17" x14ac:dyDescent="0.3">
      <c r="A6461">
        <v>9</v>
      </c>
      <c r="B6461">
        <v>18</v>
      </c>
      <c r="C6461">
        <v>39</v>
      </c>
      <c r="D6461" s="27">
        <v>7000</v>
      </c>
      <c r="E6461">
        <v>48256</v>
      </c>
      <c r="F6461">
        <v>17010</v>
      </c>
      <c r="G6461">
        <v>95775</v>
      </c>
      <c r="H6461">
        <v>0</v>
      </c>
      <c r="I6461">
        <v>134865</v>
      </c>
      <c r="J6461">
        <v>0</v>
      </c>
      <c r="K6461">
        <v>24362</v>
      </c>
      <c r="L6461">
        <v>348411</v>
      </c>
      <c r="M6461">
        <v>0</v>
      </c>
      <c r="N6461">
        <v>244771</v>
      </c>
      <c r="O6461">
        <v>1878.6010000000001</v>
      </c>
      <c r="P6461" s="27">
        <v>267717</v>
      </c>
      <c r="Q6461" s="27">
        <v>913450</v>
      </c>
    </row>
    <row r="6462" spans="1:17" x14ac:dyDescent="0.3">
      <c r="A6462">
        <v>7</v>
      </c>
      <c r="B6462">
        <v>14</v>
      </c>
      <c r="C6462">
        <v>29</v>
      </c>
      <c r="D6462" s="27">
        <v>305000</v>
      </c>
      <c r="E6462">
        <v>0</v>
      </c>
      <c r="F6462">
        <v>6732284</v>
      </c>
      <c r="G6462">
        <v>319315</v>
      </c>
      <c r="H6462">
        <v>0</v>
      </c>
      <c r="I6462">
        <v>992204</v>
      </c>
      <c r="J6462">
        <v>0</v>
      </c>
      <c r="K6462">
        <v>339040</v>
      </c>
      <c r="L6462">
        <v>118893</v>
      </c>
      <c r="M6462">
        <v>1226740</v>
      </c>
      <c r="N6462">
        <v>877204</v>
      </c>
      <c r="O6462">
        <v>171.86699999999999</v>
      </c>
      <c r="P6462" s="27">
        <v>3108347</v>
      </c>
      <c r="Q6462" s="27">
        <v>10605680</v>
      </c>
    </row>
    <row r="6463" spans="1:17" x14ac:dyDescent="0.3">
      <c r="A6463">
        <v>5</v>
      </c>
      <c r="B6463">
        <v>5</v>
      </c>
      <c r="C6463">
        <v>10</v>
      </c>
      <c r="D6463" s="27">
        <v>6000</v>
      </c>
      <c r="E6463">
        <v>0</v>
      </c>
      <c r="F6463">
        <v>0</v>
      </c>
      <c r="G6463">
        <v>0</v>
      </c>
      <c r="H6463">
        <v>0</v>
      </c>
      <c r="I6463">
        <v>7538</v>
      </c>
      <c r="J6463">
        <v>0</v>
      </c>
      <c r="K6463">
        <v>0</v>
      </c>
      <c r="L6463">
        <v>0</v>
      </c>
      <c r="M6463">
        <v>0</v>
      </c>
      <c r="N6463">
        <v>6260</v>
      </c>
      <c r="O6463">
        <v>4637.8509999999997</v>
      </c>
      <c r="P6463" s="27">
        <v>4044</v>
      </c>
      <c r="Q6463" s="27">
        <v>13798</v>
      </c>
    </row>
    <row r="6464" spans="1:17" x14ac:dyDescent="0.3">
      <c r="A6464">
        <v>9</v>
      </c>
      <c r="B6464">
        <v>15</v>
      </c>
      <c r="C6464">
        <v>33</v>
      </c>
      <c r="D6464" s="27">
        <v>3500</v>
      </c>
      <c r="E6464">
        <v>0</v>
      </c>
      <c r="F6464">
        <v>3592</v>
      </c>
      <c r="G6464">
        <v>12504</v>
      </c>
      <c r="H6464">
        <v>0</v>
      </c>
      <c r="I6464">
        <v>6312</v>
      </c>
      <c r="J6464">
        <v>53304</v>
      </c>
      <c r="K6464">
        <v>82296</v>
      </c>
      <c r="L6464">
        <v>718</v>
      </c>
      <c r="M6464">
        <v>0</v>
      </c>
      <c r="N6464">
        <v>11536</v>
      </c>
      <c r="O6464">
        <v>880.7835</v>
      </c>
      <c r="P6464" s="27">
        <v>49901</v>
      </c>
      <c r="Q6464" s="27">
        <v>170262</v>
      </c>
    </row>
    <row r="6465" spans="1:17" x14ac:dyDescent="0.3">
      <c r="A6465">
        <v>9</v>
      </c>
      <c r="B6465">
        <v>8</v>
      </c>
      <c r="C6465">
        <v>19</v>
      </c>
      <c r="D6465" s="27">
        <v>12750</v>
      </c>
      <c r="E6465">
        <v>0</v>
      </c>
      <c r="F6465">
        <v>0</v>
      </c>
      <c r="G6465">
        <v>348125</v>
      </c>
      <c r="H6465">
        <v>0</v>
      </c>
      <c r="I6465">
        <v>182548</v>
      </c>
      <c r="J6465">
        <v>0</v>
      </c>
      <c r="K6465">
        <v>0</v>
      </c>
      <c r="L6465">
        <v>41909</v>
      </c>
      <c r="M6465">
        <v>116172</v>
      </c>
      <c r="N6465">
        <v>176857</v>
      </c>
      <c r="O6465">
        <v>1130.4749999999999</v>
      </c>
      <c r="P6465" s="27">
        <v>253696</v>
      </c>
      <c r="Q6465" s="27">
        <v>865611</v>
      </c>
    </row>
    <row r="6466" spans="1:17" x14ac:dyDescent="0.3">
      <c r="A6466">
        <v>5</v>
      </c>
      <c r="B6466">
        <v>25</v>
      </c>
      <c r="C6466">
        <v>41</v>
      </c>
      <c r="D6466" s="27">
        <v>102000</v>
      </c>
      <c r="E6466">
        <v>37075</v>
      </c>
      <c r="F6466">
        <v>294858</v>
      </c>
      <c r="G6466">
        <v>514442</v>
      </c>
      <c r="H6466">
        <v>0</v>
      </c>
      <c r="I6466">
        <v>1317504</v>
      </c>
      <c r="J6466">
        <v>0</v>
      </c>
      <c r="K6466">
        <v>51448</v>
      </c>
      <c r="L6466">
        <v>20672</v>
      </c>
      <c r="M6466">
        <v>187958</v>
      </c>
      <c r="N6466">
        <v>957717</v>
      </c>
      <c r="O6466">
        <v>226.8278</v>
      </c>
      <c r="P6466" s="27">
        <v>991112</v>
      </c>
      <c r="Q6466" s="27">
        <v>3381674</v>
      </c>
    </row>
    <row r="6467" spans="1:17" x14ac:dyDescent="0.3">
      <c r="A6467">
        <v>5</v>
      </c>
      <c r="B6467">
        <v>15</v>
      </c>
      <c r="C6467">
        <v>32</v>
      </c>
      <c r="D6467" s="27">
        <v>4800</v>
      </c>
      <c r="E6467">
        <v>0</v>
      </c>
      <c r="F6467">
        <v>118394</v>
      </c>
      <c r="G6467">
        <v>140836</v>
      </c>
      <c r="H6467">
        <v>0</v>
      </c>
      <c r="I6467">
        <v>77584</v>
      </c>
      <c r="J6467">
        <v>547320</v>
      </c>
      <c r="K6467">
        <v>386936</v>
      </c>
      <c r="L6467">
        <v>9557</v>
      </c>
      <c r="M6467">
        <v>58175</v>
      </c>
      <c r="N6467">
        <v>76615</v>
      </c>
      <c r="O6467">
        <v>961.78279999999995</v>
      </c>
      <c r="P6467" s="27">
        <v>414835</v>
      </c>
      <c r="Q6467" s="27">
        <v>1415417</v>
      </c>
    </row>
    <row r="6468" spans="1:17" x14ac:dyDescent="0.3">
      <c r="A6468">
        <v>8</v>
      </c>
      <c r="B6468">
        <v>18</v>
      </c>
      <c r="C6468">
        <v>38</v>
      </c>
      <c r="D6468" s="27">
        <v>51000</v>
      </c>
      <c r="E6468">
        <v>112959</v>
      </c>
      <c r="F6468">
        <v>42456</v>
      </c>
      <c r="G6468">
        <v>272710</v>
      </c>
      <c r="H6468">
        <v>0</v>
      </c>
      <c r="I6468">
        <v>273447</v>
      </c>
      <c r="J6468">
        <v>0</v>
      </c>
      <c r="K6468">
        <v>127003</v>
      </c>
      <c r="L6468">
        <v>226273</v>
      </c>
      <c r="M6468">
        <v>28167</v>
      </c>
      <c r="N6468">
        <v>393023</v>
      </c>
      <c r="O6468">
        <v>313.28620000000001</v>
      </c>
      <c r="P6468" s="27">
        <v>432602</v>
      </c>
      <c r="Q6468" s="27">
        <v>1476038</v>
      </c>
    </row>
    <row r="6469" spans="1:17" x14ac:dyDescent="0.3">
      <c r="A6469">
        <v>9</v>
      </c>
      <c r="B6469">
        <v>2</v>
      </c>
      <c r="C6469">
        <v>2</v>
      </c>
      <c r="D6469" s="27">
        <v>700000</v>
      </c>
      <c r="E6469">
        <v>11075</v>
      </c>
      <c r="F6469">
        <v>163332</v>
      </c>
      <c r="G6469">
        <v>9029795</v>
      </c>
      <c r="H6469">
        <v>75543</v>
      </c>
      <c r="I6469">
        <v>3238281</v>
      </c>
      <c r="J6469">
        <v>232957</v>
      </c>
      <c r="K6469">
        <v>322883</v>
      </c>
      <c r="L6469">
        <v>564429</v>
      </c>
      <c r="M6469">
        <v>4461553</v>
      </c>
      <c r="N6469">
        <v>3214752</v>
      </c>
      <c r="O6469">
        <v>23.717549999999999</v>
      </c>
      <c r="P6469" s="27">
        <v>6246952</v>
      </c>
      <c r="Q6469" s="27">
        <v>21314600</v>
      </c>
    </row>
    <row r="6470" spans="1:17" x14ac:dyDescent="0.3">
      <c r="A6470">
        <v>3</v>
      </c>
      <c r="B6470">
        <v>1</v>
      </c>
      <c r="C6470">
        <v>1</v>
      </c>
      <c r="D6470" s="27">
        <v>54000</v>
      </c>
      <c r="O6470">
        <v>356.19830000000002</v>
      </c>
    </row>
    <row r="6471" spans="1:17" x14ac:dyDescent="0.3">
      <c r="A6471">
        <v>6</v>
      </c>
      <c r="B6471">
        <v>2</v>
      </c>
      <c r="C6471">
        <v>3</v>
      </c>
      <c r="D6471" s="27">
        <v>40000</v>
      </c>
      <c r="E6471">
        <v>127173</v>
      </c>
      <c r="F6471">
        <v>522910</v>
      </c>
      <c r="G6471">
        <v>1456874</v>
      </c>
      <c r="H6471">
        <v>9243</v>
      </c>
      <c r="I6471">
        <v>781610</v>
      </c>
      <c r="J6471">
        <v>47178</v>
      </c>
      <c r="K6471">
        <v>38226</v>
      </c>
      <c r="L6471">
        <v>144215</v>
      </c>
      <c r="M6471">
        <v>373938</v>
      </c>
      <c r="N6471">
        <v>625444</v>
      </c>
      <c r="O6471">
        <v>226.8278</v>
      </c>
      <c r="P6471" s="27">
        <v>1209499</v>
      </c>
      <c r="Q6471" s="27">
        <v>4126811</v>
      </c>
    </row>
    <row r="6472" spans="1:17" x14ac:dyDescent="0.3">
      <c r="A6472">
        <v>4</v>
      </c>
      <c r="B6472">
        <v>8</v>
      </c>
      <c r="C6472">
        <v>19</v>
      </c>
      <c r="D6472" s="27">
        <v>3000</v>
      </c>
      <c r="E6472">
        <v>0</v>
      </c>
      <c r="F6472">
        <v>4380</v>
      </c>
      <c r="G6472">
        <v>15976</v>
      </c>
      <c r="H6472">
        <v>146</v>
      </c>
      <c r="I6472">
        <v>7660</v>
      </c>
      <c r="J6472">
        <v>0</v>
      </c>
      <c r="K6472">
        <v>3859</v>
      </c>
      <c r="L6472">
        <v>2957</v>
      </c>
      <c r="M6472">
        <v>3030</v>
      </c>
      <c r="N6472">
        <v>18945</v>
      </c>
      <c r="O6472">
        <v>789.9366</v>
      </c>
      <c r="P6472" s="27">
        <v>16692</v>
      </c>
      <c r="Q6472" s="27">
        <v>56953</v>
      </c>
    </row>
    <row r="6473" spans="1:17" x14ac:dyDescent="0.3">
      <c r="A6473">
        <v>4</v>
      </c>
      <c r="B6473">
        <v>14</v>
      </c>
      <c r="C6473">
        <v>27</v>
      </c>
      <c r="D6473" s="27">
        <v>52000</v>
      </c>
      <c r="E6473">
        <v>0</v>
      </c>
      <c r="F6473">
        <v>561913</v>
      </c>
      <c r="G6473">
        <v>393874</v>
      </c>
      <c r="H6473">
        <v>0</v>
      </c>
      <c r="I6473">
        <v>301031</v>
      </c>
      <c r="J6473">
        <v>0</v>
      </c>
      <c r="K6473">
        <v>117668</v>
      </c>
      <c r="L6473">
        <v>134728</v>
      </c>
      <c r="M6473">
        <v>737886</v>
      </c>
      <c r="N6473">
        <v>327786</v>
      </c>
      <c r="O6473">
        <v>304.33010000000002</v>
      </c>
      <c r="P6473" s="27">
        <v>754656</v>
      </c>
      <c r="Q6473" s="27">
        <v>2574886</v>
      </c>
    </row>
    <row r="6474" spans="1:17" x14ac:dyDescent="0.3">
      <c r="A6474">
        <v>5</v>
      </c>
      <c r="B6474">
        <v>12</v>
      </c>
      <c r="C6474">
        <v>21</v>
      </c>
      <c r="D6474" s="27">
        <v>5000</v>
      </c>
      <c r="E6474">
        <v>995</v>
      </c>
      <c r="F6474">
        <v>6685</v>
      </c>
      <c r="G6474">
        <v>1588</v>
      </c>
      <c r="H6474">
        <v>241</v>
      </c>
      <c r="I6474">
        <v>4501</v>
      </c>
      <c r="J6474">
        <v>0</v>
      </c>
      <c r="K6474">
        <v>0</v>
      </c>
      <c r="L6474">
        <v>3280</v>
      </c>
      <c r="M6474">
        <v>1224</v>
      </c>
      <c r="N6474">
        <v>12638</v>
      </c>
      <c r="O6474">
        <v>1522.982</v>
      </c>
      <c r="P6474" s="27">
        <v>9130</v>
      </c>
      <c r="Q6474" s="27">
        <v>31152</v>
      </c>
    </row>
    <row r="6475" spans="1:17" x14ac:dyDescent="0.3">
      <c r="A6475">
        <v>2</v>
      </c>
      <c r="B6475">
        <v>12</v>
      </c>
      <c r="C6475">
        <v>21</v>
      </c>
      <c r="D6475" s="27">
        <v>66000</v>
      </c>
      <c r="E6475">
        <v>44840</v>
      </c>
      <c r="F6475">
        <v>95177</v>
      </c>
      <c r="G6475">
        <v>402006</v>
      </c>
      <c r="H6475">
        <v>3961</v>
      </c>
      <c r="I6475">
        <v>123559</v>
      </c>
      <c r="J6475">
        <v>48321</v>
      </c>
      <c r="K6475">
        <v>37859</v>
      </c>
      <c r="L6475">
        <v>9624</v>
      </c>
      <c r="M6475">
        <v>20556</v>
      </c>
      <c r="N6475">
        <v>298669</v>
      </c>
      <c r="O6475">
        <v>86.104020000000006</v>
      </c>
      <c r="P6475" s="27">
        <v>317870</v>
      </c>
      <c r="Q6475" s="27">
        <v>1084572</v>
      </c>
    </row>
    <row r="6476" spans="1:17" x14ac:dyDescent="0.3">
      <c r="A6476">
        <v>8</v>
      </c>
      <c r="B6476">
        <v>18</v>
      </c>
      <c r="C6476">
        <v>38</v>
      </c>
      <c r="D6476" s="27">
        <v>1500000</v>
      </c>
      <c r="E6476">
        <v>0</v>
      </c>
      <c r="F6476">
        <v>0</v>
      </c>
      <c r="G6476">
        <v>38181951</v>
      </c>
      <c r="H6476">
        <v>0</v>
      </c>
      <c r="I6476">
        <v>36892810</v>
      </c>
      <c r="J6476">
        <v>0</v>
      </c>
      <c r="K6476">
        <v>9607647</v>
      </c>
      <c r="L6476">
        <v>48327042</v>
      </c>
      <c r="M6476">
        <v>1461438</v>
      </c>
      <c r="N6476">
        <v>56752421</v>
      </c>
      <c r="O6476">
        <v>84.055760000000006</v>
      </c>
      <c r="P6476" s="27">
        <v>56044346</v>
      </c>
      <c r="Q6476" s="8">
        <v>191000000</v>
      </c>
    </row>
    <row r="6477" spans="1:17" x14ac:dyDescent="0.3">
      <c r="A6477">
        <v>6</v>
      </c>
      <c r="B6477">
        <v>2</v>
      </c>
      <c r="C6477">
        <v>4</v>
      </c>
      <c r="D6477" s="27">
        <v>10500</v>
      </c>
      <c r="E6477">
        <v>0</v>
      </c>
      <c r="F6477">
        <v>290849</v>
      </c>
      <c r="G6477">
        <v>488270</v>
      </c>
      <c r="H6477">
        <v>13191</v>
      </c>
      <c r="I6477">
        <v>344846</v>
      </c>
      <c r="J6477">
        <v>0</v>
      </c>
      <c r="K6477">
        <v>24634</v>
      </c>
      <c r="L6477">
        <v>396844</v>
      </c>
      <c r="M6477">
        <v>488805</v>
      </c>
      <c r="N6477">
        <v>370608</v>
      </c>
      <c r="O6477">
        <v>692.22119999999995</v>
      </c>
      <c r="P6477" s="27">
        <v>708689</v>
      </c>
      <c r="Q6477" s="27">
        <v>2418047</v>
      </c>
    </row>
    <row r="6478" spans="1:17" x14ac:dyDescent="0.3">
      <c r="A6478">
        <v>7</v>
      </c>
      <c r="B6478">
        <v>14</v>
      </c>
      <c r="C6478">
        <v>28</v>
      </c>
      <c r="D6478" s="27">
        <v>24250</v>
      </c>
      <c r="E6478">
        <v>0</v>
      </c>
      <c r="F6478">
        <v>194555</v>
      </c>
      <c r="G6478">
        <v>94940</v>
      </c>
      <c r="H6478">
        <v>0</v>
      </c>
      <c r="I6478">
        <v>305591</v>
      </c>
      <c r="J6478">
        <v>0</v>
      </c>
      <c r="K6478">
        <v>135033</v>
      </c>
      <c r="L6478">
        <v>19389</v>
      </c>
      <c r="M6478">
        <v>175314</v>
      </c>
      <c r="N6478">
        <v>69019</v>
      </c>
      <c r="O6478">
        <v>503.86329999999998</v>
      </c>
      <c r="P6478" s="27">
        <v>291278</v>
      </c>
      <c r="Q6478" s="27">
        <v>993841</v>
      </c>
    </row>
    <row r="6479" spans="1:17" x14ac:dyDescent="0.3">
      <c r="A6479">
        <v>5</v>
      </c>
      <c r="B6479">
        <v>14</v>
      </c>
      <c r="C6479">
        <v>28</v>
      </c>
      <c r="D6479" s="27">
        <v>104000</v>
      </c>
      <c r="E6479">
        <v>63823</v>
      </c>
      <c r="F6479">
        <v>714059</v>
      </c>
      <c r="G6479">
        <v>216552</v>
      </c>
      <c r="H6479">
        <v>0</v>
      </c>
      <c r="I6479">
        <v>273710</v>
      </c>
      <c r="J6479">
        <v>45116</v>
      </c>
      <c r="K6479">
        <v>335790</v>
      </c>
      <c r="L6479">
        <v>301703</v>
      </c>
      <c r="M6479">
        <v>231266</v>
      </c>
      <c r="N6479">
        <v>265153</v>
      </c>
      <c r="O6479">
        <v>160.42580000000001</v>
      </c>
      <c r="P6479" s="27">
        <v>717225</v>
      </c>
      <c r="Q6479" s="27">
        <v>2447172</v>
      </c>
    </row>
    <row r="6480" spans="1:17" x14ac:dyDescent="0.3">
      <c r="A6480">
        <v>5</v>
      </c>
      <c r="B6480">
        <v>2</v>
      </c>
      <c r="C6480">
        <v>2</v>
      </c>
      <c r="D6480" s="27">
        <v>8300</v>
      </c>
      <c r="E6480">
        <v>9427</v>
      </c>
      <c r="F6480">
        <v>45131</v>
      </c>
      <c r="G6480">
        <v>43267</v>
      </c>
      <c r="H6480">
        <v>1663</v>
      </c>
      <c r="I6480">
        <v>43283</v>
      </c>
      <c r="J6480">
        <v>0</v>
      </c>
      <c r="K6480">
        <v>10110</v>
      </c>
      <c r="L6480">
        <v>54642</v>
      </c>
      <c r="M6480">
        <v>113309</v>
      </c>
      <c r="N6480">
        <v>42949</v>
      </c>
      <c r="O6480">
        <v>48.84104</v>
      </c>
      <c r="P6480" s="27">
        <v>106618</v>
      </c>
      <c r="Q6480" s="27">
        <v>363781</v>
      </c>
    </row>
    <row r="6481" spans="1:17" x14ac:dyDescent="0.3">
      <c r="A6481">
        <v>1</v>
      </c>
      <c r="B6481">
        <v>17</v>
      </c>
      <c r="C6481">
        <v>36</v>
      </c>
      <c r="D6481" s="27">
        <v>245000</v>
      </c>
      <c r="E6481">
        <v>1641104</v>
      </c>
      <c r="F6481">
        <v>3341720</v>
      </c>
      <c r="G6481">
        <v>3171775</v>
      </c>
      <c r="H6481">
        <v>0</v>
      </c>
      <c r="I6481">
        <v>5944010</v>
      </c>
      <c r="J6481">
        <v>0</v>
      </c>
      <c r="K6481">
        <v>4023933</v>
      </c>
      <c r="L6481">
        <v>2054965</v>
      </c>
      <c r="M6481">
        <v>783828</v>
      </c>
      <c r="N6481">
        <v>5453782</v>
      </c>
      <c r="O6481">
        <v>84.055760000000006</v>
      </c>
      <c r="P6481" s="27">
        <v>7741828</v>
      </c>
      <c r="Q6481" s="27">
        <v>26415117</v>
      </c>
    </row>
    <row r="6482" spans="1:17" x14ac:dyDescent="0.3">
      <c r="A6482">
        <v>7</v>
      </c>
      <c r="B6482">
        <v>26</v>
      </c>
      <c r="C6482">
        <v>45</v>
      </c>
      <c r="D6482" s="27">
        <v>14000</v>
      </c>
      <c r="E6482">
        <v>0</v>
      </c>
      <c r="F6482">
        <v>38277</v>
      </c>
      <c r="G6482">
        <v>29452</v>
      </c>
      <c r="H6482">
        <v>0</v>
      </c>
      <c r="I6482">
        <v>34589</v>
      </c>
      <c r="J6482">
        <v>0</v>
      </c>
      <c r="K6482">
        <v>0</v>
      </c>
      <c r="L6482">
        <v>186</v>
      </c>
      <c r="M6482">
        <v>160</v>
      </c>
      <c r="N6482">
        <v>137483</v>
      </c>
      <c r="O6482">
        <v>1117.742</v>
      </c>
      <c r="P6482" s="27">
        <v>70383</v>
      </c>
      <c r="Q6482" s="27">
        <v>240147</v>
      </c>
    </row>
    <row r="6483" spans="1:17" x14ac:dyDescent="0.3">
      <c r="A6483">
        <v>9</v>
      </c>
      <c r="B6483">
        <v>14</v>
      </c>
      <c r="C6483">
        <v>28</v>
      </c>
      <c r="D6483" s="27">
        <v>47500</v>
      </c>
      <c r="E6483">
        <v>3171</v>
      </c>
      <c r="F6483">
        <v>113426</v>
      </c>
      <c r="G6483">
        <v>166698</v>
      </c>
      <c r="H6483">
        <v>0</v>
      </c>
      <c r="I6483">
        <v>159885</v>
      </c>
      <c r="J6483">
        <v>20002</v>
      </c>
      <c r="K6483">
        <v>151005</v>
      </c>
      <c r="L6483">
        <v>47108</v>
      </c>
      <c r="M6483">
        <v>382066</v>
      </c>
      <c r="N6483">
        <v>124764</v>
      </c>
      <c r="O6483">
        <v>751.72649999999999</v>
      </c>
      <c r="P6483" s="27">
        <v>342358</v>
      </c>
      <c r="Q6483" s="27">
        <v>1168125</v>
      </c>
    </row>
    <row r="6484" spans="1:17" x14ac:dyDescent="0.3">
      <c r="A6484">
        <v>2</v>
      </c>
      <c r="B6484">
        <v>23</v>
      </c>
      <c r="C6484">
        <v>50</v>
      </c>
      <c r="D6484" s="27">
        <v>74000</v>
      </c>
      <c r="E6484">
        <v>360062</v>
      </c>
      <c r="F6484">
        <v>278491</v>
      </c>
      <c r="G6484">
        <v>1515545</v>
      </c>
      <c r="H6484">
        <v>174526</v>
      </c>
      <c r="I6484">
        <v>1433755</v>
      </c>
      <c r="J6484">
        <v>0</v>
      </c>
      <c r="K6484">
        <v>7521775</v>
      </c>
      <c r="L6484">
        <v>91292</v>
      </c>
      <c r="M6484">
        <v>98669</v>
      </c>
      <c r="N6484">
        <v>973093</v>
      </c>
      <c r="O6484">
        <v>177.34460000000001</v>
      </c>
      <c r="P6484" s="27">
        <v>3648068</v>
      </c>
      <c r="Q6484" s="27">
        <v>12447208</v>
      </c>
    </row>
    <row r="6485" spans="1:17" x14ac:dyDescent="0.3">
      <c r="A6485">
        <v>1</v>
      </c>
      <c r="B6485">
        <v>2</v>
      </c>
      <c r="C6485">
        <v>4</v>
      </c>
      <c r="D6485" s="27">
        <v>43000</v>
      </c>
      <c r="E6485">
        <v>3119</v>
      </c>
      <c r="F6485">
        <v>95505</v>
      </c>
      <c r="G6485">
        <v>220475</v>
      </c>
      <c r="H6485">
        <v>0</v>
      </c>
      <c r="I6485">
        <v>237212</v>
      </c>
      <c r="J6485">
        <v>14619</v>
      </c>
      <c r="K6485">
        <v>12014</v>
      </c>
      <c r="L6485">
        <v>60503</v>
      </c>
      <c r="M6485">
        <v>210184</v>
      </c>
      <c r="N6485">
        <v>169761</v>
      </c>
      <c r="O6485">
        <v>499.12040000000002</v>
      </c>
      <c r="P6485" s="27">
        <v>299939</v>
      </c>
      <c r="Q6485" s="27">
        <v>1023392</v>
      </c>
    </row>
    <row r="6486" spans="1:17" x14ac:dyDescent="0.3">
      <c r="A6486">
        <v>5</v>
      </c>
      <c r="B6486">
        <v>2</v>
      </c>
      <c r="C6486">
        <v>4</v>
      </c>
      <c r="D6486" s="27">
        <v>64000</v>
      </c>
      <c r="E6486">
        <v>6454</v>
      </c>
      <c r="F6486">
        <v>216088</v>
      </c>
      <c r="G6486">
        <v>412300</v>
      </c>
      <c r="H6486">
        <v>0</v>
      </c>
      <c r="I6486">
        <v>411065</v>
      </c>
      <c r="J6486">
        <v>0</v>
      </c>
      <c r="K6486">
        <v>0</v>
      </c>
      <c r="L6486">
        <v>12840</v>
      </c>
      <c r="M6486">
        <v>136122</v>
      </c>
      <c r="N6486">
        <v>270537</v>
      </c>
      <c r="O6486">
        <v>212.42619999999999</v>
      </c>
      <c r="P6486" s="27">
        <v>429486</v>
      </c>
      <c r="Q6486" s="27">
        <v>1465406</v>
      </c>
    </row>
    <row r="6487" spans="1:17" x14ac:dyDescent="0.3">
      <c r="A6487">
        <v>6</v>
      </c>
      <c r="B6487">
        <v>12</v>
      </c>
      <c r="C6487">
        <v>21</v>
      </c>
      <c r="D6487" s="27">
        <v>8700</v>
      </c>
      <c r="E6487">
        <v>0</v>
      </c>
      <c r="F6487">
        <v>23790</v>
      </c>
      <c r="G6487">
        <v>10536</v>
      </c>
      <c r="H6487">
        <v>0</v>
      </c>
      <c r="I6487">
        <v>13239</v>
      </c>
      <c r="J6487">
        <v>0</v>
      </c>
      <c r="K6487">
        <v>37111</v>
      </c>
      <c r="L6487">
        <v>8539</v>
      </c>
      <c r="M6487">
        <v>7602</v>
      </c>
      <c r="N6487">
        <v>27604</v>
      </c>
      <c r="O6487">
        <v>1807.463</v>
      </c>
      <c r="P6487" s="27">
        <v>37638</v>
      </c>
      <c r="Q6487" s="27">
        <v>128421</v>
      </c>
    </row>
    <row r="6488" spans="1:17" x14ac:dyDescent="0.3">
      <c r="A6488">
        <v>7</v>
      </c>
      <c r="B6488">
        <v>14</v>
      </c>
      <c r="C6488">
        <v>28</v>
      </c>
      <c r="D6488" s="27">
        <v>18000</v>
      </c>
      <c r="E6488">
        <v>4474</v>
      </c>
      <c r="F6488">
        <v>460443</v>
      </c>
      <c r="G6488">
        <v>77159</v>
      </c>
      <c r="H6488">
        <v>13190</v>
      </c>
      <c r="I6488">
        <v>276829</v>
      </c>
      <c r="J6488">
        <v>0</v>
      </c>
      <c r="K6488">
        <v>20714</v>
      </c>
      <c r="L6488">
        <v>70019</v>
      </c>
      <c r="M6488">
        <v>186728</v>
      </c>
      <c r="N6488">
        <v>124431</v>
      </c>
      <c r="O6488">
        <v>385.90780000000001</v>
      </c>
      <c r="P6488" s="27">
        <v>361661</v>
      </c>
      <c r="Q6488" s="27">
        <v>1233987</v>
      </c>
    </row>
    <row r="6489" spans="1:17" x14ac:dyDescent="0.3">
      <c r="A6489">
        <v>3</v>
      </c>
      <c r="B6489">
        <v>2</v>
      </c>
      <c r="C6489">
        <v>2</v>
      </c>
      <c r="D6489" s="27">
        <v>8900</v>
      </c>
      <c r="E6489">
        <v>0</v>
      </c>
      <c r="F6489">
        <v>19338</v>
      </c>
      <c r="G6489">
        <v>62678</v>
      </c>
      <c r="H6489">
        <v>0</v>
      </c>
      <c r="I6489">
        <v>24378</v>
      </c>
      <c r="J6489">
        <v>0</v>
      </c>
      <c r="K6489">
        <v>2184</v>
      </c>
      <c r="L6489">
        <v>8479</v>
      </c>
      <c r="M6489">
        <v>14051</v>
      </c>
      <c r="N6489">
        <v>41283</v>
      </c>
      <c r="O6489">
        <v>964.60410000000002</v>
      </c>
      <c r="P6489" s="27">
        <v>50525</v>
      </c>
      <c r="Q6489" s="27">
        <v>172391</v>
      </c>
    </row>
    <row r="6490" spans="1:17" x14ac:dyDescent="0.3">
      <c r="A6490">
        <v>3</v>
      </c>
      <c r="B6490">
        <v>26</v>
      </c>
      <c r="C6490">
        <v>46</v>
      </c>
      <c r="D6490" s="27">
        <v>27500</v>
      </c>
      <c r="E6490">
        <v>0</v>
      </c>
      <c r="F6490">
        <v>57437</v>
      </c>
      <c r="G6490">
        <v>111912</v>
      </c>
      <c r="H6490">
        <v>0</v>
      </c>
      <c r="I6490">
        <v>356999</v>
      </c>
      <c r="J6490">
        <v>0</v>
      </c>
      <c r="K6490">
        <v>29345</v>
      </c>
      <c r="L6490">
        <v>49244</v>
      </c>
      <c r="M6490">
        <v>75559</v>
      </c>
      <c r="N6490">
        <v>357243</v>
      </c>
      <c r="O6490">
        <v>657.71090000000004</v>
      </c>
      <c r="P6490" s="27">
        <v>304144</v>
      </c>
      <c r="Q6490" s="27">
        <v>1037739</v>
      </c>
    </row>
    <row r="6491" spans="1:17" x14ac:dyDescent="0.3">
      <c r="A6491">
        <v>1</v>
      </c>
      <c r="B6491">
        <v>12</v>
      </c>
      <c r="C6491">
        <v>21</v>
      </c>
      <c r="D6491" s="27">
        <v>8500</v>
      </c>
      <c r="E6491">
        <v>36508</v>
      </c>
      <c r="F6491">
        <v>15657</v>
      </c>
      <c r="G6491">
        <v>45343</v>
      </c>
      <c r="H6491">
        <v>428</v>
      </c>
      <c r="I6491">
        <v>11964</v>
      </c>
      <c r="J6491">
        <v>7241</v>
      </c>
      <c r="K6491">
        <v>9731</v>
      </c>
      <c r="L6491">
        <v>16515</v>
      </c>
      <c r="M6491">
        <v>10032</v>
      </c>
      <c r="N6491">
        <v>57477</v>
      </c>
      <c r="O6491">
        <v>1155.4280000000001</v>
      </c>
      <c r="P6491" s="27">
        <v>61810</v>
      </c>
      <c r="Q6491" s="27">
        <v>210896</v>
      </c>
    </row>
    <row r="6492" spans="1:17" x14ac:dyDescent="0.3">
      <c r="A6492">
        <v>3</v>
      </c>
      <c r="B6492">
        <v>5</v>
      </c>
      <c r="C6492">
        <v>10</v>
      </c>
      <c r="D6492" s="27">
        <v>46000</v>
      </c>
      <c r="E6492">
        <v>0</v>
      </c>
      <c r="F6492">
        <v>86411</v>
      </c>
      <c r="G6492">
        <v>3592</v>
      </c>
      <c r="H6492">
        <v>0</v>
      </c>
      <c r="I6492">
        <v>81002</v>
      </c>
      <c r="J6492">
        <v>3131</v>
      </c>
      <c r="K6492">
        <v>205699</v>
      </c>
      <c r="L6492">
        <v>14796</v>
      </c>
      <c r="M6492">
        <v>5919</v>
      </c>
      <c r="N6492">
        <v>102556</v>
      </c>
      <c r="O6492">
        <v>751.72649999999999</v>
      </c>
      <c r="P6492" s="27">
        <v>147452</v>
      </c>
      <c r="Q6492" s="27">
        <v>503106</v>
      </c>
    </row>
    <row r="6493" spans="1:17" x14ac:dyDescent="0.3">
      <c r="A6493">
        <v>4</v>
      </c>
      <c r="B6493">
        <v>12</v>
      </c>
      <c r="C6493">
        <v>21</v>
      </c>
      <c r="D6493" s="27">
        <v>3200</v>
      </c>
      <c r="E6493">
        <v>948</v>
      </c>
      <c r="F6493">
        <v>4588</v>
      </c>
      <c r="G6493">
        <v>1194</v>
      </c>
      <c r="H6493">
        <v>0</v>
      </c>
      <c r="I6493">
        <v>2284</v>
      </c>
      <c r="J6493">
        <v>0</v>
      </c>
      <c r="K6493">
        <v>4266</v>
      </c>
      <c r="L6493">
        <v>1717</v>
      </c>
      <c r="M6493">
        <v>0</v>
      </c>
      <c r="N6493">
        <v>8580</v>
      </c>
      <c r="O6493">
        <v>1484.5150000000001</v>
      </c>
      <c r="P6493" s="27">
        <v>6910</v>
      </c>
      <c r="Q6493" s="27">
        <v>23577</v>
      </c>
    </row>
    <row r="6494" spans="1:17" x14ac:dyDescent="0.3">
      <c r="A6494">
        <v>2</v>
      </c>
      <c r="B6494">
        <v>2</v>
      </c>
      <c r="C6494">
        <v>2</v>
      </c>
      <c r="D6494" s="27">
        <v>156000</v>
      </c>
      <c r="E6494">
        <v>128428</v>
      </c>
      <c r="F6494">
        <v>415089</v>
      </c>
      <c r="G6494">
        <v>1645763</v>
      </c>
      <c r="H6494">
        <v>24613</v>
      </c>
      <c r="I6494">
        <v>861461</v>
      </c>
      <c r="J6494">
        <v>98439</v>
      </c>
      <c r="K6494">
        <v>253788</v>
      </c>
      <c r="L6494">
        <v>39132</v>
      </c>
      <c r="M6494">
        <v>3167242</v>
      </c>
      <c r="N6494">
        <v>841611</v>
      </c>
      <c r="O6494">
        <v>64.600639999999999</v>
      </c>
      <c r="P6494" s="27">
        <v>2190963</v>
      </c>
      <c r="Q6494" s="27">
        <v>7475566</v>
      </c>
    </row>
    <row r="6495" spans="1:17" x14ac:dyDescent="0.3">
      <c r="A6495">
        <v>3</v>
      </c>
      <c r="B6495">
        <v>2</v>
      </c>
      <c r="C6495">
        <v>4</v>
      </c>
      <c r="D6495" s="27">
        <v>70000</v>
      </c>
      <c r="E6495">
        <v>120999</v>
      </c>
      <c r="F6495">
        <v>173680</v>
      </c>
      <c r="G6495">
        <v>997736</v>
      </c>
      <c r="H6495">
        <v>22457</v>
      </c>
      <c r="I6495">
        <v>490736</v>
      </c>
      <c r="J6495">
        <v>0</v>
      </c>
      <c r="K6495">
        <v>33679</v>
      </c>
      <c r="L6495">
        <v>175516</v>
      </c>
      <c r="M6495">
        <v>992519</v>
      </c>
      <c r="N6495">
        <v>474160</v>
      </c>
      <c r="O6495">
        <v>233.30279999999999</v>
      </c>
      <c r="P6495" s="27">
        <v>1020364</v>
      </c>
      <c r="Q6495" s="27">
        <v>3481482</v>
      </c>
    </row>
    <row r="6496" spans="1:17" x14ac:dyDescent="0.3">
      <c r="A6496">
        <v>5</v>
      </c>
      <c r="B6496">
        <v>2</v>
      </c>
      <c r="C6496">
        <v>4</v>
      </c>
      <c r="D6496" s="27">
        <v>4850</v>
      </c>
      <c r="E6496">
        <v>3251</v>
      </c>
      <c r="F6496">
        <v>18366</v>
      </c>
      <c r="G6496">
        <v>14473</v>
      </c>
      <c r="H6496">
        <v>587</v>
      </c>
      <c r="I6496">
        <v>24195</v>
      </c>
      <c r="J6496">
        <v>0</v>
      </c>
      <c r="K6496">
        <v>9745</v>
      </c>
      <c r="L6496">
        <v>7612</v>
      </c>
      <c r="M6496">
        <v>28476</v>
      </c>
      <c r="N6496">
        <v>23842</v>
      </c>
      <c r="O6496">
        <v>1807.463</v>
      </c>
      <c r="P6496" s="27">
        <v>38261</v>
      </c>
      <c r="Q6496" s="27">
        <v>130547</v>
      </c>
    </row>
    <row r="6497" spans="1:17" x14ac:dyDescent="0.3">
      <c r="A6497">
        <v>6</v>
      </c>
      <c r="B6497">
        <v>15</v>
      </c>
      <c r="C6497">
        <v>32</v>
      </c>
      <c r="D6497" s="27">
        <v>4000</v>
      </c>
      <c r="E6497">
        <v>4442</v>
      </c>
      <c r="F6497">
        <v>75595</v>
      </c>
      <c r="G6497">
        <v>39942</v>
      </c>
      <c r="H6497">
        <v>0</v>
      </c>
      <c r="I6497">
        <v>59266</v>
      </c>
      <c r="J6497">
        <v>0</v>
      </c>
      <c r="K6497">
        <v>286300</v>
      </c>
      <c r="L6497">
        <v>11824</v>
      </c>
      <c r="M6497">
        <v>11586</v>
      </c>
      <c r="N6497">
        <v>45961</v>
      </c>
      <c r="O6497">
        <v>961.78279999999995</v>
      </c>
      <c r="P6497" s="27">
        <v>156775</v>
      </c>
      <c r="Q6497" s="27">
        <v>534916</v>
      </c>
    </row>
    <row r="6498" spans="1:17" x14ac:dyDescent="0.3">
      <c r="A6498">
        <v>6</v>
      </c>
      <c r="B6498">
        <v>14</v>
      </c>
      <c r="C6498">
        <v>28</v>
      </c>
      <c r="D6498" s="27">
        <v>88000</v>
      </c>
      <c r="E6498">
        <v>186836</v>
      </c>
      <c r="F6498">
        <v>625942</v>
      </c>
      <c r="G6498">
        <v>215226</v>
      </c>
      <c r="H6498">
        <v>74619</v>
      </c>
      <c r="I6498">
        <v>505727</v>
      </c>
      <c r="J6498">
        <v>66186</v>
      </c>
      <c r="K6498">
        <v>631788</v>
      </c>
      <c r="L6498">
        <v>613206</v>
      </c>
      <c r="M6498">
        <v>809476</v>
      </c>
      <c r="N6498">
        <v>290405</v>
      </c>
      <c r="O6498">
        <v>360.21809999999999</v>
      </c>
      <c r="P6498" s="27">
        <v>1178022</v>
      </c>
      <c r="Q6498" s="27">
        <v>4019411</v>
      </c>
    </row>
    <row r="6499" spans="1:17" x14ac:dyDescent="0.3">
      <c r="A6499">
        <v>6</v>
      </c>
      <c r="B6499">
        <v>14</v>
      </c>
      <c r="C6499">
        <v>28</v>
      </c>
      <c r="D6499" s="27">
        <v>18500</v>
      </c>
      <c r="E6499">
        <v>11855</v>
      </c>
      <c r="F6499">
        <v>155268</v>
      </c>
      <c r="G6499">
        <v>33794</v>
      </c>
      <c r="H6499">
        <v>23466</v>
      </c>
      <c r="I6499">
        <v>87123</v>
      </c>
      <c r="J6499">
        <v>0</v>
      </c>
      <c r="K6499">
        <v>287234</v>
      </c>
      <c r="L6499">
        <v>5465</v>
      </c>
      <c r="M6499">
        <v>4059</v>
      </c>
      <c r="N6499">
        <v>65599</v>
      </c>
      <c r="O6499">
        <v>583.35119999999995</v>
      </c>
      <c r="P6499" s="27">
        <v>197498</v>
      </c>
      <c r="Q6499" s="27">
        <v>673863</v>
      </c>
    </row>
    <row r="6500" spans="1:17" x14ac:dyDescent="0.3">
      <c r="A6500">
        <v>7</v>
      </c>
      <c r="B6500">
        <v>7</v>
      </c>
      <c r="C6500">
        <v>17</v>
      </c>
      <c r="D6500" s="27">
        <v>88000</v>
      </c>
      <c r="E6500">
        <v>400501</v>
      </c>
      <c r="F6500">
        <v>1986490</v>
      </c>
      <c r="G6500">
        <v>552648</v>
      </c>
      <c r="H6500">
        <v>208699</v>
      </c>
      <c r="I6500">
        <v>1889446</v>
      </c>
      <c r="J6500">
        <v>355054</v>
      </c>
      <c r="K6500">
        <v>228526</v>
      </c>
      <c r="L6500">
        <v>76498</v>
      </c>
      <c r="M6500">
        <v>247317</v>
      </c>
      <c r="N6500">
        <v>2130230</v>
      </c>
      <c r="O6500">
        <v>632.51710000000003</v>
      </c>
      <c r="P6500" s="27">
        <v>2366767</v>
      </c>
      <c r="Q6500" s="27">
        <v>8075409</v>
      </c>
    </row>
    <row r="6501" spans="1:17" x14ac:dyDescent="0.3">
      <c r="A6501">
        <v>7</v>
      </c>
      <c r="B6501">
        <v>2</v>
      </c>
      <c r="C6501">
        <v>2</v>
      </c>
      <c r="D6501" s="27">
        <v>74000</v>
      </c>
      <c r="E6501">
        <v>15247</v>
      </c>
      <c r="F6501">
        <v>1374980</v>
      </c>
      <c r="G6501">
        <v>814506</v>
      </c>
      <c r="H6501">
        <v>12262</v>
      </c>
      <c r="I6501">
        <v>366648</v>
      </c>
      <c r="J6501">
        <v>0</v>
      </c>
      <c r="K6501">
        <v>14840</v>
      </c>
      <c r="L6501">
        <v>160115</v>
      </c>
      <c r="M6501">
        <v>391248</v>
      </c>
      <c r="N6501">
        <v>343534</v>
      </c>
      <c r="O6501">
        <v>48.84104</v>
      </c>
      <c r="P6501" s="27">
        <v>1023851</v>
      </c>
      <c r="Q6501" s="27">
        <v>3493380</v>
      </c>
    </row>
    <row r="6502" spans="1:17" x14ac:dyDescent="0.3">
      <c r="A6502">
        <v>3</v>
      </c>
      <c r="B6502">
        <v>14</v>
      </c>
      <c r="C6502">
        <v>31</v>
      </c>
      <c r="D6502" s="27">
        <v>23000</v>
      </c>
      <c r="E6502">
        <v>0</v>
      </c>
      <c r="F6502">
        <v>4389</v>
      </c>
      <c r="G6502">
        <v>26290</v>
      </c>
      <c r="H6502">
        <v>0</v>
      </c>
      <c r="I6502">
        <v>26283</v>
      </c>
      <c r="J6502">
        <v>0</v>
      </c>
      <c r="K6502">
        <v>22439</v>
      </c>
      <c r="L6502">
        <v>566</v>
      </c>
      <c r="M6502">
        <v>1004</v>
      </c>
      <c r="N6502">
        <v>18298</v>
      </c>
      <c r="O6502">
        <v>1162.2629999999999</v>
      </c>
      <c r="P6502" s="27">
        <v>29094</v>
      </c>
      <c r="Q6502" s="27">
        <v>99269</v>
      </c>
    </row>
    <row r="6503" spans="1:17" x14ac:dyDescent="0.3">
      <c r="A6503">
        <v>9</v>
      </c>
      <c r="B6503">
        <v>13</v>
      </c>
      <c r="C6503">
        <v>25</v>
      </c>
      <c r="D6503" s="27">
        <v>285000</v>
      </c>
      <c r="E6503">
        <v>242293</v>
      </c>
      <c r="F6503">
        <v>377349</v>
      </c>
      <c r="G6503">
        <v>1482528</v>
      </c>
      <c r="H6503">
        <v>0</v>
      </c>
      <c r="I6503">
        <v>2351794</v>
      </c>
      <c r="J6503">
        <v>830569</v>
      </c>
      <c r="K6503">
        <v>1232167</v>
      </c>
      <c r="L6503">
        <v>82678</v>
      </c>
      <c r="M6503">
        <v>2024618</v>
      </c>
      <c r="N6503">
        <v>4111632</v>
      </c>
      <c r="O6503">
        <v>23.717549999999999</v>
      </c>
      <c r="P6503" s="27">
        <v>3732599</v>
      </c>
      <c r="Q6503" s="27">
        <v>12735628</v>
      </c>
    </row>
    <row r="6504" spans="1:17" x14ac:dyDescent="0.3">
      <c r="A6504">
        <v>2</v>
      </c>
      <c r="B6504">
        <v>23</v>
      </c>
      <c r="C6504">
        <v>50</v>
      </c>
      <c r="D6504" s="27">
        <v>60000</v>
      </c>
      <c r="E6504">
        <v>232194</v>
      </c>
      <c r="F6504">
        <v>241719</v>
      </c>
      <c r="G6504">
        <v>713991</v>
      </c>
      <c r="H6504">
        <v>55723</v>
      </c>
      <c r="I6504">
        <v>818744</v>
      </c>
      <c r="J6504">
        <v>127441</v>
      </c>
      <c r="K6504">
        <v>5581055</v>
      </c>
      <c r="L6504">
        <v>35107</v>
      </c>
      <c r="M6504">
        <v>84435</v>
      </c>
      <c r="N6504">
        <v>514586</v>
      </c>
      <c r="O6504">
        <v>276.95330000000001</v>
      </c>
      <c r="P6504" s="27">
        <v>2463363</v>
      </c>
      <c r="Q6504" s="27">
        <v>8404995</v>
      </c>
    </row>
    <row r="6505" spans="1:17" x14ac:dyDescent="0.3">
      <c r="A6505">
        <v>7</v>
      </c>
      <c r="B6505">
        <v>2</v>
      </c>
      <c r="C6505">
        <v>4</v>
      </c>
      <c r="D6505" s="27">
        <v>1500</v>
      </c>
      <c r="E6505">
        <v>0</v>
      </c>
      <c r="F6505">
        <v>9942</v>
      </c>
      <c r="G6505">
        <v>16531</v>
      </c>
      <c r="H6505">
        <v>0</v>
      </c>
      <c r="I6505">
        <v>7146</v>
      </c>
      <c r="J6505">
        <v>0</v>
      </c>
      <c r="K6505">
        <v>2961</v>
      </c>
      <c r="L6505">
        <v>6218</v>
      </c>
      <c r="M6505">
        <v>30466</v>
      </c>
      <c r="N6505">
        <v>8870</v>
      </c>
      <c r="O6505">
        <v>1117.742</v>
      </c>
      <c r="P6505" s="27">
        <v>24072</v>
      </c>
      <c r="Q6505" s="27">
        <v>82134</v>
      </c>
    </row>
    <row r="6506" spans="1:17" x14ac:dyDescent="0.3">
      <c r="A6506">
        <v>3</v>
      </c>
      <c r="B6506">
        <v>2</v>
      </c>
      <c r="C6506">
        <v>2</v>
      </c>
      <c r="D6506" s="27">
        <v>8000</v>
      </c>
      <c r="E6506">
        <v>0</v>
      </c>
      <c r="F6506">
        <v>5187</v>
      </c>
      <c r="G6506">
        <v>20879</v>
      </c>
      <c r="H6506">
        <v>769</v>
      </c>
      <c r="I6506">
        <v>18405</v>
      </c>
      <c r="J6506">
        <v>0</v>
      </c>
      <c r="K6506">
        <v>0</v>
      </c>
      <c r="L6506">
        <v>32221</v>
      </c>
      <c r="M6506">
        <v>27530</v>
      </c>
      <c r="N6506">
        <v>16804</v>
      </c>
      <c r="O6506">
        <v>1390.874</v>
      </c>
      <c r="P6506" s="27">
        <v>35696</v>
      </c>
      <c r="Q6506" s="27">
        <v>121795</v>
      </c>
    </row>
    <row r="6507" spans="1:17" x14ac:dyDescent="0.3">
      <c r="A6507">
        <v>9</v>
      </c>
      <c r="B6507">
        <v>18</v>
      </c>
      <c r="C6507">
        <v>39</v>
      </c>
      <c r="D6507" s="27">
        <v>16000</v>
      </c>
      <c r="E6507">
        <v>86</v>
      </c>
      <c r="F6507">
        <v>23103</v>
      </c>
      <c r="G6507">
        <v>54269</v>
      </c>
      <c r="H6507">
        <v>0</v>
      </c>
      <c r="I6507">
        <v>22906</v>
      </c>
      <c r="J6507">
        <v>0</v>
      </c>
      <c r="K6507">
        <v>15244</v>
      </c>
      <c r="L6507">
        <v>106284</v>
      </c>
      <c r="M6507">
        <v>4101</v>
      </c>
      <c r="N6507">
        <v>104019</v>
      </c>
      <c r="O6507">
        <v>751.72649999999999</v>
      </c>
      <c r="P6507" s="27">
        <v>96721</v>
      </c>
      <c r="Q6507" s="27">
        <v>330012</v>
      </c>
    </row>
    <row r="6508" spans="1:17" x14ac:dyDescent="0.3">
      <c r="A6508">
        <v>8</v>
      </c>
      <c r="B6508">
        <v>25</v>
      </c>
      <c r="C6508">
        <v>42</v>
      </c>
      <c r="D6508" s="27">
        <v>7000</v>
      </c>
      <c r="E6508">
        <v>679</v>
      </c>
      <c r="F6508">
        <v>0</v>
      </c>
      <c r="G6508">
        <v>1773</v>
      </c>
      <c r="H6508">
        <v>0</v>
      </c>
      <c r="I6508">
        <v>7574</v>
      </c>
      <c r="J6508">
        <v>0</v>
      </c>
      <c r="K6508">
        <v>471</v>
      </c>
      <c r="L6508">
        <v>77</v>
      </c>
      <c r="M6508">
        <v>1206</v>
      </c>
      <c r="N6508">
        <v>4229</v>
      </c>
      <c r="O6508">
        <v>1484.5150000000001</v>
      </c>
      <c r="P6508" s="27">
        <v>4692</v>
      </c>
      <c r="Q6508" s="27">
        <v>16009</v>
      </c>
    </row>
    <row r="6509" spans="1:17" x14ac:dyDescent="0.3">
      <c r="A6509">
        <v>3</v>
      </c>
      <c r="B6509">
        <v>6</v>
      </c>
      <c r="C6509">
        <v>13</v>
      </c>
      <c r="D6509" s="27">
        <v>1500</v>
      </c>
      <c r="E6509">
        <v>0</v>
      </c>
      <c r="F6509">
        <v>9301</v>
      </c>
      <c r="G6509">
        <v>18856</v>
      </c>
      <c r="H6509">
        <v>0</v>
      </c>
      <c r="I6509">
        <v>39755</v>
      </c>
      <c r="J6509">
        <v>0</v>
      </c>
      <c r="K6509">
        <v>229167</v>
      </c>
      <c r="L6509">
        <v>16703</v>
      </c>
      <c r="M6509">
        <v>4264</v>
      </c>
      <c r="N6509">
        <v>19824</v>
      </c>
      <c r="O6509">
        <v>1879.4559999999999</v>
      </c>
      <c r="P6509" s="27">
        <v>99024</v>
      </c>
      <c r="Q6509" s="27">
        <v>337870</v>
      </c>
    </row>
    <row r="6510" spans="1:17" x14ac:dyDescent="0.3">
      <c r="A6510">
        <v>2</v>
      </c>
      <c r="B6510">
        <v>17</v>
      </c>
      <c r="C6510">
        <v>36</v>
      </c>
      <c r="D6510" s="27">
        <v>196000</v>
      </c>
      <c r="E6510">
        <v>486166</v>
      </c>
      <c r="F6510">
        <v>2127813</v>
      </c>
      <c r="G6510">
        <v>1731571</v>
      </c>
      <c r="H6510">
        <v>0</v>
      </c>
      <c r="I6510">
        <v>1737825</v>
      </c>
      <c r="J6510">
        <v>0</v>
      </c>
      <c r="K6510">
        <v>604832</v>
      </c>
      <c r="L6510">
        <v>711287</v>
      </c>
      <c r="M6510">
        <v>114933</v>
      </c>
      <c r="N6510">
        <v>2375173</v>
      </c>
      <c r="O6510">
        <v>84.055760000000006</v>
      </c>
      <c r="P6510" s="27">
        <v>2898476</v>
      </c>
      <c r="Q6510" s="27">
        <v>9889600</v>
      </c>
    </row>
    <row r="6511" spans="1:17" x14ac:dyDescent="0.3">
      <c r="A6511">
        <v>1</v>
      </c>
      <c r="B6511">
        <v>5</v>
      </c>
      <c r="C6511">
        <v>9</v>
      </c>
      <c r="D6511" s="27">
        <v>20500</v>
      </c>
      <c r="E6511">
        <v>0</v>
      </c>
      <c r="F6511">
        <v>3159</v>
      </c>
      <c r="G6511">
        <v>14088</v>
      </c>
      <c r="H6511">
        <v>828</v>
      </c>
      <c r="I6511">
        <v>81088</v>
      </c>
      <c r="J6511">
        <v>0</v>
      </c>
      <c r="K6511">
        <v>0</v>
      </c>
      <c r="L6511">
        <v>5707</v>
      </c>
      <c r="M6511">
        <v>8027</v>
      </c>
      <c r="N6511">
        <v>49327</v>
      </c>
      <c r="O6511">
        <v>177.34460000000001</v>
      </c>
      <c r="P6511" s="27">
        <v>47545</v>
      </c>
      <c r="Q6511" s="27">
        <v>162224</v>
      </c>
    </row>
    <row r="6512" spans="1:17" x14ac:dyDescent="0.3">
      <c r="A6512">
        <v>1</v>
      </c>
      <c r="B6512">
        <v>15</v>
      </c>
      <c r="C6512">
        <v>34</v>
      </c>
      <c r="D6512" s="27">
        <v>2800</v>
      </c>
      <c r="E6512">
        <v>0</v>
      </c>
      <c r="F6512">
        <v>32225</v>
      </c>
      <c r="G6512">
        <v>68394</v>
      </c>
      <c r="H6512">
        <v>13812</v>
      </c>
      <c r="I6512">
        <v>50562</v>
      </c>
      <c r="J6512">
        <v>0</v>
      </c>
      <c r="K6512">
        <v>490158</v>
      </c>
      <c r="L6512">
        <v>17649</v>
      </c>
      <c r="M6512">
        <v>9446</v>
      </c>
      <c r="N6512">
        <v>67111</v>
      </c>
      <c r="O6512">
        <v>1381.421</v>
      </c>
      <c r="P6512" s="27">
        <v>219624</v>
      </c>
      <c r="Q6512" s="27">
        <v>749357</v>
      </c>
    </row>
    <row r="6513" spans="1:17" x14ac:dyDescent="0.3">
      <c r="A6513">
        <v>9</v>
      </c>
      <c r="B6513">
        <v>14</v>
      </c>
      <c r="C6513">
        <v>28</v>
      </c>
      <c r="D6513" s="27">
        <v>1850</v>
      </c>
      <c r="E6513">
        <v>843</v>
      </c>
      <c r="F6513">
        <v>6786</v>
      </c>
      <c r="G6513">
        <v>2065</v>
      </c>
      <c r="H6513">
        <v>0</v>
      </c>
      <c r="I6513">
        <v>5661</v>
      </c>
      <c r="J6513">
        <v>0</v>
      </c>
      <c r="K6513">
        <v>1072</v>
      </c>
      <c r="L6513">
        <v>7749</v>
      </c>
      <c r="M6513">
        <v>5584</v>
      </c>
      <c r="N6513">
        <v>4176</v>
      </c>
      <c r="O6513">
        <v>1849.1849999999999</v>
      </c>
      <c r="P6513" s="27">
        <v>9946</v>
      </c>
      <c r="Q6513" s="27">
        <v>33936</v>
      </c>
    </row>
    <row r="6514" spans="1:17" x14ac:dyDescent="0.3">
      <c r="A6514">
        <v>4</v>
      </c>
      <c r="B6514">
        <v>8</v>
      </c>
      <c r="C6514">
        <v>18</v>
      </c>
      <c r="D6514" s="27">
        <v>1500</v>
      </c>
      <c r="E6514">
        <v>0</v>
      </c>
      <c r="F6514">
        <v>4412</v>
      </c>
      <c r="G6514">
        <v>20071</v>
      </c>
      <c r="H6514">
        <v>479</v>
      </c>
      <c r="I6514">
        <v>13546</v>
      </c>
      <c r="J6514">
        <v>0</v>
      </c>
      <c r="K6514">
        <v>1460</v>
      </c>
      <c r="L6514">
        <v>3677</v>
      </c>
      <c r="M6514">
        <v>8251</v>
      </c>
      <c r="N6514">
        <v>15208</v>
      </c>
      <c r="O6514">
        <v>1461.857</v>
      </c>
      <c r="P6514" s="27">
        <v>19667</v>
      </c>
      <c r="Q6514" s="27">
        <v>67104</v>
      </c>
    </row>
    <row r="6515" spans="1:17" x14ac:dyDescent="0.3">
      <c r="A6515">
        <v>4</v>
      </c>
      <c r="B6515">
        <v>13</v>
      </c>
      <c r="C6515">
        <v>26</v>
      </c>
      <c r="D6515" s="27">
        <v>1400000</v>
      </c>
      <c r="E6515">
        <v>1945794</v>
      </c>
      <c r="F6515" s="8">
        <v>155000000</v>
      </c>
      <c r="G6515">
        <v>24430936</v>
      </c>
      <c r="H6515">
        <v>17018</v>
      </c>
      <c r="I6515">
        <v>26120351</v>
      </c>
      <c r="J6515">
        <v>8048904</v>
      </c>
      <c r="K6515">
        <v>79643700</v>
      </c>
      <c r="L6515">
        <v>3253997</v>
      </c>
      <c r="M6515">
        <v>3042123</v>
      </c>
      <c r="N6515">
        <v>48255593</v>
      </c>
      <c r="O6515">
        <v>5.3559080000000003</v>
      </c>
      <c r="P6515" s="8">
        <v>102000000</v>
      </c>
      <c r="Q6515" s="8">
        <v>350000000</v>
      </c>
    </row>
    <row r="6516" spans="1:17" x14ac:dyDescent="0.3">
      <c r="A6516">
        <v>5</v>
      </c>
      <c r="B6516">
        <v>2</v>
      </c>
      <c r="C6516">
        <v>2</v>
      </c>
      <c r="D6516" s="27">
        <v>290000</v>
      </c>
      <c r="E6516">
        <v>3163</v>
      </c>
      <c r="F6516">
        <v>4270331</v>
      </c>
      <c r="G6516">
        <v>2763251</v>
      </c>
      <c r="H6516">
        <v>54714</v>
      </c>
      <c r="I6516">
        <v>2966361</v>
      </c>
      <c r="J6516">
        <v>0</v>
      </c>
      <c r="K6516">
        <v>355063</v>
      </c>
      <c r="L6516">
        <v>150556</v>
      </c>
      <c r="M6516">
        <v>2853021</v>
      </c>
      <c r="N6516">
        <v>2164138</v>
      </c>
      <c r="O6516">
        <v>23.717549999999999</v>
      </c>
      <c r="P6516" s="27">
        <v>4566412</v>
      </c>
      <c r="Q6516" s="27">
        <v>15580598</v>
      </c>
    </row>
    <row r="6517" spans="1:17" x14ac:dyDescent="0.3">
      <c r="A6517">
        <v>8</v>
      </c>
      <c r="B6517">
        <v>2</v>
      </c>
      <c r="C6517">
        <v>2</v>
      </c>
      <c r="D6517" s="27">
        <v>17750</v>
      </c>
      <c r="E6517">
        <v>108503</v>
      </c>
      <c r="F6517">
        <v>58741</v>
      </c>
      <c r="G6517">
        <v>222245</v>
      </c>
      <c r="H6517">
        <v>3609</v>
      </c>
      <c r="I6517">
        <v>144922</v>
      </c>
      <c r="J6517">
        <v>9628</v>
      </c>
      <c r="K6517">
        <v>151185</v>
      </c>
      <c r="L6517">
        <v>37424</v>
      </c>
      <c r="M6517">
        <v>286808</v>
      </c>
      <c r="N6517">
        <v>132364</v>
      </c>
      <c r="O6517">
        <v>249.4453</v>
      </c>
      <c r="P6517" s="27">
        <v>338637</v>
      </c>
      <c r="Q6517" s="27">
        <v>1155429</v>
      </c>
    </row>
    <row r="6518" spans="1:17" x14ac:dyDescent="0.3">
      <c r="A6518">
        <v>7</v>
      </c>
      <c r="B6518">
        <v>5</v>
      </c>
      <c r="C6518">
        <v>10</v>
      </c>
      <c r="D6518" s="27">
        <v>10000</v>
      </c>
      <c r="E6518">
        <v>0</v>
      </c>
      <c r="F6518">
        <v>9895</v>
      </c>
      <c r="G6518">
        <v>10978</v>
      </c>
      <c r="H6518">
        <v>0</v>
      </c>
      <c r="I6518">
        <v>18752</v>
      </c>
      <c r="J6518">
        <v>0</v>
      </c>
      <c r="K6518">
        <v>0</v>
      </c>
      <c r="L6518">
        <v>5624</v>
      </c>
      <c r="M6518">
        <v>13704</v>
      </c>
      <c r="N6518">
        <v>42878</v>
      </c>
      <c r="O6518">
        <v>1162.2629999999999</v>
      </c>
      <c r="P6518" s="27">
        <v>29845</v>
      </c>
      <c r="Q6518" s="27">
        <v>101831</v>
      </c>
    </row>
    <row r="6519" spans="1:17" x14ac:dyDescent="0.3">
      <c r="A6519">
        <v>9</v>
      </c>
      <c r="B6519">
        <v>25</v>
      </c>
      <c r="C6519">
        <v>42</v>
      </c>
      <c r="D6519" s="27">
        <v>146000</v>
      </c>
      <c r="E6519">
        <v>0</v>
      </c>
      <c r="F6519">
        <v>311721</v>
      </c>
      <c r="G6519">
        <v>2753966</v>
      </c>
      <c r="H6519">
        <v>14876</v>
      </c>
      <c r="I6519">
        <v>2607044</v>
      </c>
      <c r="J6519">
        <v>361858</v>
      </c>
      <c r="K6519">
        <v>70642</v>
      </c>
      <c r="L6519">
        <v>152056</v>
      </c>
      <c r="M6519">
        <v>242006</v>
      </c>
      <c r="N6519">
        <v>1988242</v>
      </c>
      <c r="O6519">
        <v>113.9624</v>
      </c>
      <c r="P6519" s="27">
        <v>2491914</v>
      </c>
      <c r="Q6519" s="27">
        <v>8502411</v>
      </c>
    </row>
    <row r="6520" spans="1:17" x14ac:dyDescent="0.3">
      <c r="A6520">
        <v>5</v>
      </c>
      <c r="B6520">
        <v>2</v>
      </c>
      <c r="C6520">
        <v>2</v>
      </c>
      <c r="D6520" s="27">
        <v>15250</v>
      </c>
      <c r="E6520">
        <v>0</v>
      </c>
      <c r="F6520">
        <v>35479</v>
      </c>
      <c r="G6520">
        <v>48271</v>
      </c>
      <c r="H6520">
        <v>156</v>
      </c>
      <c r="I6520">
        <v>36916</v>
      </c>
      <c r="J6520">
        <v>0</v>
      </c>
      <c r="K6520">
        <v>2919</v>
      </c>
      <c r="L6520">
        <v>13034</v>
      </c>
      <c r="M6520">
        <v>17132</v>
      </c>
      <c r="N6520">
        <v>44903</v>
      </c>
      <c r="O6520">
        <v>365.05869999999999</v>
      </c>
      <c r="P6520" s="27">
        <v>58268</v>
      </c>
      <c r="Q6520" s="27">
        <v>198810</v>
      </c>
    </row>
    <row r="6521" spans="1:17" x14ac:dyDescent="0.3">
      <c r="A6521">
        <v>7</v>
      </c>
      <c r="B6521">
        <v>18</v>
      </c>
      <c r="C6521">
        <v>38</v>
      </c>
      <c r="D6521" s="27">
        <v>25000</v>
      </c>
      <c r="E6521">
        <v>0</v>
      </c>
      <c r="F6521">
        <v>112323</v>
      </c>
      <c r="G6521">
        <v>87696</v>
      </c>
      <c r="H6521">
        <v>0</v>
      </c>
      <c r="I6521">
        <v>144759</v>
      </c>
      <c r="J6521">
        <v>0</v>
      </c>
      <c r="K6521">
        <v>35393</v>
      </c>
      <c r="L6521">
        <v>121483</v>
      </c>
      <c r="M6521">
        <v>0</v>
      </c>
      <c r="N6521">
        <v>224123</v>
      </c>
      <c r="O6521">
        <v>1849.1849999999999</v>
      </c>
      <c r="P6521" s="27">
        <v>212713</v>
      </c>
      <c r="Q6521" s="27">
        <v>725777</v>
      </c>
    </row>
    <row r="6522" spans="1:17" x14ac:dyDescent="0.3">
      <c r="A6522">
        <v>9</v>
      </c>
      <c r="B6522">
        <v>12</v>
      </c>
      <c r="C6522">
        <v>21</v>
      </c>
      <c r="D6522" s="27">
        <v>16000</v>
      </c>
      <c r="E6522">
        <v>0</v>
      </c>
      <c r="F6522">
        <v>24387</v>
      </c>
      <c r="G6522">
        <v>17707</v>
      </c>
      <c r="H6522">
        <v>0</v>
      </c>
      <c r="I6522">
        <v>19434</v>
      </c>
      <c r="J6522">
        <v>12369</v>
      </c>
      <c r="K6522">
        <v>1760</v>
      </c>
      <c r="L6522">
        <v>12480</v>
      </c>
      <c r="M6522">
        <v>7222</v>
      </c>
      <c r="N6522">
        <v>82246</v>
      </c>
      <c r="O6522">
        <v>583.62670000000003</v>
      </c>
      <c r="P6522" s="27">
        <v>52053</v>
      </c>
      <c r="Q6522" s="27">
        <v>177605</v>
      </c>
    </row>
    <row r="6523" spans="1:17" x14ac:dyDescent="0.3">
      <c r="A6523">
        <v>4</v>
      </c>
      <c r="B6523">
        <v>5</v>
      </c>
      <c r="C6523">
        <v>10</v>
      </c>
      <c r="D6523" s="27">
        <v>3400</v>
      </c>
      <c r="E6523">
        <v>0</v>
      </c>
      <c r="F6523">
        <v>2875</v>
      </c>
      <c r="G6523">
        <v>3480</v>
      </c>
      <c r="H6523">
        <v>1327</v>
      </c>
      <c r="I6523">
        <v>17169</v>
      </c>
      <c r="J6523">
        <v>0</v>
      </c>
      <c r="K6523">
        <v>16388</v>
      </c>
      <c r="L6523">
        <v>4546</v>
      </c>
      <c r="M6523">
        <v>18258</v>
      </c>
      <c r="N6523">
        <v>19923</v>
      </c>
      <c r="O6523">
        <v>1484.5150000000001</v>
      </c>
      <c r="P6523" s="27">
        <v>24609</v>
      </c>
      <c r="Q6523" s="27">
        <v>83966</v>
      </c>
    </row>
    <row r="6524" spans="1:17" x14ac:dyDescent="0.3">
      <c r="A6524">
        <v>4</v>
      </c>
      <c r="B6524">
        <v>17</v>
      </c>
      <c r="C6524">
        <v>36</v>
      </c>
      <c r="D6524" s="27">
        <v>130000</v>
      </c>
      <c r="E6524">
        <v>319937</v>
      </c>
      <c r="F6524">
        <v>872792</v>
      </c>
      <c r="G6524">
        <v>723325</v>
      </c>
      <c r="H6524">
        <v>51592</v>
      </c>
      <c r="I6524">
        <v>762127</v>
      </c>
      <c r="J6524">
        <v>142643</v>
      </c>
      <c r="K6524">
        <v>121371</v>
      </c>
      <c r="L6524">
        <v>203541</v>
      </c>
      <c r="M6524">
        <v>34759</v>
      </c>
      <c r="N6524">
        <v>611674</v>
      </c>
      <c r="O6524">
        <v>184.65979999999999</v>
      </c>
      <c r="P6524" s="27">
        <v>1126542</v>
      </c>
      <c r="Q6524" s="27">
        <v>3843761</v>
      </c>
    </row>
    <row r="6525" spans="1:17" x14ac:dyDescent="0.3">
      <c r="A6525">
        <v>7</v>
      </c>
      <c r="B6525">
        <v>7</v>
      </c>
      <c r="C6525">
        <v>16</v>
      </c>
      <c r="D6525" s="27">
        <v>10001</v>
      </c>
      <c r="E6525">
        <v>16469</v>
      </c>
      <c r="F6525">
        <v>75002</v>
      </c>
      <c r="G6525">
        <v>32712</v>
      </c>
      <c r="H6525">
        <v>21229</v>
      </c>
      <c r="I6525">
        <v>77064</v>
      </c>
      <c r="J6525">
        <v>18058</v>
      </c>
      <c r="K6525">
        <v>4700</v>
      </c>
      <c r="L6525">
        <v>11194</v>
      </c>
      <c r="M6525">
        <v>37381</v>
      </c>
      <c r="N6525">
        <v>108343</v>
      </c>
      <c r="O6525">
        <v>1117.742</v>
      </c>
      <c r="P6525" s="27">
        <v>117864</v>
      </c>
      <c r="Q6525" s="27">
        <v>402152</v>
      </c>
    </row>
    <row r="6526" spans="1:17" x14ac:dyDescent="0.3">
      <c r="A6526">
        <v>1</v>
      </c>
      <c r="B6526">
        <v>14</v>
      </c>
      <c r="C6526">
        <v>28</v>
      </c>
      <c r="D6526" s="27">
        <v>27000</v>
      </c>
      <c r="E6526">
        <v>236</v>
      </c>
      <c r="F6526">
        <v>59541</v>
      </c>
      <c r="G6526">
        <v>22677</v>
      </c>
      <c r="H6526">
        <v>0</v>
      </c>
      <c r="I6526">
        <v>74682</v>
      </c>
      <c r="J6526">
        <v>14244</v>
      </c>
      <c r="K6526">
        <v>23702</v>
      </c>
      <c r="L6526">
        <v>108329</v>
      </c>
      <c r="M6526">
        <v>63541</v>
      </c>
      <c r="N6526">
        <v>63042</v>
      </c>
      <c r="O6526">
        <v>499.12040000000002</v>
      </c>
      <c r="P6526" s="27">
        <v>126024</v>
      </c>
      <c r="Q6526" s="27">
        <v>429994</v>
      </c>
    </row>
    <row r="6527" spans="1:17" x14ac:dyDescent="0.3">
      <c r="A6527">
        <v>7</v>
      </c>
      <c r="B6527">
        <v>26</v>
      </c>
      <c r="C6527">
        <v>46</v>
      </c>
      <c r="D6527" s="27">
        <v>10500</v>
      </c>
      <c r="E6527">
        <v>0</v>
      </c>
      <c r="F6527">
        <v>13749</v>
      </c>
      <c r="G6527">
        <v>22949</v>
      </c>
      <c r="H6527">
        <v>235</v>
      </c>
      <c r="I6527">
        <v>38769</v>
      </c>
      <c r="J6527">
        <v>0</v>
      </c>
      <c r="K6527">
        <v>722</v>
      </c>
      <c r="L6527">
        <v>5638</v>
      </c>
      <c r="M6527">
        <v>5359</v>
      </c>
      <c r="N6527">
        <v>49956</v>
      </c>
      <c r="O6527">
        <v>897.68589999999995</v>
      </c>
      <c r="P6527" s="27">
        <v>40263</v>
      </c>
      <c r="Q6527" s="27">
        <v>137377</v>
      </c>
    </row>
    <row r="6528" spans="1:17" x14ac:dyDescent="0.3">
      <c r="A6528">
        <v>4</v>
      </c>
      <c r="B6528">
        <v>14</v>
      </c>
      <c r="C6528">
        <v>28</v>
      </c>
      <c r="D6528" s="27">
        <v>170000</v>
      </c>
      <c r="E6528">
        <v>233560</v>
      </c>
      <c r="F6528">
        <v>646698</v>
      </c>
      <c r="G6528">
        <v>303350</v>
      </c>
      <c r="H6528">
        <v>75960</v>
      </c>
      <c r="I6528">
        <v>853429</v>
      </c>
      <c r="J6528">
        <v>111943</v>
      </c>
      <c r="K6528">
        <v>693798</v>
      </c>
      <c r="L6528">
        <v>186726</v>
      </c>
      <c r="M6528">
        <v>1016216</v>
      </c>
      <c r="N6528">
        <v>602657</v>
      </c>
      <c r="O6528">
        <v>160.42580000000001</v>
      </c>
      <c r="P6528" s="27">
        <v>1384624</v>
      </c>
      <c r="Q6528" s="27">
        <v>4724337</v>
      </c>
    </row>
    <row r="6529" spans="1:17" x14ac:dyDescent="0.3">
      <c r="A6529">
        <v>2</v>
      </c>
      <c r="B6529">
        <v>15</v>
      </c>
      <c r="C6529">
        <v>32</v>
      </c>
      <c r="D6529" s="27">
        <v>1400</v>
      </c>
      <c r="E6529">
        <v>0</v>
      </c>
      <c r="F6529">
        <v>14588</v>
      </c>
      <c r="G6529">
        <v>17020</v>
      </c>
      <c r="H6529">
        <v>0</v>
      </c>
      <c r="I6529">
        <v>13712</v>
      </c>
      <c r="J6529">
        <v>0</v>
      </c>
      <c r="K6529">
        <v>60842</v>
      </c>
      <c r="L6529">
        <v>12760</v>
      </c>
      <c r="M6529">
        <v>3853</v>
      </c>
      <c r="N6529">
        <v>16810</v>
      </c>
      <c r="O6529">
        <v>1196.8040000000001</v>
      </c>
      <c r="P6529" s="27">
        <v>40910</v>
      </c>
      <c r="Q6529" s="27">
        <v>139585</v>
      </c>
    </row>
    <row r="6530" spans="1:17" x14ac:dyDescent="0.3">
      <c r="A6530">
        <v>5</v>
      </c>
      <c r="B6530">
        <v>2</v>
      </c>
      <c r="C6530">
        <v>2</v>
      </c>
      <c r="D6530" s="27">
        <v>24750</v>
      </c>
      <c r="E6530">
        <v>13023</v>
      </c>
      <c r="F6530">
        <v>65826</v>
      </c>
      <c r="G6530">
        <v>324662</v>
      </c>
      <c r="H6530">
        <v>3245</v>
      </c>
      <c r="I6530">
        <v>215880</v>
      </c>
      <c r="J6530">
        <v>0</v>
      </c>
      <c r="K6530">
        <v>74247</v>
      </c>
      <c r="L6530">
        <v>12345</v>
      </c>
      <c r="M6530">
        <v>74458</v>
      </c>
      <c r="N6530">
        <v>157617</v>
      </c>
      <c r="O6530">
        <v>23.717549999999999</v>
      </c>
      <c r="P6530" s="27">
        <v>275880</v>
      </c>
      <c r="Q6530" s="27">
        <v>941303</v>
      </c>
    </row>
    <row r="6531" spans="1:17" x14ac:dyDescent="0.3">
      <c r="A6531">
        <v>5</v>
      </c>
      <c r="B6531">
        <v>2</v>
      </c>
      <c r="C6531">
        <v>5</v>
      </c>
      <c r="D6531" s="27">
        <v>7500</v>
      </c>
      <c r="E6531">
        <v>0</v>
      </c>
      <c r="F6531">
        <v>112138</v>
      </c>
      <c r="G6531">
        <v>160745</v>
      </c>
      <c r="H6531">
        <v>0</v>
      </c>
      <c r="I6531">
        <v>152258</v>
      </c>
      <c r="J6531">
        <v>0</v>
      </c>
      <c r="K6531">
        <v>0</v>
      </c>
      <c r="L6531">
        <v>26157</v>
      </c>
      <c r="M6531">
        <v>302453</v>
      </c>
      <c r="N6531">
        <v>103299</v>
      </c>
      <c r="O6531">
        <v>668.12220000000002</v>
      </c>
      <c r="P6531" s="27">
        <v>251187</v>
      </c>
      <c r="Q6531" s="27">
        <v>857050</v>
      </c>
    </row>
    <row r="6532" spans="1:17" x14ac:dyDescent="0.3">
      <c r="A6532">
        <v>8</v>
      </c>
      <c r="B6532">
        <v>5</v>
      </c>
      <c r="C6532">
        <v>10</v>
      </c>
      <c r="D6532" s="27">
        <v>7500</v>
      </c>
      <c r="E6532">
        <v>18299</v>
      </c>
      <c r="F6532">
        <v>3656</v>
      </c>
      <c r="G6532">
        <v>4059</v>
      </c>
      <c r="H6532">
        <v>1939</v>
      </c>
      <c r="I6532">
        <v>33664</v>
      </c>
      <c r="J6532">
        <v>0</v>
      </c>
      <c r="K6532">
        <v>0</v>
      </c>
      <c r="L6532">
        <v>4378</v>
      </c>
      <c r="M6532">
        <v>23141</v>
      </c>
      <c r="N6532">
        <v>30608</v>
      </c>
      <c r="O6532">
        <v>1667.7550000000001</v>
      </c>
      <c r="P6532" s="27">
        <v>35095</v>
      </c>
      <c r="Q6532" s="27">
        <v>119744</v>
      </c>
    </row>
    <row r="6533" spans="1:17" x14ac:dyDescent="0.3">
      <c r="A6533">
        <v>7</v>
      </c>
      <c r="B6533">
        <v>25</v>
      </c>
      <c r="C6533">
        <v>41</v>
      </c>
      <c r="D6533" s="27">
        <v>16250</v>
      </c>
      <c r="E6533">
        <v>0</v>
      </c>
      <c r="F6533">
        <v>167067</v>
      </c>
      <c r="G6533">
        <v>240072</v>
      </c>
      <c r="H6533">
        <v>0</v>
      </c>
      <c r="I6533">
        <v>427364</v>
      </c>
      <c r="J6533">
        <v>0</v>
      </c>
      <c r="K6533">
        <v>5026</v>
      </c>
      <c r="L6533">
        <v>61135</v>
      </c>
      <c r="M6533">
        <v>86362</v>
      </c>
      <c r="N6533">
        <v>206188</v>
      </c>
      <c r="O6533">
        <v>1155.4280000000001</v>
      </c>
      <c r="P6533" s="27">
        <v>349711</v>
      </c>
      <c r="Q6533" s="27">
        <v>1193214</v>
      </c>
    </row>
    <row r="6534" spans="1:17" x14ac:dyDescent="0.3">
      <c r="A6534">
        <v>5</v>
      </c>
      <c r="B6534">
        <v>11</v>
      </c>
      <c r="C6534">
        <v>20</v>
      </c>
      <c r="D6534" s="27">
        <v>11000</v>
      </c>
      <c r="E6534">
        <v>0</v>
      </c>
      <c r="F6534">
        <v>10089</v>
      </c>
      <c r="G6534">
        <v>6985</v>
      </c>
      <c r="H6534">
        <v>623</v>
      </c>
      <c r="I6534">
        <v>72622</v>
      </c>
      <c r="J6534">
        <v>0</v>
      </c>
      <c r="K6534">
        <v>691987</v>
      </c>
      <c r="L6534">
        <v>16995</v>
      </c>
      <c r="M6534">
        <v>32498</v>
      </c>
      <c r="N6534">
        <v>93791</v>
      </c>
      <c r="O6534">
        <v>1879.4559999999999</v>
      </c>
      <c r="P6534" s="27">
        <v>271275</v>
      </c>
      <c r="Q6534" s="27">
        <v>925590</v>
      </c>
    </row>
    <row r="6535" spans="1:17" x14ac:dyDescent="0.3">
      <c r="A6535">
        <v>3</v>
      </c>
      <c r="B6535">
        <v>2</v>
      </c>
      <c r="C6535">
        <v>3</v>
      </c>
      <c r="D6535" s="27">
        <v>6500</v>
      </c>
      <c r="E6535">
        <v>0</v>
      </c>
      <c r="F6535">
        <v>15739</v>
      </c>
      <c r="G6535">
        <v>126226</v>
      </c>
      <c r="H6535">
        <v>0</v>
      </c>
      <c r="I6535">
        <v>63006</v>
      </c>
      <c r="J6535">
        <v>0</v>
      </c>
      <c r="K6535">
        <v>3825</v>
      </c>
      <c r="L6535">
        <v>16020</v>
      </c>
      <c r="M6535">
        <v>79716</v>
      </c>
      <c r="N6535">
        <v>56816</v>
      </c>
      <c r="O6535">
        <v>1868.403</v>
      </c>
      <c r="P6535" s="27">
        <v>105905</v>
      </c>
      <c r="Q6535" s="27">
        <v>361348</v>
      </c>
    </row>
    <row r="6536" spans="1:17" x14ac:dyDescent="0.3">
      <c r="A6536">
        <v>9</v>
      </c>
      <c r="B6536">
        <v>1</v>
      </c>
      <c r="C6536">
        <v>1</v>
      </c>
      <c r="D6536" s="27">
        <v>3200</v>
      </c>
      <c r="E6536">
        <v>8531</v>
      </c>
      <c r="F6536">
        <v>5113</v>
      </c>
      <c r="G6536">
        <v>128</v>
      </c>
      <c r="H6536">
        <v>0</v>
      </c>
      <c r="I6536">
        <v>6688</v>
      </c>
      <c r="J6536">
        <v>0</v>
      </c>
      <c r="K6536">
        <v>0</v>
      </c>
      <c r="L6536">
        <v>4906</v>
      </c>
      <c r="M6536">
        <v>7066</v>
      </c>
      <c r="N6536">
        <v>11313</v>
      </c>
      <c r="O6536">
        <v>920.12360000000001</v>
      </c>
      <c r="P6536" s="27">
        <v>12821</v>
      </c>
      <c r="Q6536" s="27">
        <v>43745</v>
      </c>
    </row>
    <row r="6537" spans="1:17" x14ac:dyDescent="0.3">
      <c r="A6537">
        <v>8</v>
      </c>
      <c r="B6537">
        <v>15</v>
      </c>
      <c r="C6537">
        <v>33</v>
      </c>
      <c r="D6537" s="27">
        <v>10000</v>
      </c>
      <c r="E6537">
        <v>5058</v>
      </c>
      <c r="F6537">
        <v>0</v>
      </c>
      <c r="G6537">
        <v>8862</v>
      </c>
      <c r="H6537">
        <v>4284</v>
      </c>
      <c r="I6537">
        <v>9672</v>
      </c>
      <c r="J6537">
        <v>74648</v>
      </c>
      <c r="K6537">
        <v>115248</v>
      </c>
      <c r="L6537">
        <v>3134</v>
      </c>
      <c r="M6537">
        <v>1552</v>
      </c>
      <c r="N6537">
        <v>15311</v>
      </c>
      <c r="O6537">
        <v>1667.7550000000001</v>
      </c>
      <c r="P6537" s="27">
        <v>69686</v>
      </c>
      <c r="Q6537" s="27">
        <v>237769</v>
      </c>
    </row>
    <row r="6538" spans="1:17" x14ac:dyDescent="0.3">
      <c r="A6538">
        <v>5</v>
      </c>
      <c r="B6538">
        <v>14</v>
      </c>
      <c r="C6538">
        <v>28</v>
      </c>
      <c r="D6538" s="27">
        <v>4500</v>
      </c>
      <c r="E6538">
        <v>267</v>
      </c>
      <c r="F6538">
        <v>32769</v>
      </c>
      <c r="G6538">
        <v>10092</v>
      </c>
      <c r="H6538">
        <v>2838</v>
      </c>
      <c r="I6538">
        <v>9862</v>
      </c>
      <c r="J6538">
        <v>0</v>
      </c>
      <c r="K6538">
        <v>0</v>
      </c>
      <c r="L6538">
        <v>2929</v>
      </c>
      <c r="M6538">
        <v>7478</v>
      </c>
      <c r="N6538">
        <v>8184</v>
      </c>
      <c r="O6538">
        <v>2140.9059999999999</v>
      </c>
      <c r="P6538" s="27">
        <v>21811</v>
      </c>
      <c r="Q6538" s="27">
        <v>74419</v>
      </c>
    </row>
    <row r="6539" spans="1:17" x14ac:dyDescent="0.3">
      <c r="A6539">
        <v>5</v>
      </c>
      <c r="B6539">
        <v>23</v>
      </c>
      <c r="C6539">
        <v>50</v>
      </c>
      <c r="D6539" s="27">
        <v>3050</v>
      </c>
      <c r="E6539">
        <v>6523</v>
      </c>
      <c r="F6539">
        <v>28722</v>
      </c>
      <c r="G6539">
        <v>29648</v>
      </c>
      <c r="H6539">
        <v>5015</v>
      </c>
      <c r="I6539">
        <v>25871</v>
      </c>
      <c r="J6539">
        <v>0</v>
      </c>
      <c r="K6539">
        <v>11970</v>
      </c>
      <c r="L6539">
        <v>10016</v>
      </c>
      <c r="M6539">
        <v>13999</v>
      </c>
      <c r="N6539">
        <v>19394</v>
      </c>
      <c r="O6539">
        <v>1807.463</v>
      </c>
      <c r="P6539" s="27">
        <v>44302</v>
      </c>
      <c r="Q6539" s="27">
        <v>151158</v>
      </c>
    </row>
    <row r="6540" spans="1:17" x14ac:dyDescent="0.3">
      <c r="A6540">
        <v>9</v>
      </c>
      <c r="B6540">
        <v>18</v>
      </c>
      <c r="C6540">
        <v>38</v>
      </c>
      <c r="D6540" s="27">
        <v>270000</v>
      </c>
      <c r="E6540">
        <v>13555</v>
      </c>
      <c r="F6540">
        <v>1050925</v>
      </c>
      <c r="G6540">
        <v>1909397</v>
      </c>
      <c r="H6540">
        <v>0</v>
      </c>
      <c r="I6540">
        <v>1176675</v>
      </c>
      <c r="J6540">
        <v>0</v>
      </c>
      <c r="K6540">
        <v>1493873</v>
      </c>
      <c r="L6540">
        <v>1374726</v>
      </c>
      <c r="M6540">
        <v>181634</v>
      </c>
      <c r="N6540">
        <v>3474977</v>
      </c>
      <c r="O6540">
        <v>84.055760000000006</v>
      </c>
      <c r="P6540" s="27">
        <v>3128887</v>
      </c>
      <c r="Q6540" s="27">
        <v>10675762</v>
      </c>
    </row>
    <row r="6541" spans="1:17" x14ac:dyDescent="0.3">
      <c r="A6541">
        <v>9</v>
      </c>
      <c r="B6541">
        <v>5</v>
      </c>
      <c r="C6541">
        <v>9</v>
      </c>
      <c r="D6541" s="27">
        <v>230000</v>
      </c>
      <c r="E6541">
        <v>15369</v>
      </c>
      <c r="F6541">
        <v>15399</v>
      </c>
      <c r="G6541">
        <v>86628</v>
      </c>
      <c r="H6541">
        <v>0</v>
      </c>
      <c r="I6541">
        <v>536241</v>
      </c>
      <c r="J6541">
        <v>0</v>
      </c>
      <c r="K6541">
        <v>0</v>
      </c>
      <c r="L6541">
        <v>8725</v>
      </c>
      <c r="M6541">
        <v>14163</v>
      </c>
      <c r="N6541">
        <v>399105</v>
      </c>
      <c r="O6541">
        <v>74.84496</v>
      </c>
      <c r="P6541" s="27">
        <v>315249</v>
      </c>
      <c r="Q6541" s="27">
        <v>1075630</v>
      </c>
    </row>
    <row r="6542" spans="1:17" x14ac:dyDescent="0.3">
      <c r="A6542">
        <v>3</v>
      </c>
      <c r="B6542">
        <v>2</v>
      </c>
      <c r="C6542">
        <v>2</v>
      </c>
      <c r="D6542" s="27">
        <v>6000</v>
      </c>
      <c r="E6542">
        <v>7762</v>
      </c>
      <c r="F6542">
        <v>5555</v>
      </c>
      <c r="G6542">
        <v>9431</v>
      </c>
      <c r="H6542">
        <v>80</v>
      </c>
      <c r="I6542">
        <v>11364</v>
      </c>
      <c r="J6542">
        <v>0</v>
      </c>
      <c r="K6542">
        <v>1224</v>
      </c>
      <c r="L6542">
        <v>2447</v>
      </c>
      <c r="M6542">
        <v>5878</v>
      </c>
      <c r="N6542">
        <v>7712</v>
      </c>
      <c r="O6542">
        <v>1791.31</v>
      </c>
      <c r="P6542" s="27">
        <v>15080</v>
      </c>
      <c r="Q6542" s="27">
        <v>51453</v>
      </c>
    </row>
    <row r="6543" spans="1:17" x14ac:dyDescent="0.3">
      <c r="A6543">
        <v>2</v>
      </c>
      <c r="B6543">
        <v>15</v>
      </c>
      <c r="C6543">
        <v>33</v>
      </c>
      <c r="D6543" s="27">
        <v>8100</v>
      </c>
      <c r="E6543">
        <v>0</v>
      </c>
      <c r="F6543">
        <v>2264</v>
      </c>
      <c r="G6543">
        <v>11425</v>
      </c>
      <c r="H6543">
        <v>0</v>
      </c>
      <c r="I6543">
        <v>6157</v>
      </c>
      <c r="J6543">
        <v>49844</v>
      </c>
      <c r="K6543">
        <v>76955</v>
      </c>
      <c r="L6543">
        <v>2358</v>
      </c>
      <c r="M6543">
        <v>512</v>
      </c>
      <c r="N6543">
        <v>10013</v>
      </c>
      <c r="O6543">
        <v>751.72649999999999</v>
      </c>
      <c r="P6543" s="27">
        <v>46755</v>
      </c>
      <c r="Q6543" s="27">
        <v>159528</v>
      </c>
    </row>
    <row r="6544" spans="1:17" x14ac:dyDescent="0.3">
      <c r="A6544">
        <v>5</v>
      </c>
      <c r="B6544">
        <v>2</v>
      </c>
      <c r="C6544">
        <v>7</v>
      </c>
      <c r="D6544" s="27">
        <v>4350</v>
      </c>
      <c r="E6544">
        <v>295</v>
      </c>
      <c r="F6544">
        <v>214602</v>
      </c>
      <c r="G6544">
        <v>186256</v>
      </c>
      <c r="H6544">
        <v>0</v>
      </c>
      <c r="I6544">
        <v>118165</v>
      </c>
      <c r="J6544">
        <v>0</v>
      </c>
      <c r="K6544">
        <v>0</v>
      </c>
      <c r="L6544">
        <v>120786</v>
      </c>
      <c r="M6544">
        <v>95124</v>
      </c>
      <c r="N6544">
        <v>110457</v>
      </c>
      <c r="O6544">
        <v>1892.4559999999999</v>
      </c>
      <c r="P6544" s="27">
        <v>247856</v>
      </c>
      <c r="Q6544" s="27">
        <v>845685</v>
      </c>
    </row>
    <row r="6545" spans="1:17" x14ac:dyDescent="0.3">
      <c r="A6545">
        <v>9</v>
      </c>
      <c r="B6545">
        <v>15</v>
      </c>
      <c r="C6545">
        <v>33</v>
      </c>
      <c r="D6545" s="27">
        <v>9000</v>
      </c>
      <c r="E6545">
        <v>0</v>
      </c>
      <c r="F6545">
        <v>182656</v>
      </c>
      <c r="G6545">
        <v>236697</v>
      </c>
      <c r="H6545">
        <v>303980</v>
      </c>
      <c r="I6545">
        <v>165691</v>
      </c>
      <c r="J6545">
        <v>0</v>
      </c>
      <c r="K6545">
        <v>1557849</v>
      </c>
      <c r="L6545">
        <v>62600</v>
      </c>
      <c r="M6545">
        <v>74715</v>
      </c>
      <c r="N6545">
        <v>215832</v>
      </c>
      <c r="O6545">
        <v>744.25409999999999</v>
      </c>
      <c r="P6545" s="27">
        <v>820639</v>
      </c>
      <c r="Q6545" s="27">
        <v>2800020</v>
      </c>
    </row>
    <row r="6546" spans="1:17" x14ac:dyDescent="0.3">
      <c r="A6546">
        <v>9</v>
      </c>
      <c r="B6546">
        <v>14</v>
      </c>
      <c r="C6546">
        <v>27</v>
      </c>
      <c r="D6546" s="27">
        <v>27500</v>
      </c>
      <c r="E6546">
        <v>89</v>
      </c>
      <c r="F6546">
        <v>2829</v>
      </c>
      <c r="G6546">
        <v>255504</v>
      </c>
      <c r="H6546">
        <v>0</v>
      </c>
      <c r="I6546">
        <v>70507</v>
      </c>
      <c r="J6546">
        <v>0</v>
      </c>
      <c r="K6546">
        <v>1526</v>
      </c>
      <c r="L6546">
        <v>4524</v>
      </c>
      <c r="M6546">
        <v>18886</v>
      </c>
      <c r="N6546">
        <v>197866</v>
      </c>
      <c r="O6546">
        <v>249.4453</v>
      </c>
      <c r="P6546" s="27">
        <v>161703</v>
      </c>
      <c r="Q6546" s="27">
        <v>551731</v>
      </c>
    </row>
    <row r="6547" spans="1:17" x14ac:dyDescent="0.3">
      <c r="A6547">
        <v>3</v>
      </c>
      <c r="B6547">
        <v>2</v>
      </c>
      <c r="C6547">
        <v>7</v>
      </c>
      <c r="D6547" s="27">
        <v>1300</v>
      </c>
      <c r="E6547">
        <v>0</v>
      </c>
      <c r="F6547">
        <v>6495</v>
      </c>
      <c r="G6547">
        <v>11509</v>
      </c>
      <c r="H6547">
        <v>0</v>
      </c>
      <c r="I6547">
        <v>15806</v>
      </c>
      <c r="J6547">
        <v>801</v>
      </c>
      <c r="K6547">
        <v>10563</v>
      </c>
      <c r="L6547">
        <v>10046</v>
      </c>
      <c r="M6547">
        <v>10516</v>
      </c>
      <c r="N6547">
        <v>9263</v>
      </c>
      <c r="O6547">
        <v>4458.21</v>
      </c>
      <c r="P6547" s="27">
        <v>21981</v>
      </c>
      <c r="Q6547" s="27">
        <v>74999</v>
      </c>
    </row>
    <row r="6548" spans="1:17" x14ac:dyDescent="0.3">
      <c r="A6548">
        <v>3</v>
      </c>
      <c r="B6548">
        <v>5</v>
      </c>
      <c r="C6548">
        <v>9</v>
      </c>
      <c r="D6548" s="27">
        <v>50000</v>
      </c>
      <c r="E6548">
        <v>0</v>
      </c>
      <c r="F6548">
        <v>5983</v>
      </c>
      <c r="G6548">
        <v>9871</v>
      </c>
      <c r="H6548">
        <v>141</v>
      </c>
      <c r="I6548">
        <v>150376</v>
      </c>
      <c r="J6548">
        <v>0</v>
      </c>
      <c r="K6548">
        <v>1041</v>
      </c>
      <c r="L6548">
        <v>1445</v>
      </c>
      <c r="M6548">
        <v>6580</v>
      </c>
      <c r="N6548">
        <v>54668</v>
      </c>
      <c r="O6548">
        <v>312.36669999999998</v>
      </c>
      <c r="P6548" s="27">
        <v>67440</v>
      </c>
      <c r="Q6548" s="27">
        <v>230105</v>
      </c>
    </row>
    <row r="6549" spans="1:17" x14ac:dyDescent="0.3">
      <c r="A6549">
        <v>8</v>
      </c>
      <c r="B6549">
        <v>91</v>
      </c>
      <c r="C6549">
        <v>49</v>
      </c>
      <c r="D6549" s="27">
        <v>2500</v>
      </c>
      <c r="E6549">
        <v>0</v>
      </c>
      <c r="F6549">
        <v>4470</v>
      </c>
      <c r="G6549">
        <v>6612</v>
      </c>
      <c r="H6549">
        <v>256</v>
      </c>
      <c r="I6549">
        <v>19754</v>
      </c>
      <c r="J6549">
        <v>0</v>
      </c>
      <c r="K6549">
        <v>2121</v>
      </c>
      <c r="L6549">
        <v>3461</v>
      </c>
      <c r="M6549">
        <v>14017</v>
      </c>
      <c r="N6549">
        <v>29767</v>
      </c>
      <c r="O6549">
        <v>1667.7550000000001</v>
      </c>
      <c r="P6549" s="27">
        <v>23581</v>
      </c>
      <c r="Q6549" s="27">
        <v>80458</v>
      </c>
    </row>
    <row r="6550" spans="1:17" x14ac:dyDescent="0.3">
      <c r="A6550">
        <v>9</v>
      </c>
      <c r="B6550">
        <v>5</v>
      </c>
      <c r="C6550">
        <v>9</v>
      </c>
      <c r="D6550" s="27">
        <v>186000</v>
      </c>
      <c r="E6550">
        <v>5748</v>
      </c>
      <c r="F6550">
        <v>147121</v>
      </c>
      <c r="G6550">
        <v>133730</v>
      </c>
      <c r="H6550">
        <v>0</v>
      </c>
      <c r="I6550">
        <v>1838522</v>
      </c>
      <c r="J6550">
        <v>0</v>
      </c>
      <c r="K6550">
        <v>8637</v>
      </c>
      <c r="L6550">
        <v>58024</v>
      </c>
      <c r="M6550">
        <v>30534</v>
      </c>
      <c r="N6550">
        <v>585627</v>
      </c>
      <c r="O6550">
        <v>74.84496</v>
      </c>
      <c r="P6550" s="27">
        <v>822961</v>
      </c>
      <c r="Q6550" s="27">
        <v>2807943</v>
      </c>
    </row>
    <row r="6551" spans="1:17" x14ac:dyDescent="0.3">
      <c r="A6551">
        <v>9</v>
      </c>
      <c r="B6551">
        <v>12</v>
      </c>
      <c r="C6551">
        <v>21</v>
      </c>
      <c r="D6551" s="27">
        <v>5300</v>
      </c>
      <c r="E6551">
        <v>0</v>
      </c>
      <c r="F6551">
        <v>2204</v>
      </c>
      <c r="G6551">
        <v>2679</v>
      </c>
      <c r="H6551">
        <v>0</v>
      </c>
      <c r="I6551">
        <v>3172</v>
      </c>
      <c r="J6551">
        <v>2182</v>
      </c>
      <c r="K6551">
        <v>940</v>
      </c>
      <c r="L6551">
        <v>803</v>
      </c>
      <c r="M6551">
        <v>2795</v>
      </c>
      <c r="N6551">
        <v>15452</v>
      </c>
      <c r="O6551">
        <v>1522.982</v>
      </c>
      <c r="P6551" s="27">
        <v>8859</v>
      </c>
      <c r="Q6551" s="27">
        <v>30227</v>
      </c>
    </row>
    <row r="6552" spans="1:17" x14ac:dyDescent="0.3">
      <c r="A6552">
        <v>8</v>
      </c>
      <c r="B6552">
        <v>2</v>
      </c>
      <c r="C6552">
        <v>2</v>
      </c>
      <c r="D6552" s="27">
        <v>4600</v>
      </c>
      <c r="E6552">
        <v>0</v>
      </c>
      <c r="F6552">
        <v>2852</v>
      </c>
      <c r="G6552">
        <v>36872</v>
      </c>
      <c r="H6552">
        <v>95</v>
      </c>
      <c r="I6552">
        <v>29044</v>
      </c>
      <c r="J6552">
        <v>0</v>
      </c>
      <c r="K6552">
        <v>0</v>
      </c>
      <c r="L6552">
        <v>417</v>
      </c>
      <c r="M6552">
        <v>8405</v>
      </c>
      <c r="N6552">
        <v>14910</v>
      </c>
      <c r="O6552">
        <v>1667.7550000000001</v>
      </c>
      <c r="P6552" s="27">
        <v>27138</v>
      </c>
      <c r="Q6552" s="27">
        <v>92595</v>
      </c>
    </row>
    <row r="6553" spans="1:17" x14ac:dyDescent="0.3">
      <c r="A6553">
        <v>5</v>
      </c>
      <c r="B6553">
        <v>25</v>
      </c>
      <c r="C6553">
        <v>42</v>
      </c>
      <c r="D6553" s="27">
        <v>9000</v>
      </c>
      <c r="E6553">
        <v>8</v>
      </c>
      <c r="F6553">
        <v>98330</v>
      </c>
      <c r="G6553">
        <v>86164</v>
      </c>
      <c r="H6553">
        <v>960</v>
      </c>
      <c r="I6553">
        <v>110204</v>
      </c>
      <c r="J6553">
        <v>5348</v>
      </c>
      <c r="K6553">
        <v>126584</v>
      </c>
      <c r="L6553">
        <v>12477</v>
      </c>
      <c r="M6553">
        <v>11927</v>
      </c>
      <c r="N6553">
        <v>43113</v>
      </c>
      <c r="O6553">
        <v>1834.9659999999999</v>
      </c>
      <c r="P6553" s="27">
        <v>145110</v>
      </c>
      <c r="Q6553" s="27">
        <v>495115</v>
      </c>
    </row>
    <row r="6554" spans="1:17" x14ac:dyDescent="0.3">
      <c r="A6554">
        <v>2</v>
      </c>
      <c r="B6554">
        <v>16</v>
      </c>
      <c r="C6554">
        <v>35</v>
      </c>
      <c r="D6554" s="27">
        <v>600000</v>
      </c>
      <c r="E6554">
        <v>0</v>
      </c>
      <c r="F6554">
        <v>15040447</v>
      </c>
      <c r="G6554">
        <v>9390638</v>
      </c>
      <c r="H6554">
        <v>0</v>
      </c>
      <c r="I6554">
        <v>13220384</v>
      </c>
      <c r="J6554">
        <v>3781349</v>
      </c>
      <c r="K6554">
        <v>21109528</v>
      </c>
      <c r="L6554">
        <v>4276917</v>
      </c>
      <c r="M6554">
        <v>5939217</v>
      </c>
      <c r="N6554">
        <v>17515687</v>
      </c>
      <c r="O6554">
        <v>8.8154420000000009</v>
      </c>
      <c r="P6554" s="27">
        <v>26457845</v>
      </c>
      <c r="Q6554" s="27">
        <v>90274167</v>
      </c>
    </row>
    <row r="6555" spans="1:17" x14ac:dyDescent="0.3">
      <c r="A6555">
        <v>5</v>
      </c>
      <c r="B6555">
        <v>2</v>
      </c>
      <c r="C6555">
        <v>4</v>
      </c>
      <c r="D6555" s="27">
        <v>35500</v>
      </c>
      <c r="E6555">
        <v>30269</v>
      </c>
      <c r="F6555">
        <v>78660</v>
      </c>
      <c r="G6555">
        <v>212874</v>
      </c>
      <c r="H6555">
        <v>0</v>
      </c>
      <c r="I6555">
        <v>210700</v>
      </c>
      <c r="J6555">
        <v>0</v>
      </c>
      <c r="K6555">
        <v>20081</v>
      </c>
      <c r="L6555">
        <v>25032</v>
      </c>
      <c r="M6555">
        <v>112199</v>
      </c>
      <c r="N6555">
        <v>139922</v>
      </c>
      <c r="O6555">
        <v>48.84104</v>
      </c>
      <c r="P6555" s="27">
        <v>243182</v>
      </c>
      <c r="Q6555" s="27">
        <v>829737</v>
      </c>
    </row>
    <row r="6556" spans="1:17" x14ac:dyDescent="0.3">
      <c r="A6556">
        <v>2</v>
      </c>
      <c r="B6556">
        <v>16</v>
      </c>
      <c r="C6556">
        <v>35</v>
      </c>
      <c r="D6556" s="27">
        <v>600000</v>
      </c>
      <c r="E6556">
        <v>0</v>
      </c>
      <c r="F6556">
        <v>13062694</v>
      </c>
      <c r="G6556">
        <v>13485538</v>
      </c>
      <c r="H6556">
        <v>0</v>
      </c>
      <c r="I6556">
        <v>9741788</v>
      </c>
      <c r="J6556">
        <v>3104554</v>
      </c>
      <c r="K6556">
        <v>923227</v>
      </c>
      <c r="L6556">
        <v>3231464</v>
      </c>
      <c r="M6556">
        <v>8850664</v>
      </c>
      <c r="N6556">
        <v>14111600</v>
      </c>
      <c r="O6556">
        <v>10.01088</v>
      </c>
      <c r="P6556" s="27">
        <v>19493414</v>
      </c>
      <c r="Q6556" s="27">
        <v>66511529</v>
      </c>
    </row>
    <row r="6557" spans="1:17" x14ac:dyDescent="0.3">
      <c r="A6557">
        <v>6</v>
      </c>
      <c r="B6557">
        <v>12</v>
      </c>
      <c r="C6557">
        <v>21</v>
      </c>
      <c r="D6557" s="27">
        <v>6000</v>
      </c>
      <c r="E6557">
        <v>0</v>
      </c>
      <c r="F6557">
        <v>5096</v>
      </c>
      <c r="G6557">
        <v>142</v>
      </c>
      <c r="H6557">
        <v>48</v>
      </c>
      <c r="I6557">
        <v>643</v>
      </c>
      <c r="J6557">
        <v>0</v>
      </c>
      <c r="K6557">
        <v>336</v>
      </c>
      <c r="L6557">
        <v>0</v>
      </c>
      <c r="M6557">
        <v>0</v>
      </c>
      <c r="N6557">
        <v>5192</v>
      </c>
      <c r="O6557">
        <v>1387.077</v>
      </c>
      <c r="P6557" s="27">
        <v>3358</v>
      </c>
      <c r="Q6557" s="27">
        <v>11457</v>
      </c>
    </row>
    <row r="6558" spans="1:17" x14ac:dyDescent="0.3">
      <c r="A6558">
        <v>9</v>
      </c>
      <c r="B6558">
        <v>15</v>
      </c>
      <c r="C6558">
        <v>33</v>
      </c>
      <c r="D6558" s="27">
        <v>10000</v>
      </c>
      <c r="E6558">
        <v>9058</v>
      </c>
      <c r="F6558">
        <v>694640</v>
      </c>
      <c r="G6558">
        <v>225290</v>
      </c>
      <c r="H6558">
        <v>0</v>
      </c>
      <c r="I6558">
        <v>224532</v>
      </c>
      <c r="J6558">
        <v>0</v>
      </c>
      <c r="K6558">
        <v>2987496</v>
      </c>
      <c r="L6558">
        <v>149765</v>
      </c>
      <c r="M6558">
        <v>39895</v>
      </c>
      <c r="N6558">
        <v>396868</v>
      </c>
      <c r="O6558">
        <v>1849.1849999999999</v>
      </c>
      <c r="P6558" s="27">
        <v>1385564</v>
      </c>
      <c r="Q6558" s="27">
        <v>4727544</v>
      </c>
    </row>
    <row r="6559" spans="1:17" x14ac:dyDescent="0.3">
      <c r="A6559">
        <v>5</v>
      </c>
      <c r="B6559">
        <v>23</v>
      </c>
      <c r="C6559">
        <v>50</v>
      </c>
      <c r="D6559" s="27">
        <v>76000</v>
      </c>
      <c r="E6559">
        <v>77267</v>
      </c>
      <c r="F6559">
        <v>570943</v>
      </c>
      <c r="G6559">
        <v>1050781</v>
      </c>
      <c r="H6559">
        <v>68647</v>
      </c>
      <c r="I6559">
        <v>545200</v>
      </c>
      <c r="J6559">
        <v>0</v>
      </c>
      <c r="K6559">
        <v>1062551</v>
      </c>
      <c r="L6559">
        <v>81559</v>
      </c>
      <c r="M6559">
        <v>124941</v>
      </c>
      <c r="N6559">
        <v>557570</v>
      </c>
      <c r="O6559">
        <v>48.84104</v>
      </c>
      <c r="P6559" s="27">
        <v>1213206</v>
      </c>
      <c r="Q6559" s="27">
        <v>4139459</v>
      </c>
    </row>
    <row r="6560" spans="1:17" x14ac:dyDescent="0.3">
      <c r="A6560">
        <v>9</v>
      </c>
      <c r="B6560">
        <v>2</v>
      </c>
      <c r="C6560">
        <v>2</v>
      </c>
      <c r="D6560" s="27">
        <v>47000</v>
      </c>
      <c r="E6560">
        <v>28704</v>
      </c>
      <c r="F6560">
        <v>431888</v>
      </c>
      <c r="G6560">
        <v>289358</v>
      </c>
      <c r="H6560">
        <v>19498</v>
      </c>
      <c r="I6560">
        <v>483090</v>
      </c>
      <c r="J6560">
        <v>0</v>
      </c>
      <c r="K6560">
        <v>42617</v>
      </c>
      <c r="L6560">
        <v>47937</v>
      </c>
      <c r="M6560">
        <v>763674</v>
      </c>
      <c r="N6560">
        <v>320473</v>
      </c>
      <c r="O6560">
        <v>639.72230000000002</v>
      </c>
      <c r="P6560" s="27">
        <v>711383</v>
      </c>
      <c r="Q6560" s="27">
        <v>2427239</v>
      </c>
    </row>
    <row r="6561" spans="1:17" x14ac:dyDescent="0.3">
      <c r="A6561">
        <v>8</v>
      </c>
      <c r="B6561">
        <v>1</v>
      </c>
      <c r="C6561">
        <v>1</v>
      </c>
      <c r="D6561" s="27">
        <v>23000</v>
      </c>
      <c r="E6561">
        <v>88516</v>
      </c>
      <c r="F6561">
        <v>0</v>
      </c>
      <c r="G6561">
        <v>2174</v>
      </c>
      <c r="H6561">
        <v>0</v>
      </c>
      <c r="I6561">
        <v>0</v>
      </c>
      <c r="J6561">
        <v>0</v>
      </c>
      <c r="K6561">
        <v>0</v>
      </c>
      <c r="L6561">
        <v>0</v>
      </c>
      <c r="M6561">
        <v>0</v>
      </c>
      <c r="N6561">
        <v>385820</v>
      </c>
      <c r="O6561">
        <v>308.20569999999998</v>
      </c>
      <c r="P6561" s="27">
        <v>139657</v>
      </c>
      <c r="Q6561" s="27">
        <v>476510</v>
      </c>
    </row>
    <row r="6562" spans="1:17" x14ac:dyDescent="0.3">
      <c r="A6562">
        <v>5</v>
      </c>
      <c r="B6562">
        <v>18</v>
      </c>
      <c r="C6562">
        <v>38</v>
      </c>
      <c r="D6562" s="27">
        <v>198000</v>
      </c>
      <c r="E6562">
        <v>36152</v>
      </c>
      <c r="F6562">
        <v>4254203</v>
      </c>
      <c r="G6562">
        <v>3561189</v>
      </c>
      <c r="H6562">
        <v>0</v>
      </c>
      <c r="I6562">
        <v>2768965</v>
      </c>
      <c r="J6562">
        <v>0</v>
      </c>
      <c r="K6562">
        <v>3784190</v>
      </c>
      <c r="L6562">
        <v>2519781</v>
      </c>
      <c r="M6562">
        <v>239942</v>
      </c>
      <c r="N6562">
        <v>4221533</v>
      </c>
      <c r="O6562">
        <v>19.690259999999999</v>
      </c>
      <c r="P6562" s="27">
        <v>6267865</v>
      </c>
      <c r="Q6562" s="27">
        <v>21385955</v>
      </c>
    </row>
    <row r="6563" spans="1:17" x14ac:dyDescent="0.3">
      <c r="A6563">
        <v>2</v>
      </c>
      <c r="B6563">
        <v>5</v>
      </c>
      <c r="C6563">
        <v>9</v>
      </c>
      <c r="D6563" s="27">
        <v>13250</v>
      </c>
      <c r="E6563">
        <v>9898</v>
      </c>
      <c r="F6563">
        <v>12369</v>
      </c>
      <c r="G6563">
        <v>5264</v>
      </c>
      <c r="H6563">
        <v>0</v>
      </c>
      <c r="I6563">
        <v>29659</v>
      </c>
      <c r="J6563">
        <v>630</v>
      </c>
      <c r="K6563">
        <v>1635</v>
      </c>
      <c r="L6563">
        <v>16851</v>
      </c>
      <c r="M6563">
        <v>37938</v>
      </c>
      <c r="N6563">
        <v>34867</v>
      </c>
      <c r="O6563">
        <v>276.95330000000001</v>
      </c>
      <c r="P6563" s="27">
        <v>43702</v>
      </c>
      <c r="Q6563" s="27">
        <v>149111</v>
      </c>
    </row>
    <row r="6564" spans="1:17" x14ac:dyDescent="0.3">
      <c r="A6564">
        <v>5</v>
      </c>
      <c r="B6564">
        <v>1</v>
      </c>
      <c r="C6564">
        <v>1</v>
      </c>
      <c r="D6564" s="27">
        <v>1400</v>
      </c>
      <c r="O6564">
        <v>4637.8509999999997</v>
      </c>
    </row>
    <row r="6565" spans="1:17" x14ac:dyDescent="0.3">
      <c r="A6565">
        <v>5</v>
      </c>
      <c r="B6565">
        <v>2</v>
      </c>
      <c r="C6565">
        <v>3</v>
      </c>
      <c r="D6565" s="27">
        <v>1001</v>
      </c>
      <c r="E6565">
        <v>5773</v>
      </c>
      <c r="F6565">
        <v>38253</v>
      </c>
      <c r="G6565">
        <v>33649</v>
      </c>
      <c r="H6565">
        <v>0</v>
      </c>
      <c r="I6565">
        <v>19203</v>
      </c>
      <c r="J6565">
        <v>0</v>
      </c>
      <c r="K6565">
        <v>4482</v>
      </c>
      <c r="L6565">
        <v>20556</v>
      </c>
      <c r="M6565">
        <v>44390</v>
      </c>
      <c r="N6565">
        <v>18055</v>
      </c>
      <c r="O6565">
        <v>1807.463</v>
      </c>
      <c r="P6565" s="27">
        <v>54033</v>
      </c>
      <c r="Q6565" s="27">
        <v>184361</v>
      </c>
    </row>
    <row r="6566" spans="1:17" x14ac:dyDescent="0.3">
      <c r="A6566">
        <v>2</v>
      </c>
      <c r="B6566">
        <v>7</v>
      </c>
      <c r="C6566">
        <v>17</v>
      </c>
      <c r="D6566" s="27">
        <v>240000</v>
      </c>
      <c r="E6566">
        <v>0</v>
      </c>
      <c r="F6566">
        <v>5359980</v>
      </c>
      <c r="G6566">
        <v>2155519</v>
      </c>
      <c r="H6566">
        <v>0</v>
      </c>
      <c r="I6566">
        <v>3833434</v>
      </c>
      <c r="J6566">
        <v>0</v>
      </c>
      <c r="K6566">
        <v>991996</v>
      </c>
      <c r="L6566">
        <v>306782</v>
      </c>
      <c r="M6566">
        <v>173014</v>
      </c>
      <c r="N6566">
        <v>5431482</v>
      </c>
      <c r="O6566">
        <v>62.703020000000002</v>
      </c>
      <c r="P6566" s="27">
        <v>5349416</v>
      </c>
      <c r="Q6566" s="27">
        <v>18252207</v>
      </c>
    </row>
    <row r="6567" spans="1:17" x14ac:dyDescent="0.3">
      <c r="A6567">
        <v>7</v>
      </c>
      <c r="B6567">
        <v>23</v>
      </c>
      <c r="C6567">
        <v>50</v>
      </c>
      <c r="D6567" s="27">
        <v>124000</v>
      </c>
      <c r="E6567">
        <v>67158</v>
      </c>
      <c r="F6567">
        <v>2464452</v>
      </c>
      <c r="G6567">
        <v>3005948</v>
      </c>
      <c r="H6567">
        <v>136404</v>
      </c>
      <c r="I6567">
        <v>3457737</v>
      </c>
      <c r="J6567">
        <v>341030</v>
      </c>
      <c r="K6567">
        <v>7613975</v>
      </c>
      <c r="L6567">
        <v>275022</v>
      </c>
      <c r="M6567">
        <v>171423</v>
      </c>
      <c r="N6567">
        <v>1873853</v>
      </c>
      <c r="O6567">
        <v>217.9477</v>
      </c>
      <c r="P6567" s="27">
        <v>5687867</v>
      </c>
      <c r="Q6567" s="27">
        <v>19407002</v>
      </c>
    </row>
    <row r="6568" spans="1:17" x14ac:dyDescent="0.3">
      <c r="A6568">
        <v>5</v>
      </c>
      <c r="B6568">
        <v>14</v>
      </c>
      <c r="C6568">
        <v>28</v>
      </c>
      <c r="D6568" s="27">
        <v>6500</v>
      </c>
      <c r="E6568">
        <v>751</v>
      </c>
      <c r="F6568">
        <v>0</v>
      </c>
      <c r="G6568">
        <v>13734</v>
      </c>
      <c r="H6568">
        <v>6240</v>
      </c>
      <c r="I6568">
        <v>16747</v>
      </c>
      <c r="J6568">
        <v>0</v>
      </c>
      <c r="K6568">
        <v>0</v>
      </c>
      <c r="L6568">
        <v>6097</v>
      </c>
      <c r="M6568">
        <v>104011</v>
      </c>
      <c r="N6568">
        <v>18032</v>
      </c>
      <c r="O6568">
        <v>2140.9059999999999</v>
      </c>
      <c r="P6568" s="27">
        <v>48538</v>
      </c>
      <c r="Q6568" s="27">
        <v>165612</v>
      </c>
    </row>
    <row r="6569" spans="1:17" x14ac:dyDescent="0.3">
      <c r="A6569">
        <v>9</v>
      </c>
      <c r="B6569">
        <v>12</v>
      </c>
      <c r="C6569">
        <v>21</v>
      </c>
      <c r="D6569" s="27">
        <v>5000</v>
      </c>
      <c r="E6569">
        <v>26</v>
      </c>
      <c r="F6569">
        <v>0</v>
      </c>
      <c r="G6569">
        <v>7683</v>
      </c>
      <c r="H6569">
        <v>0</v>
      </c>
      <c r="I6569">
        <v>39213</v>
      </c>
      <c r="J6569">
        <v>0</v>
      </c>
      <c r="K6569">
        <v>0</v>
      </c>
      <c r="L6569">
        <v>0</v>
      </c>
      <c r="M6569">
        <v>0</v>
      </c>
      <c r="N6569">
        <v>46014</v>
      </c>
      <c r="O6569">
        <v>1667.7550000000001</v>
      </c>
      <c r="P6569" s="27">
        <v>27238</v>
      </c>
      <c r="Q6569" s="27">
        <v>92936</v>
      </c>
    </row>
    <row r="6570" spans="1:17" x14ac:dyDescent="0.3">
      <c r="A6570">
        <v>9</v>
      </c>
      <c r="B6570">
        <v>2</v>
      </c>
      <c r="C6570">
        <v>4</v>
      </c>
      <c r="D6570" s="27">
        <v>700000</v>
      </c>
      <c r="E6570">
        <v>127193</v>
      </c>
      <c r="F6570">
        <v>425830</v>
      </c>
      <c r="G6570">
        <v>3499557</v>
      </c>
      <c r="H6570">
        <v>0</v>
      </c>
      <c r="I6570">
        <v>5704017</v>
      </c>
      <c r="J6570">
        <v>385179</v>
      </c>
      <c r="K6570">
        <v>2623032</v>
      </c>
      <c r="L6570">
        <v>940234</v>
      </c>
      <c r="M6570">
        <v>760376</v>
      </c>
      <c r="N6570">
        <v>5343200</v>
      </c>
      <c r="O6570">
        <v>10.855829999999999</v>
      </c>
      <c r="P6570" s="27">
        <v>5805574</v>
      </c>
      <c r="Q6570" s="27">
        <v>19808618</v>
      </c>
    </row>
    <row r="6571" spans="1:17" x14ac:dyDescent="0.3">
      <c r="A6571">
        <v>4</v>
      </c>
      <c r="B6571">
        <v>5</v>
      </c>
      <c r="C6571">
        <v>9</v>
      </c>
      <c r="D6571" s="27">
        <v>4000</v>
      </c>
      <c r="E6571">
        <v>0</v>
      </c>
      <c r="F6571">
        <v>5986</v>
      </c>
      <c r="G6571">
        <v>646</v>
      </c>
      <c r="H6571">
        <v>0</v>
      </c>
      <c r="I6571">
        <v>6967</v>
      </c>
      <c r="J6571">
        <v>0</v>
      </c>
      <c r="K6571">
        <v>1520</v>
      </c>
      <c r="L6571">
        <v>294</v>
      </c>
      <c r="M6571">
        <v>7529</v>
      </c>
      <c r="N6571">
        <v>15436</v>
      </c>
      <c r="O6571">
        <v>918.0299</v>
      </c>
      <c r="P6571" s="27">
        <v>11248</v>
      </c>
      <c r="Q6571" s="27">
        <v>38378</v>
      </c>
    </row>
    <row r="6572" spans="1:17" x14ac:dyDescent="0.3">
      <c r="A6572">
        <v>6</v>
      </c>
      <c r="B6572">
        <v>5</v>
      </c>
      <c r="C6572">
        <v>9</v>
      </c>
      <c r="D6572" s="27">
        <v>146000</v>
      </c>
      <c r="E6572">
        <v>3258</v>
      </c>
      <c r="F6572">
        <v>104116</v>
      </c>
      <c r="G6572">
        <v>89159</v>
      </c>
      <c r="H6572">
        <v>0</v>
      </c>
      <c r="I6572">
        <v>978231</v>
      </c>
      <c r="J6572">
        <v>0</v>
      </c>
      <c r="K6572">
        <v>1557</v>
      </c>
      <c r="L6572">
        <v>2343</v>
      </c>
      <c r="M6572">
        <v>7712</v>
      </c>
      <c r="N6572">
        <v>784190</v>
      </c>
      <c r="O6572">
        <v>31.847190000000001</v>
      </c>
      <c r="P6572" s="27">
        <v>577540</v>
      </c>
      <c r="Q6572" s="27">
        <v>1970566</v>
      </c>
    </row>
    <row r="6573" spans="1:17" x14ac:dyDescent="0.3">
      <c r="A6573">
        <v>4</v>
      </c>
      <c r="B6573">
        <v>23</v>
      </c>
      <c r="C6573">
        <v>50</v>
      </c>
      <c r="D6573" s="27">
        <v>150000</v>
      </c>
      <c r="E6573">
        <v>0</v>
      </c>
      <c r="F6573">
        <v>410898</v>
      </c>
      <c r="G6573">
        <v>2314902</v>
      </c>
      <c r="H6573">
        <v>208627</v>
      </c>
      <c r="I6573">
        <v>1077122</v>
      </c>
      <c r="J6573">
        <v>0</v>
      </c>
      <c r="K6573">
        <v>1861243</v>
      </c>
      <c r="L6573">
        <v>156336</v>
      </c>
      <c r="M6573">
        <v>284704</v>
      </c>
      <c r="N6573">
        <v>1383299</v>
      </c>
      <c r="O6573">
        <v>233.30279999999999</v>
      </c>
      <c r="P6573" s="27">
        <v>2255900</v>
      </c>
      <c r="Q6573" s="27">
        <v>7697131</v>
      </c>
    </row>
    <row r="6574" spans="1:17" x14ac:dyDescent="0.3">
      <c r="A6574">
        <v>5</v>
      </c>
      <c r="B6574">
        <v>24</v>
      </c>
      <c r="C6574">
        <v>51</v>
      </c>
      <c r="D6574" s="27">
        <v>345000</v>
      </c>
      <c r="E6574">
        <v>426711</v>
      </c>
      <c r="F6574">
        <v>4444568</v>
      </c>
      <c r="G6574">
        <v>5904733</v>
      </c>
      <c r="H6574">
        <v>789134</v>
      </c>
      <c r="I6574">
        <v>3580183</v>
      </c>
      <c r="J6574">
        <v>478456</v>
      </c>
      <c r="K6574">
        <v>4938353</v>
      </c>
      <c r="L6574">
        <v>193825</v>
      </c>
      <c r="M6574">
        <v>9935</v>
      </c>
      <c r="N6574">
        <v>3470121</v>
      </c>
      <c r="O6574">
        <v>48.84104</v>
      </c>
      <c r="P6574" s="27">
        <v>7103171</v>
      </c>
      <c r="Q6574" s="27">
        <v>24236019</v>
      </c>
    </row>
    <row r="6575" spans="1:17" x14ac:dyDescent="0.3">
      <c r="A6575">
        <v>8</v>
      </c>
      <c r="B6575">
        <v>12</v>
      </c>
      <c r="C6575">
        <v>21</v>
      </c>
      <c r="D6575" s="27">
        <v>4000</v>
      </c>
      <c r="E6575">
        <v>874</v>
      </c>
      <c r="F6575">
        <v>943</v>
      </c>
      <c r="G6575">
        <v>14435</v>
      </c>
      <c r="H6575">
        <v>490</v>
      </c>
      <c r="I6575">
        <v>7321</v>
      </c>
      <c r="J6575">
        <v>0</v>
      </c>
      <c r="K6575">
        <v>0</v>
      </c>
      <c r="L6575">
        <v>52</v>
      </c>
      <c r="M6575">
        <v>712</v>
      </c>
      <c r="N6575">
        <v>12865</v>
      </c>
      <c r="O6575">
        <v>1667.7550000000001</v>
      </c>
      <c r="P6575" s="27">
        <v>11047</v>
      </c>
      <c r="Q6575" s="27">
        <v>37692</v>
      </c>
    </row>
    <row r="6576" spans="1:17" x14ac:dyDescent="0.3">
      <c r="A6576">
        <v>7</v>
      </c>
      <c r="B6576">
        <v>2</v>
      </c>
      <c r="C6576">
        <v>2</v>
      </c>
      <c r="D6576" s="27">
        <v>8000</v>
      </c>
      <c r="E6576">
        <v>11669</v>
      </c>
      <c r="F6576">
        <v>157892</v>
      </c>
      <c r="G6576">
        <v>172132</v>
      </c>
      <c r="H6576">
        <v>1144</v>
      </c>
      <c r="I6576">
        <v>240046</v>
      </c>
      <c r="J6576">
        <v>0</v>
      </c>
      <c r="K6576">
        <v>4827</v>
      </c>
      <c r="L6576">
        <v>108063</v>
      </c>
      <c r="M6576">
        <v>55122</v>
      </c>
      <c r="N6576">
        <v>115135</v>
      </c>
      <c r="O6576">
        <v>48.84104</v>
      </c>
      <c r="P6576" s="27">
        <v>253819</v>
      </c>
      <c r="Q6576" s="27">
        <v>866030</v>
      </c>
    </row>
    <row r="6577" spans="1:17" x14ac:dyDescent="0.3">
      <c r="A6577">
        <v>5</v>
      </c>
      <c r="B6577">
        <v>23</v>
      </c>
      <c r="C6577">
        <v>50</v>
      </c>
      <c r="D6577" s="27">
        <v>12500</v>
      </c>
      <c r="E6577">
        <v>1585</v>
      </c>
      <c r="F6577">
        <v>20501</v>
      </c>
      <c r="G6577">
        <v>64274</v>
      </c>
      <c r="H6577">
        <v>4397</v>
      </c>
      <c r="I6577">
        <v>84776</v>
      </c>
      <c r="J6577">
        <v>0</v>
      </c>
      <c r="K6577">
        <v>4624</v>
      </c>
      <c r="L6577">
        <v>6752</v>
      </c>
      <c r="M6577">
        <v>10394</v>
      </c>
      <c r="N6577">
        <v>34027</v>
      </c>
      <c r="O6577">
        <v>1117.742</v>
      </c>
      <c r="P6577" s="27">
        <v>67799</v>
      </c>
      <c r="Q6577" s="27">
        <v>231330</v>
      </c>
    </row>
    <row r="6578" spans="1:17" x14ac:dyDescent="0.3">
      <c r="A6578">
        <v>1</v>
      </c>
      <c r="B6578">
        <v>14</v>
      </c>
      <c r="C6578">
        <v>29</v>
      </c>
      <c r="D6578" s="27">
        <v>485000</v>
      </c>
      <c r="E6578">
        <v>865107</v>
      </c>
      <c r="F6578">
        <v>4340747</v>
      </c>
      <c r="G6578">
        <v>3097362</v>
      </c>
      <c r="H6578">
        <v>0</v>
      </c>
      <c r="I6578">
        <v>1769814</v>
      </c>
      <c r="J6578">
        <v>367487</v>
      </c>
      <c r="K6578">
        <v>847931</v>
      </c>
      <c r="L6578">
        <v>500863</v>
      </c>
      <c r="M6578">
        <v>3186704</v>
      </c>
      <c r="N6578">
        <v>2513488</v>
      </c>
      <c r="O6578">
        <v>84.055760000000006</v>
      </c>
      <c r="P6578" s="27">
        <v>5125880</v>
      </c>
      <c r="Q6578" s="27">
        <v>17489503</v>
      </c>
    </row>
    <row r="6579" spans="1:17" x14ac:dyDescent="0.3">
      <c r="A6579">
        <v>5</v>
      </c>
      <c r="B6579">
        <v>2</v>
      </c>
      <c r="C6579">
        <v>2</v>
      </c>
      <c r="D6579" s="27">
        <v>6700</v>
      </c>
      <c r="E6579">
        <v>3774</v>
      </c>
      <c r="F6579">
        <v>23677</v>
      </c>
      <c r="G6579">
        <v>36881</v>
      </c>
      <c r="H6579">
        <v>664</v>
      </c>
      <c r="I6579">
        <v>21819</v>
      </c>
      <c r="J6579">
        <v>0</v>
      </c>
      <c r="K6579">
        <v>3437</v>
      </c>
      <c r="L6579">
        <v>5829</v>
      </c>
      <c r="M6579">
        <v>40197</v>
      </c>
      <c r="N6579">
        <v>23086</v>
      </c>
      <c r="O6579">
        <v>365.05869999999999</v>
      </c>
      <c r="P6579" s="27">
        <v>46707</v>
      </c>
      <c r="Q6579" s="27">
        <v>159364</v>
      </c>
    </row>
    <row r="6580" spans="1:17" x14ac:dyDescent="0.3">
      <c r="A6580">
        <v>7</v>
      </c>
      <c r="B6580">
        <v>8</v>
      </c>
      <c r="C6580">
        <v>18</v>
      </c>
      <c r="D6580" s="27">
        <v>5000</v>
      </c>
      <c r="E6580">
        <v>0</v>
      </c>
      <c r="F6580">
        <v>23418</v>
      </c>
      <c r="G6580">
        <v>43071</v>
      </c>
      <c r="H6580">
        <v>0</v>
      </c>
      <c r="I6580">
        <v>36593</v>
      </c>
      <c r="J6580">
        <v>0</v>
      </c>
      <c r="K6580">
        <v>5924</v>
      </c>
      <c r="L6580">
        <v>25384</v>
      </c>
      <c r="M6580">
        <v>46570</v>
      </c>
      <c r="N6580">
        <v>52721</v>
      </c>
      <c r="O6580">
        <v>961.78279999999995</v>
      </c>
      <c r="P6580" s="27">
        <v>68488</v>
      </c>
      <c r="Q6580" s="27">
        <v>233681</v>
      </c>
    </row>
    <row r="6581" spans="1:17" x14ac:dyDescent="0.3">
      <c r="A6581">
        <v>9</v>
      </c>
      <c r="B6581">
        <v>18</v>
      </c>
      <c r="C6581">
        <v>38</v>
      </c>
      <c r="D6581" s="27">
        <v>75000</v>
      </c>
      <c r="E6581">
        <v>3058</v>
      </c>
      <c r="F6581">
        <v>241846</v>
      </c>
      <c r="G6581">
        <v>388889</v>
      </c>
      <c r="H6581">
        <v>0</v>
      </c>
      <c r="I6581">
        <v>439069</v>
      </c>
      <c r="J6581">
        <v>0</v>
      </c>
      <c r="K6581">
        <v>252249</v>
      </c>
      <c r="L6581">
        <v>779555</v>
      </c>
      <c r="M6581">
        <v>34961</v>
      </c>
      <c r="N6581">
        <v>828230</v>
      </c>
      <c r="O6581">
        <v>15.94562</v>
      </c>
      <c r="P6581" s="27">
        <v>869829</v>
      </c>
      <c r="Q6581" s="27">
        <v>2967857</v>
      </c>
    </row>
    <row r="6582" spans="1:17" x14ac:dyDescent="0.3">
      <c r="A6582">
        <v>8</v>
      </c>
      <c r="B6582">
        <v>16</v>
      </c>
      <c r="C6582">
        <v>35</v>
      </c>
      <c r="D6582" s="27">
        <v>200000</v>
      </c>
      <c r="E6582">
        <v>136829</v>
      </c>
      <c r="F6582">
        <v>6154867</v>
      </c>
      <c r="G6582">
        <v>1746108</v>
      </c>
      <c r="H6582">
        <v>0</v>
      </c>
      <c r="I6582">
        <v>1090858</v>
      </c>
      <c r="J6582">
        <v>383808</v>
      </c>
      <c r="K6582">
        <v>746190</v>
      </c>
      <c r="L6582">
        <v>55020</v>
      </c>
      <c r="M6582">
        <v>376276</v>
      </c>
      <c r="N6582">
        <v>1645826</v>
      </c>
      <c r="O6582">
        <v>9.2846069999999994</v>
      </c>
      <c r="P6582" s="27">
        <v>3615411</v>
      </c>
      <c r="Q6582" s="27">
        <v>12335782</v>
      </c>
    </row>
    <row r="6583" spans="1:17" x14ac:dyDescent="0.3">
      <c r="A6583">
        <v>6</v>
      </c>
      <c r="B6583">
        <v>2</v>
      </c>
      <c r="C6583">
        <v>2</v>
      </c>
      <c r="D6583" s="27">
        <v>200000</v>
      </c>
      <c r="E6583">
        <v>234504</v>
      </c>
      <c r="F6583">
        <v>787626</v>
      </c>
      <c r="G6583">
        <v>2143597</v>
      </c>
      <c r="H6583">
        <v>0</v>
      </c>
      <c r="I6583">
        <v>4752313</v>
      </c>
      <c r="J6583">
        <v>0</v>
      </c>
      <c r="K6583">
        <v>536347</v>
      </c>
      <c r="L6583">
        <v>383711</v>
      </c>
      <c r="M6583">
        <v>3099192</v>
      </c>
      <c r="N6583">
        <v>1518840</v>
      </c>
      <c r="O6583">
        <v>17.174859999999999</v>
      </c>
      <c r="P6583" s="27">
        <v>3943766</v>
      </c>
      <c r="Q6583" s="27">
        <v>13456130</v>
      </c>
    </row>
    <row r="6584" spans="1:17" x14ac:dyDescent="0.3">
      <c r="A6584">
        <v>7</v>
      </c>
      <c r="B6584">
        <v>15</v>
      </c>
      <c r="C6584">
        <v>33</v>
      </c>
      <c r="D6584" s="27">
        <v>4800</v>
      </c>
      <c r="E6584">
        <v>3816</v>
      </c>
      <c r="F6584">
        <v>354270</v>
      </c>
      <c r="G6584">
        <v>229009</v>
      </c>
      <c r="H6584">
        <v>0</v>
      </c>
      <c r="I6584">
        <v>82477</v>
      </c>
      <c r="J6584">
        <v>0</v>
      </c>
      <c r="K6584">
        <v>567242</v>
      </c>
      <c r="L6584">
        <v>30797</v>
      </c>
      <c r="M6584">
        <v>23220</v>
      </c>
      <c r="N6584">
        <v>99842</v>
      </c>
      <c r="O6584">
        <v>1197.386</v>
      </c>
      <c r="P6584" s="27">
        <v>407583</v>
      </c>
      <c r="Q6584" s="27">
        <v>1390673</v>
      </c>
    </row>
    <row r="6585" spans="1:17" x14ac:dyDescent="0.3">
      <c r="A6585">
        <v>7</v>
      </c>
      <c r="B6585">
        <v>5</v>
      </c>
      <c r="C6585">
        <v>10</v>
      </c>
      <c r="D6585" s="27">
        <v>38500</v>
      </c>
      <c r="E6585">
        <v>0</v>
      </c>
      <c r="F6585">
        <v>0</v>
      </c>
      <c r="G6585">
        <v>0</v>
      </c>
      <c r="H6585">
        <v>0</v>
      </c>
      <c r="I6585">
        <v>42342</v>
      </c>
      <c r="J6585">
        <v>0</v>
      </c>
      <c r="K6585">
        <v>0</v>
      </c>
      <c r="L6585">
        <v>0</v>
      </c>
      <c r="M6585">
        <v>0</v>
      </c>
      <c r="N6585">
        <v>59151</v>
      </c>
      <c r="O6585">
        <v>632.51710000000003</v>
      </c>
      <c r="P6585" s="27">
        <v>29746</v>
      </c>
      <c r="Q6585" s="27">
        <v>101493</v>
      </c>
    </row>
    <row r="6586" spans="1:17" x14ac:dyDescent="0.3">
      <c r="A6586">
        <v>2</v>
      </c>
      <c r="B6586">
        <v>15</v>
      </c>
      <c r="C6586">
        <v>33</v>
      </c>
      <c r="D6586" s="27">
        <v>9700</v>
      </c>
      <c r="E6586">
        <v>0</v>
      </c>
      <c r="F6586">
        <v>85059</v>
      </c>
      <c r="G6586">
        <v>187476</v>
      </c>
      <c r="H6586">
        <v>0</v>
      </c>
      <c r="I6586">
        <v>99405</v>
      </c>
      <c r="J6586">
        <v>0</v>
      </c>
      <c r="K6586">
        <v>601102</v>
      </c>
      <c r="L6586">
        <v>55203</v>
      </c>
      <c r="M6586">
        <v>36905</v>
      </c>
      <c r="N6586">
        <v>102256</v>
      </c>
      <c r="O6586">
        <v>226.49610000000001</v>
      </c>
      <c r="P6586" s="27">
        <v>342147</v>
      </c>
      <c r="Q6586" s="27">
        <v>1167406</v>
      </c>
    </row>
    <row r="6587" spans="1:17" x14ac:dyDescent="0.3">
      <c r="A6587">
        <v>3</v>
      </c>
      <c r="B6587">
        <v>2</v>
      </c>
      <c r="C6587">
        <v>5</v>
      </c>
      <c r="D6587" s="27">
        <v>22000</v>
      </c>
      <c r="E6587">
        <v>621</v>
      </c>
      <c r="F6587">
        <v>0</v>
      </c>
      <c r="G6587">
        <v>4139</v>
      </c>
      <c r="H6587">
        <v>0</v>
      </c>
      <c r="I6587">
        <v>6159</v>
      </c>
      <c r="J6587">
        <v>0</v>
      </c>
      <c r="K6587">
        <v>369</v>
      </c>
      <c r="L6587">
        <v>1031</v>
      </c>
      <c r="M6587">
        <v>3654</v>
      </c>
      <c r="N6587">
        <v>15892</v>
      </c>
      <c r="O6587">
        <v>665.40890000000002</v>
      </c>
      <c r="P6587" s="27">
        <v>9339</v>
      </c>
      <c r="Q6587" s="27">
        <v>31865</v>
      </c>
    </row>
    <row r="6588" spans="1:17" x14ac:dyDescent="0.3">
      <c r="A6588">
        <v>8</v>
      </c>
      <c r="B6588">
        <v>8</v>
      </c>
      <c r="C6588">
        <v>19</v>
      </c>
      <c r="D6588" s="27">
        <v>9500</v>
      </c>
      <c r="E6588">
        <v>100125</v>
      </c>
      <c r="F6588">
        <v>14104</v>
      </c>
      <c r="G6588">
        <v>232569</v>
      </c>
      <c r="H6588">
        <v>0</v>
      </c>
      <c r="I6588">
        <v>88634</v>
      </c>
      <c r="J6588">
        <v>0</v>
      </c>
      <c r="K6588">
        <v>2810</v>
      </c>
      <c r="L6588">
        <v>2261</v>
      </c>
      <c r="M6588">
        <v>60750</v>
      </c>
      <c r="N6588">
        <v>99515</v>
      </c>
      <c r="O6588">
        <v>887.44190000000003</v>
      </c>
      <c r="P6588" s="27">
        <v>176075</v>
      </c>
      <c r="Q6588" s="27">
        <v>600768</v>
      </c>
    </row>
    <row r="6589" spans="1:17" x14ac:dyDescent="0.3">
      <c r="A6589">
        <v>5</v>
      </c>
      <c r="B6589">
        <v>14</v>
      </c>
      <c r="C6589">
        <v>28</v>
      </c>
      <c r="D6589" s="27">
        <v>92000</v>
      </c>
      <c r="E6589">
        <v>0</v>
      </c>
      <c r="F6589">
        <v>1057434</v>
      </c>
      <c r="G6589">
        <v>258741</v>
      </c>
      <c r="H6589">
        <v>0</v>
      </c>
      <c r="I6589">
        <v>609684</v>
      </c>
      <c r="J6589">
        <v>0</v>
      </c>
      <c r="K6589">
        <v>834922</v>
      </c>
      <c r="L6589">
        <v>89456</v>
      </c>
      <c r="M6589">
        <v>103339</v>
      </c>
      <c r="N6589">
        <v>500347</v>
      </c>
      <c r="O6589">
        <v>139.16999999999999</v>
      </c>
      <c r="P6589" s="27">
        <v>1012287</v>
      </c>
      <c r="Q6589" s="27">
        <v>3453923</v>
      </c>
    </row>
    <row r="6590" spans="1:17" x14ac:dyDescent="0.3">
      <c r="A6590">
        <v>9</v>
      </c>
      <c r="B6590">
        <v>2</v>
      </c>
      <c r="C6590">
        <v>2</v>
      </c>
      <c r="D6590" s="27">
        <v>18500</v>
      </c>
      <c r="E6590">
        <v>0</v>
      </c>
      <c r="F6590">
        <v>250765</v>
      </c>
      <c r="G6590">
        <v>400555</v>
      </c>
      <c r="H6590">
        <v>0</v>
      </c>
      <c r="I6590">
        <v>231358</v>
      </c>
      <c r="J6590">
        <v>0</v>
      </c>
      <c r="K6590">
        <v>11162</v>
      </c>
      <c r="L6590">
        <v>148029</v>
      </c>
      <c r="M6590">
        <v>238030</v>
      </c>
      <c r="N6590">
        <v>272233</v>
      </c>
      <c r="O6590">
        <v>158.2996</v>
      </c>
      <c r="P6590" s="27">
        <v>454904</v>
      </c>
      <c r="Q6590" s="27">
        <v>1552132</v>
      </c>
    </row>
    <row r="6591" spans="1:17" x14ac:dyDescent="0.3">
      <c r="A6591">
        <v>4</v>
      </c>
      <c r="B6591">
        <v>23</v>
      </c>
      <c r="C6591">
        <v>50</v>
      </c>
      <c r="D6591" s="27">
        <v>265000</v>
      </c>
      <c r="E6591">
        <v>873476</v>
      </c>
      <c r="F6591">
        <v>1823807</v>
      </c>
      <c r="G6591">
        <v>3668888</v>
      </c>
      <c r="H6591">
        <v>399143</v>
      </c>
      <c r="I6591">
        <v>5185494</v>
      </c>
      <c r="J6591">
        <v>357130</v>
      </c>
      <c r="K6591">
        <v>7503890</v>
      </c>
      <c r="L6591">
        <v>461835</v>
      </c>
      <c r="M6591">
        <v>460099</v>
      </c>
      <c r="N6591">
        <v>2518046</v>
      </c>
      <c r="O6591">
        <v>25.322579999999999</v>
      </c>
      <c r="P6591" s="27">
        <v>6814715</v>
      </c>
      <c r="Q6591" s="27">
        <v>23251808</v>
      </c>
    </row>
    <row r="6592" spans="1:17" x14ac:dyDescent="0.3">
      <c r="A6592">
        <v>4</v>
      </c>
      <c r="B6592">
        <v>25</v>
      </c>
      <c r="C6592">
        <v>42</v>
      </c>
      <c r="D6592" s="27">
        <v>11500</v>
      </c>
      <c r="E6592">
        <v>12174</v>
      </c>
      <c r="F6592">
        <v>30893</v>
      </c>
      <c r="G6592">
        <v>48846</v>
      </c>
      <c r="H6592">
        <v>0</v>
      </c>
      <c r="I6592">
        <v>237790</v>
      </c>
      <c r="J6592">
        <v>0</v>
      </c>
      <c r="K6592">
        <v>3127</v>
      </c>
      <c r="L6592">
        <v>6685</v>
      </c>
      <c r="M6592">
        <v>23226</v>
      </c>
      <c r="N6592">
        <v>83753</v>
      </c>
      <c r="O6592">
        <v>1117.742</v>
      </c>
      <c r="P6592" s="27">
        <v>130860</v>
      </c>
      <c r="Q6592" s="27">
        <v>446494</v>
      </c>
    </row>
    <row r="6593" spans="1:17" x14ac:dyDescent="0.3">
      <c r="A6593">
        <v>7</v>
      </c>
      <c r="B6593">
        <v>1</v>
      </c>
      <c r="C6593">
        <v>1</v>
      </c>
      <c r="D6593" s="27">
        <v>230000</v>
      </c>
      <c r="E6593">
        <v>0</v>
      </c>
      <c r="F6593">
        <v>9901</v>
      </c>
      <c r="G6593">
        <v>753</v>
      </c>
      <c r="H6593">
        <v>1</v>
      </c>
      <c r="I6593">
        <v>32141</v>
      </c>
      <c r="J6593">
        <v>0</v>
      </c>
      <c r="K6593">
        <v>0</v>
      </c>
      <c r="L6593">
        <v>0</v>
      </c>
      <c r="M6593">
        <v>0</v>
      </c>
      <c r="N6593">
        <v>73720</v>
      </c>
      <c r="O6593">
        <v>19.690259999999999</v>
      </c>
      <c r="P6593" s="27">
        <v>34149</v>
      </c>
      <c r="Q6593" s="27">
        <v>116516</v>
      </c>
    </row>
    <row r="6594" spans="1:17" x14ac:dyDescent="0.3">
      <c r="A6594">
        <v>7</v>
      </c>
      <c r="B6594">
        <v>26</v>
      </c>
      <c r="C6594">
        <v>48</v>
      </c>
      <c r="D6594" s="27">
        <v>40000</v>
      </c>
      <c r="E6594">
        <v>1935</v>
      </c>
      <c r="F6594">
        <v>0</v>
      </c>
      <c r="G6594">
        <v>546875</v>
      </c>
      <c r="H6594">
        <v>0</v>
      </c>
      <c r="I6594">
        <v>520192</v>
      </c>
      <c r="J6594">
        <v>0</v>
      </c>
      <c r="K6594">
        <v>224617</v>
      </c>
      <c r="L6594">
        <v>7829</v>
      </c>
      <c r="M6594">
        <v>56358</v>
      </c>
      <c r="N6594">
        <v>680509</v>
      </c>
      <c r="O6594">
        <v>385.90780000000001</v>
      </c>
      <c r="P6594" s="27">
        <v>597396</v>
      </c>
      <c r="Q6594" s="27">
        <v>2038315</v>
      </c>
    </row>
    <row r="6595" spans="1:17" x14ac:dyDescent="0.3">
      <c r="A6595">
        <v>7</v>
      </c>
      <c r="B6595">
        <v>2</v>
      </c>
      <c r="C6595">
        <v>2</v>
      </c>
      <c r="D6595" s="27">
        <v>4800</v>
      </c>
      <c r="E6595">
        <v>559</v>
      </c>
      <c r="F6595">
        <v>0</v>
      </c>
      <c r="G6595">
        <v>941</v>
      </c>
      <c r="H6595">
        <v>12</v>
      </c>
      <c r="I6595">
        <v>2778</v>
      </c>
      <c r="J6595">
        <v>0</v>
      </c>
      <c r="K6595">
        <v>111</v>
      </c>
      <c r="L6595">
        <v>63</v>
      </c>
      <c r="M6595">
        <v>1403</v>
      </c>
      <c r="N6595">
        <v>4550</v>
      </c>
      <c r="O6595">
        <v>1162.2629999999999</v>
      </c>
      <c r="P6595" s="27">
        <v>3053</v>
      </c>
      <c r="Q6595" s="27">
        <v>10417</v>
      </c>
    </row>
    <row r="6596" spans="1:17" x14ac:dyDescent="0.3">
      <c r="A6596">
        <v>8</v>
      </c>
      <c r="B6596">
        <v>12</v>
      </c>
      <c r="C6596">
        <v>21</v>
      </c>
      <c r="D6596" s="27">
        <v>24000</v>
      </c>
      <c r="E6596">
        <v>0</v>
      </c>
      <c r="F6596">
        <v>61694</v>
      </c>
      <c r="G6596">
        <v>45421</v>
      </c>
      <c r="H6596">
        <v>0</v>
      </c>
      <c r="I6596">
        <v>39926</v>
      </c>
      <c r="J6596">
        <v>25384</v>
      </c>
      <c r="K6596">
        <v>2417</v>
      </c>
      <c r="L6596">
        <v>18947</v>
      </c>
      <c r="M6596">
        <v>12903</v>
      </c>
      <c r="N6596">
        <v>168188</v>
      </c>
      <c r="O6596">
        <v>519.50229999999999</v>
      </c>
      <c r="P6596" s="27">
        <v>109871</v>
      </c>
      <c r="Q6596" s="27">
        <v>374880</v>
      </c>
    </row>
    <row r="6597" spans="1:17" x14ac:dyDescent="0.3">
      <c r="A6597">
        <v>2</v>
      </c>
      <c r="B6597">
        <v>7</v>
      </c>
      <c r="C6597">
        <v>52</v>
      </c>
      <c r="D6597" s="27">
        <v>600000</v>
      </c>
      <c r="E6597">
        <v>0</v>
      </c>
      <c r="F6597">
        <v>9069430</v>
      </c>
      <c r="G6597">
        <v>4193127</v>
      </c>
      <c r="H6597">
        <v>0</v>
      </c>
      <c r="I6597">
        <v>9450136</v>
      </c>
      <c r="J6597">
        <v>0</v>
      </c>
      <c r="K6597">
        <v>103149</v>
      </c>
      <c r="L6597">
        <v>586742</v>
      </c>
      <c r="M6597">
        <v>1330929</v>
      </c>
      <c r="N6597">
        <v>10458667</v>
      </c>
      <c r="O6597">
        <v>84.055760000000006</v>
      </c>
      <c r="P6597" s="27">
        <v>10314238</v>
      </c>
      <c r="Q6597" s="27">
        <v>35192180</v>
      </c>
    </row>
    <row r="6598" spans="1:17" x14ac:dyDescent="0.3">
      <c r="A6598">
        <v>2</v>
      </c>
      <c r="B6598">
        <v>14</v>
      </c>
      <c r="C6598">
        <v>27</v>
      </c>
      <c r="D6598" s="27">
        <v>174000</v>
      </c>
      <c r="E6598">
        <v>2145195</v>
      </c>
      <c r="F6598">
        <v>1772815</v>
      </c>
      <c r="G6598">
        <v>4221549</v>
      </c>
      <c r="H6598">
        <v>0</v>
      </c>
      <c r="I6598">
        <v>1922770</v>
      </c>
      <c r="J6598">
        <v>0</v>
      </c>
      <c r="K6598">
        <v>1024227</v>
      </c>
      <c r="L6598">
        <v>426145</v>
      </c>
      <c r="M6598">
        <v>2170071</v>
      </c>
      <c r="N6598">
        <v>2770411</v>
      </c>
      <c r="O6598">
        <v>30.431059999999999</v>
      </c>
      <c r="P6598" s="27">
        <v>4822152</v>
      </c>
      <c r="Q6598" s="27">
        <v>16453183</v>
      </c>
    </row>
    <row r="6599" spans="1:17" x14ac:dyDescent="0.3">
      <c r="A6599">
        <v>7</v>
      </c>
      <c r="B6599">
        <v>15</v>
      </c>
      <c r="C6599">
        <v>33</v>
      </c>
      <c r="D6599" s="27">
        <v>5000</v>
      </c>
      <c r="E6599">
        <v>1726</v>
      </c>
      <c r="F6599">
        <v>641220</v>
      </c>
      <c r="G6599">
        <v>290615</v>
      </c>
      <c r="H6599">
        <v>130674</v>
      </c>
      <c r="I6599">
        <v>71197</v>
      </c>
      <c r="J6599">
        <v>0</v>
      </c>
      <c r="K6599">
        <v>796967</v>
      </c>
      <c r="L6599">
        <v>38557</v>
      </c>
      <c r="M6599">
        <v>51601</v>
      </c>
      <c r="N6599">
        <v>134434</v>
      </c>
      <c r="O6599">
        <v>1197.386</v>
      </c>
      <c r="P6599" s="27">
        <v>632178</v>
      </c>
      <c r="Q6599" s="27">
        <v>2156991</v>
      </c>
    </row>
    <row r="6600" spans="1:17" x14ac:dyDescent="0.3">
      <c r="A6600">
        <v>6</v>
      </c>
      <c r="B6600">
        <v>12</v>
      </c>
      <c r="C6600">
        <v>21</v>
      </c>
      <c r="D6600" s="27">
        <v>3000</v>
      </c>
      <c r="E6600">
        <v>0</v>
      </c>
      <c r="F6600">
        <v>2857</v>
      </c>
      <c r="G6600">
        <v>175</v>
      </c>
      <c r="H6600">
        <v>148</v>
      </c>
      <c r="I6600">
        <v>311</v>
      </c>
      <c r="J6600">
        <v>609</v>
      </c>
      <c r="K6600">
        <v>464</v>
      </c>
      <c r="L6600">
        <v>816</v>
      </c>
      <c r="M6600">
        <v>0</v>
      </c>
      <c r="N6600">
        <v>3611</v>
      </c>
      <c r="O6600">
        <v>1387.077</v>
      </c>
      <c r="P6600" s="27">
        <v>2635</v>
      </c>
      <c r="Q6600" s="27">
        <v>8991</v>
      </c>
    </row>
    <row r="6601" spans="1:17" x14ac:dyDescent="0.3">
      <c r="A6601">
        <v>5</v>
      </c>
      <c r="B6601">
        <v>5</v>
      </c>
      <c r="C6601">
        <v>10</v>
      </c>
      <c r="D6601" s="27">
        <v>6100</v>
      </c>
      <c r="E6601">
        <v>15</v>
      </c>
      <c r="F6601">
        <v>27839</v>
      </c>
      <c r="G6601">
        <v>5297</v>
      </c>
      <c r="H6601">
        <v>666</v>
      </c>
      <c r="I6601">
        <v>19488</v>
      </c>
      <c r="J6601">
        <v>253</v>
      </c>
      <c r="K6601">
        <v>2847</v>
      </c>
      <c r="L6601">
        <v>12290</v>
      </c>
      <c r="M6601">
        <v>29680</v>
      </c>
      <c r="N6601">
        <v>17118</v>
      </c>
      <c r="O6601">
        <v>74.84496</v>
      </c>
      <c r="P6601" s="27">
        <v>33849</v>
      </c>
      <c r="Q6601" s="27">
        <v>115493</v>
      </c>
    </row>
    <row r="6602" spans="1:17" x14ac:dyDescent="0.3">
      <c r="A6602">
        <v>7</v>
      </c>
      <c r="B6602">
        <v>13</v>
      </c>
      <c r="C6602">
        <v>24</v>
      </c>
      <c r="D6602" s="27">
        <v>6000</v>
      </c>
      <c r="E6602">
        <v>0</v>
      </c>
      <c r="F6602">
        <v>194675</v>
      </c>
      <c r="G6602">
        <v>30114</v>
      </c>
      <c r="H6602">
        <v>0</v>
      </c>
      <c r="I6602">
        <v>39198</v>
      </c>
      <c r="J6602">
        <v>0</v>
      </c>
      <c r="K6602">
        <v>2187</v>
      </c>
      <c r="L6602">
        <v>47285</v>
      </c>
      <c r="M6602">
        <v>6139</v>
      </c>
      <c r="N6602">
        <v>58158</v>
      </c>
      <c r="O6602">
        <v>1879.4559999999999</v>
      </c>
      <c r="P6602" s="27">
        <v>110714</v>
      </c>
      <c r="Q6602" s="27">
        <v>377756</v>
      </c>
    </row>
    <row r="6603" spans="1:17" x14ac:dyDescent="0.3">
      <c r="A6603">
        <v>3</v>
      </c>
      <c r="B6603">
        <v>2</v>
      </c>
      <c r="C6603">
        <v>2</v>
      </c>
      <c r="D6603" s="27">
        <v>3200</v>
      </c>
      <c r="E6603">
        <v>0</v>
      </c>
      <c r="F6603">
        <v>3987</v>
      </c>
      <c r="G6603">
        <v>13773</v>
      </c>
      <c r="H6603">
        <v>362</v>
      </c>
      <c r="I6603">
        <v>12847</v>
      </c>
      <c r="J6603">
        <v>0</v>
      </c>
      <c r="K6603">
        <v>1420</v>
      </c>
      <c r="L6603">
        <v>4076</v>
      </c>
      <c r="M6603">
        <v>20029</v>
      </c>
      <c r="N6603">
        <v>9631</v>
      </c>
      <c r="O6603">
        <v>1868.403</v>
      </c>
      <c r="P6603" s="27">
        <v>19380</v>
      </c>
      <c r="Q6603" s="27">
        <v>66125</v>
      </c>
    </row>
    <row r="6604" spans="1:17" x14ac:dyDescent="0.3">
      <c r="A6604">
        <v>7</v>
      </c>
      <c r="B6604">
        <v>4</v>
      </c>
      <c r="C6604">
        <v>8</v>
      </c>
      <c r="D6604" s="27">
        <v>25500</v>
      </c>
      <c r="E6604">
        <v>157056</v>
      </c>
      <c r="F6604">
        <v>1263733</v>
      </c>
      <c r="G6604">
        <v>257920</v>
      </c>
      <c r="H6604">
        <v>2469</v>
      </c>
      <c r="I6604">
        <v>516864</v>
      </c>
      <c r="J6604">
        <v>0</v>
      </c>
      <c r="K6604">
        <v>152032</v>
      </c>
      <c r="L6604">
        <v>151516</v>
      </c>
      <c r="M6604">
        <v>300916</v>
      </c>
      <c r="N6604">
        <v>1407540</v>
      </c>
      <c r="O6604">
        <v>653.84310000000005</v>
      </c>
      <c r="P6604" s="27">
        <v>1233894</v>
      </c>
      <c r="Q6604" s="27">
        <v>4210046</v>
      </c>
    </row>
    <row r="6605" spans="1:17" x14ac:dyDescent="0.3">
      <c r="A6605">
        <v>4</v>
      </c>
      <c r="B6605">
        <v>5</v>
      </c>
      <c r="C6605">
        <v>9</v>
      </c>
      <c r="D6605" s="27">
        <v>500000</v>
      </c>
      <c r="E6605">
        <v>26152</v>
      </c>
      <c r="F6605">
        <v>511235</v>
      </c>
      <c r="G6605">
        <v>404551</v>
      </c>
      <c r="H6605">
        <v>9955</v>
      </c>
      <c r="I6605">
        <v>2682457</v>
      </c>
      <c r="J6605">
        <v>0</v>
      </c>
      <c r="K6605">
        <v>123298</v>
      </c>
      <c r="L6605">
        <v>59396</v>
      </c>
      <c r="M6605">
        <v>191341</v>
      </c>
      <c r="N6605">
        <v>1661359</v>
      </c>
      <c r="O6605">
        <v>75.266530000000003</v>
      </c>
      <c r="P6605" s="27">
        <v>1661707</v>
      </c>
      <c r="Q6605" s="27">
        <v>5669744</v>
      </c>
    </row>
    <row r="6606" spans="1:17" x14ac:dyDescent="0.3">
      <c r="A6606">
        <v>9</v>
      </c>
      <c r="B6606">
        <v>16</v>
      </c>
      <c r="C6606">
        <v>35</v>
      </c>
      <c r="D6606" s="27">
        <v>166000</v>
      </c>
      <c r="E6606">
        <v>3328</v>
      </c>
      <c r="F6606">
        <v>3442938</v>
      </c>
      <c r="G6606">
        <v>2550481</v>
      </c>
      <c r="H6606">
        <v>0</v>
      </c>
      <c r="I6606">
        <v>2917028</v>
      </c>
      <c r="J6606">
        <v>0</v>
      </c>
      <c r="K6606">
        <v>445977</v>
      </c>
      <c r="L6606">
        <v>550786</v>
      </c>
      <c r="M6606">
        <v>1749345</v>
      </c>
      <c r="N6606">
        <v>3558886</v>
      </c>
      <c r="O6606">
        <v>9.2846069999999994</v>
      </c>
      <c r="P6606" s="27">
        <v>4460366</v>
      </c>
      <c r="Q6606" s="27">
        <v>15218769</v>
      </c>
    </row>
    <row r="6607" spans="1:17" x14ac:dyDescent="0.3">
      <c r="A6607">
        <v>5</v>
      </c>
      <c r="B6607">
        <v>18</v>
      </c>
      <c r="C6607">
        <v>38</v>
      </c>
      <c r="D6607" s="27">
        <v>17500</v>
      </c>
      <c r="E6607">
        <v>76</v>
      </c>
      <c r="F6607">
        <v>543907</v>
      </c>
      <c r="G6607">
        <v>207467</v>
      </c>
      <c r="H6607">
        <v>217020</v>
      </c>
      <c r="I6607">
        <v>128853</v>
      </c>
      <c r="J6607">
        <v>184833</v>
      </c>
      <c r="K6607">
        <v>116124</v>
      </c>
      <c r="L6607">
        <v>915537</v>
      </c>
      <c r="M6607">
        <v>53175</v>
      </c>
      <c r="N6607">
        <v>355586</v>
      </c>
      <c r="O6607">
        <v>223.43289999999999</v>
      </c>
      <c r="P6607" s="27">
        <v>797942</v>
      </c>
      <c r="Q6607" s="27">
        <v>2722578</v>
      </c>
    </row>
    <row r="6608" spans="1:17" x14ac:dyDescent="0.3">
      <c r="A6608">
        <v>1</v>
      </c>
      <c r="B6608">
        <v>26</v>
      </c>
      <c r="C6608">
        <v>47</v>
      </c>
      <c r="D6608" s="27">
        <v>2000</v>
      </c>
      <c r="E6608">
        <v>0</v>
      </c>
      <c r="F6608">
        <v>0</v>
      </c>
      <c r="G6608">
        <v>0</v>
      </c>
      <c r="H6608">
        <v>0</v>
      </c>
      <c r="I6608">
        <v>202</v>
      </c>
      <c r="J6608">
        <v>0</v>
      </c>
      <c r="K6608">
        <v>0</v>
      </c>
      <c r="L6608">
        <v>0</v>
      </c>
      <c r="M6608">
        <v>0</v>
      </c>
      <c r="N6608">
        <v>381</v>
      </c>
      <c r="O6608">
        <v>1851.67</v>
      </c>
      <c r="P6608" s="27">
        <v>171</v>
      </c>
      <c r="Q6608" s="27">
        <v>583</v>
      </c>
    </row>
    <row r="6609" spans="1:17" x14ac:dyDescent="0.3">
      <c r="A6609">
        <v>5</v>
      </c>
      <c r="B6609">
        <v>14</v>
      </c>
      <c r="C6609">
        <v>27</v>
      </c>
      <c r="D6609" s="27">
        <v>240000</v>
      </c>
      <c r="E6609">
        <v>0</v>
      </c>
      <c r="F6609">
        <v>3566477</v>
      </c>
      <c r="G6609">
        <v>2001179</v>
      </c>
      <c r="H6609">
        <v>0</v>
      </c>
      <c r="I6609">
        <v>980489</v>
      </c>
      <c r="J6609">
        <v>0</v>
      </c>
      <c r="K6609">
        <v>0</v>
      </c>
      <c r="L6609">
        <v>41394</v>
      </c>
      <c r="M6609">
        <v>287615</v>
      </c>
      <c r="N6609">
        <v>1209211</v>
      </c>
      <c r="O6609">
        <v>23.251169999999998</v>
      </c>
      <c r="P6609" s="27">
        <v>2369978</v>
      </c>
      <c r="Q6609" s="27">
        <v>8086365</v>
      </c>
    </row>
    <row r="6610" spans="1:17" x14ac:dyDescent="0.3">
      <c r="A6610">
        <v>2</v>
      </c>
      <c r="B6610">
        <v>16</v>
      </c>
      <c r="C6610">
        <v>35</v>
      </c>
      <c r="D6610" s="27">
        <v>345000</v>
      </c>
      <c r="E6610">
        <v>281555</v>
      </c>
      <c r="F6610">
        <v>5058882</v>
      </c>
      <c r="G6610">
        <v>5310149</v>
      </c>
      <c r="H6610">
        <v>0</v>
      </c>
      <c r="I6610">
        <v>5869517</v>
      </c>
      <c r="J6610">
        <v>1326378</v>
      </c>
      <c r="K6610">
        <v>2019423</v>
      </c>
      <c r="L6610">
        <v>2331430</v>
      </c>
      <c r="M6610">
        <v>8226562</v>
      </c>
      <c r="N6610">
        <v>5967537</v>
      </c>
      <c r="O6610">
        <v>9.2846069999999994</v>
      </c>
      <c r="P6610" s="27">
        <v>10665719</v>
      </c>
      <c r="Q6610" s="27">
        <v>36391433</v>
      </c>
    </row>
    <row r="6611" spans="1:17" x14ac:dyDescent="0.3">
      <c r="A6611">
        <v>7</v>
      </c>
      <c r="B6611">
        <v>12</v>
      </c>
      <c r="C6611">
        <v>21</v>
      </c>
      <c r="D6611" s="27">
        <v>6500</v>
      </c>
      <c r="E6611">
        <v>0</v>
      </c>
      <c r="F6611">
        <v>108929</v>
      </c>
      <c r="G6611">
        <v>9755</v>
      </c>
      <c r="H6611">
        <v>0</v>
      </c>
      <c r="I6611">
        <v>25321</v>
      </c>
      <c r="J6611">
        <v>0</v>
      </c>
      <c r="K6611">
        <v>0</v>
      </c>
      <c r="L6611">
        <v>26267</v>
      </c>
      <c r="M6611">
        <v>20408</v>
      </c>
      <c r="N6611">
        <v>128656</v>
      </c>
      <c r="O6611">
        <v>1451.617</v>
      </c>
      <c r="P6611" s="27">
        <v>93592</v>
      </c>
      <c r="Q6611" s="27">
        <v>319336</v>
      </c>
    </row>
    <row r="6612" spans="1:17" x14ac:dyDescent="0.3">
      <c r="A6612">
        <v>7</v>
      </c>
      <c r="B6612">
        <v>2</v>
      </c>
      <c r="C6612">
        <v>2</v>
      </c>
      <c r="D6612" s="27">
        <v>2000</v>
      </c>
      <c r="E6612">
        <v>18404</v>
      </c>
      <c r="F6612">
        <v>25255</v>
      </c>
      <c r="G6612">
        <v>22213</v>
      </c>
      <c r="H6612">
        <v>0</v>
      </c>
      <c r="I6612">
        <v>4765</v>
      </c>
      <c r="J6612">
        <v>0</v>
      </c>
      <c r="K6612">
        <v>2617</v>
      </c>
      <c r="L6612">
        <v>10285</v>
      </c>
      <c r="M6612">
        <v>17436</v>
      </c>
      <c r="N6612">
        <v>11096</v>
      </c>
      <c r="O6612">
        <v>1868.403</v>
      </c>
      <c r="P6612" s="27">
        <v>32846</v>
      </c>
      <c r="Q6612" s="27">
        <v>112071</v>
      </c>
    </row>
    <row r="6613" spans="1:17" x14ac:dyDescent="0.3">
      <c r="A6613">
        <v>5</v>
      </c>
      <c r="B6613">
        <v>1</v>
      </c>
      <c r="C6613">
        <v>1</v>
      </c>
      <c r="D6613" s="27">
        <v>205000</v>
      </c>
      <c r="E6613">
        <v>0</v>
      </c>
      <c r="F6613">
        <v>730358</v>
      </c>
      <c r="G6613">
        <v>2192843</v>
      </c>
      <c r="H6613">
        <v>0</v>
      </c>
      <c r="I6613">
        <v>0</v>
      </c>
      <c r="J6613">
        <v>0</v>
      </c>
      <c r="K6613">
        <v>0</v>
      </c>
      <c r="L6613">
        <v>0</v>
      </c>
      <c r="M6613">
        <v>0</v>
      </c>
      <c r="N6613">
        <v>6391562</v>
      </c>
      <c r="O6613">
        <v>84.055760000000006</v>
      </c>
      <c r="P6613" s="27">
        <v>2730001</v>
      </c>
      <c r="Q6613" s="27">
        <v>9314763</v>
      </c>
    </row>
    <row r="6614" spans="1:17" x14ac:dyDescent="0.3">
      <c r="A6614">
        <v>7</v>
      </c>
      <c r="B6614">
        <v>14</v>
      </c>
      <c r="C6614">
        <v>28</v>
      </c>
      <c r="D6614" s="27">
        <v>7500</v>
      </c>
      <c r="E6614">
        <v>5958</v>
      </c>
      <c r="F6614">
        <v>146082</v>
      </c>
      <c r="G6614">
        <v>23108</v>
      </c>
      <c r="H6614">
        <v>10590</v>
      </c>
      <c r="I6614">
        <v>76059</v>
      </c>
      <c r="J6614">
        <v>6121</v>
      </c>
      <c r="K6614">
        <v>3108</v>
      </c>
      <c r="L6614">
        <v>15932</v>
      </c>
      <c r="M6614">
        <v>149965</v>
      </c>
      <c r="N6614">
        <v>35775</v>
      </c>
      <c r="O6614">
        <v>1849.1849999999999</v>
      </c>
      <c r="P6614" s="27">
        <v>138540</v>
      </c>
      <c r="Q6614" s="27">
        <v>472698</v>
      </c>
    </row>
    <row r="6615" spans="1:17" x14ac:dyDescent="0.3">
      <c r="A6615">
        <v>5</v>
      </c>
      <c r="B6615">
        <v>2</v>
      </c>
      <c r="C6615">
        <v>6</v>
      </c>
      <c r="D6615" s="27">
        <v>58000</v>
      </c>
      <c r="E6615">
        <v>0</v>
      </c>
      <c r="F6615">
        <v>705246</v>
      </c>
      <c r="G6615">
        <v>492015</v>
      </c>
      <c r="H6615">
        <v>0</v>
      </c>
      <c r="I6615">
        <v>399074</v>
      </c>
      <c r="J6615">
        <v>20395</v>
      </c>
      <c r="K6615">
        <v>83366</v>
      </c>
      <c r="L6615">
        <v>171583</v>
      </c>
      <c r="M6615">
        <v>405606</v>
      </c>
      <c r="N6615">
        <v>238731</v>
      </c>
      <c r="O6615">
        <v>48.84104</v>
      </c>
      <c r="P6615" s="27">
        <v>737402</v>
      </c>
      <c r="Q6615" s="27">
        <v>2516016</v>
      </c>
    </row>
    <row r="6616" spans="1:17" x14ac:dyDescent="0.3">
      <c r="A6616">
        <v>5</v>
      </c>
      <c r="B6616">
        <v>2</v>
      </c>
      <c r="C6616">
        <v>6</v>
      </c>
      <c r="D6616" s="27">
        <v>500001</v>
      </c>
      <c r="E6616">
        <v>391262</v>
      </c>
      <c r="F6616">
        <v>3985326</v>
      </c>
      <c r="G6616">
        <v>9277253</v>
      </c>
      <c r="H6616">
        <v>16906</v>
      </c>
      <c r="I6616">
        <v>3229016</v>
      </c>
      <c r="J6616">
        <v>0</v>
      </c>
      <c r="K6616">
        <v>294153</v>
      </c>
      <c r="L6616">
        <v>172763</v>
      </c>
      <c r="M6616">
        <v>713898</v>
      </c>
      <c r="N6616">
        <v>3380487</v>
      </c>
      <c r="O6616">
        <v>23.717549999999999</v>
      </c>
      <c r="P6616" s="27">
        <v>6289878</v>
      </c>
      <c r="Q6616" s="27">
        <v>21461064</v>
      </c>
    </row>
    <row r="6617" spans="1:17" x14ac:dyDescent="0.3">
      <c r="A6617">
        <v>2</v>
      </c>
      <c r="B6617">
        <v>2</v>
      </c>
      <c r="C6617">
        <v>6</v>
      </c>
      <c r="D6617" s="27">
        <v>475000</v>
      </c>
      <c r="E6617">
        <v>0</v>
      </c>
      <c r="F6617">
        <v>3366967</v>
      </c>
      <c r="G6617">
        <v>12808012</v>
      </c>
      <c r="H6617">
        <v>0</v>
      </c>
      <c r="I6617">
        <v>5807080</v>
      </c>
      <c r="J6617">
        <v>0</v>
      </c>
      <c r="K6617">
        <v>22829</v>
      </c>
      <c r="L6617">
        <v>1113031</v>
      </c>
      <c r="M6617">
        <v>3376572</v>
      </c>
      <c r="N6617">
        <v>6972063</v>
      </c>
      <c r="O6617">
        <v>25.322579999999999</v>
      </c>
      <c r="P6617" s="27">
        <v>9808486</v>
      </c>
      <c r="Q6617" s="27">
        <v>33466554</v>
      </c>
    </row>
    <row r="6618" spans="1:17" x14ac:dyDescent="0.3">
      <c r="A6618">
        <v>6</v>
      </c>
      <c r="B6618">
        <v>16</v>
      </c>
      <c r="C6618">
        <v>35</v>
      </c>
      <c r="D6618" s="27">
        <v>600000</v>
      </c>
      <c r="E6618">
        <v>63247</v>
      </c>
      <c r="F6618">
        <v>31932840</v>
      </c>
      <c r="G6618">
        <v>11023292</v>
      </c>
      <c r="H6618">
        <v>509389</v>
      </c>
      <c r="I6618">
        <v>7781249</v>
      </c>
      <c r="J6618">
        <v>2316577</v>
      </c>
      <c r="K6618">
        <v>2735695</v>
      </c>
      <c r="L6618">
        <v>3247808</v>
      </c>
      <c r="M6618">
        <v>1435704</v>
      </c>
      <c r="N6618">
        <v>10696511</v>
      </c>
      <c r="O6618">
        <v>8.6940939999999998</v>
      </c>
      <c r="P6618" s="27">
        <v>21026469</v>
      </c>
      <c r="Q6618" s="27">
        <v>71742312</v>
      </c>
    </row>
    <row r="6619" spans="1:17" x14ac:dyDescent="0.3">
      <c r="A6619">
        <v>4</v>
      </c>
      <c r="B6619">
        <v>16</v>
      </c>
      <c r="C6619">
        <v>35</v>
      </c>
      <c r="D6619" s="27">
        <v>225000</v>
      </c>
      <c r="E6619">
        <v>88835</v>
      </c>
      <c r="F6619">
        <v>4717138</v>
      </c>
      <c r="G6619">
        <v>2928958</v>
      </c>
      <c r="H6619">
        <v>0</v>
      </c>
      <c r="I6619">
        <v>4662223</v>
      </c>
      <c r="J6619">
        <v>905739</v>
      </c>
      <c r="K6619">
        <v>1780629</v>
      </c>
      <c r="L6619">
        <v>861313</v>
      </c>
      <c r="M6619">
        <v>935009</v>
      </c>
      <c r="N6619">
        <v>4239419</v>
      </c>
      <c r="O6619">
        <v>19.690259999999999</v>
      </c>
      <c r="P6619" s="27">
        <v>6189702</v>
      </c>
      <c r="Q6619" s="27">
        <v>21119263</v>
      </c>
    </row>
    <row r="6620" spans="1:17" x14ac:dyDescent="0.3">
      <c r="A6620">
        <v>3</v>
      </c>
      <c r="B6620">
        <v>16</v>
      </c>
      <c r="C6620">
        <v>35</v>
      </c>
      <c r="D6620" s="27">
        <v>600000</v>
      </c>
      <c r="E6620">
        <v>1213525</v>
      </c>
      <c r="F6620">
        <v>4932235</v>
      </c>
      <c r="G6620">
        <v>9507141</v>
      </c>
      <c r="H6620">
        <v>846858</v>
      </c>
      <c r="I6620">
        <v>11734793</v>
      </c>
      <c r="J6620">
        <v>2947103</v>
      </c>
      <c r="K6620">
        <v>6644678</v>
      </c>
      <c r="L6620">
        <v>1365504</v>
      </c>
      <c r="M6620">
        <v>4951042</v>
      </c>
      <c r="N6620">
        <v>13197651</v>
      </c>
      <c r="O6620">
        <v>4.5464599999999997</v>
      </c>
      <c r="P6620" s="27">
        <v>16805548</v>
      </c>
      <c r="Q6620" s="27">
        <v>57340530</v>
      </c>
    </row>
    <row r="6621" spans="1:17" x14ac:dyDescent="0.3">
      <c r="A6621">
        <v>9</v>
      </c>
      <c r="B6621">
        <v>5</v>
      </c>
      <c r="C6621">
        <v>9</v>
      </c>
      <c r="D6621" s="27">
        <v>95000</v>
      </c>
      <c r="E6621">
        <v>1349</v>
      </c>
      <c r="F6621">
        <v>307280</v>
      </c>
      <c r="G6621">
        <v>117914</v>
      </c>
      <c r="H6621">
        <v>0</v>
      </c>
      <c r="I6621">
        <v>778076</v>
      </c>
      <c r="J6621">
        <v>0</v>
      </c>
      <c r="K6621">
        <v>19315</v>
      </c>
      <c r="L6621">
        <v>73189</v>
      </c>
      <c r="M6621">
        <v>369532</v>
      </c>
      <c r="N6621">
        <v>409799</v>
      </c>
      <c r="O6621">
        <v>168.38290000000001</v>
      </c>
      <c r="P6621" s="27">
        <v>608574</v>
      </c>
      <c r="Q6621" s="27">
        <v>2076454</v>
      </c>
    </row>
    <row r="6622" spans="1:17" x14ac:dyDescent="0.3">
      <c r="A6622">
        <v>3</v>
      </c>
      <c r="B6622">
        <v>5</v>
      </c>
      <c r="C6622">
        <v>10</v>
      </c>
      <c r="D6622" s="27">
        <v>28000</v>
      </c>
      <c r="E6622">
        <v>0</v>
      </c>
      <c r="F6622">
        <v>17929</v>
      </c>
      <c r="G6622">
        <v>26535</v>
      </c>
      <c r="H6622">
        <v>879</v>
      </c>
      <c r="I6622">
        <v>173090</v>
      </c>
      <c r="J6622">
        <v>0</v>
      </c>
      <c r="K6622">
        <v>3886</v>
      </c>
      <c r="L6622">
        <v>12477</v>
      </c>
      <c r="M6622">
        <v>22091</v>
      </c>
      <c r="N6622">
        <v>80396</v>
      </c>
      <c r="O6622">
        <v>1155.4280000000001</v>
      </c>
      <c r="P6622" s="27">
        <v>98852</v>
      </c>
      <c r="Q6622" s="27">
        <v>337283</v>
      </c>
    </row>
    <row r="6623" spans="1:17" x14ac:dyDescent="0.3">
      <c r="A6623">
        <v>5</v>
      </c>
      <c r="B6623">
        <v>2</v>
      </c>
      <c r="C6623">
        <v>6</v>
      </c>
      <c r="D6623" s="27">
        <v>8000</v>
      </c>
      <c r="E6623">
        <v>6648</v>
      </c>
      <c r="F6623">
        <v>17969</v>
      </c>
      <c r="G6623">
        <v>22795</v>
      </c>
      <c r="H6623">
        <v>808</v>
      </c>
      <c r="I6623">
        <v>34933</v>
      </c>
      <c r="J6623">
        <v>0</v>
      </c>
      <c r="K6623">
        <v>4995</v>
      </c>
      <c r="L6623">
        <v>11234</v>
      </c>
      <c r="M6623">
        <v>7882</v>
      </c>
      <c r="N6623">
        <v>30663</v>
      </c>
      <c r="O6623">
        <v>729.56460000000004</v>
      </c>
      <c r="P6623" s="27">
        <v>40424</v>
      </c>
      <c r="Q6623" s="27">
        <v>137927</v>
      </c>
    </row>
    <row r="6624" spans="1:17" x14ac:dyDescent="0.3">
      <c r="A6624">
        <v>3</v>
      </c>
      <c r="B6624">
        <v>18</v>
      </c>
      <c r="C6624">
        <v>38</v>
      </c>
      <c r="D6624" s="27">
        <v>1400000</v>
      </c>
      <c r="E6624">
        <v>215649</v>
      </c>
      <c r="F6624">
        <v>6582790</v>
      </c>
      <c r="G6624">
        <v>20091245</v>
      </c>
      <c r="H6624">
        <v>0</v>
      </c>
      <c r="I6624">
        <v>5340850</v>
      </c>
      <c r="J6624">
        <v>13037172</v>
      </c>
      <c r="K6624">
        <v>9869361</v>
      </c>
      <c r="L6624">
        <v>11969319</v>
      </c>
      <c r="M6624">
        <v>1367371</v>
      </c>
      <c r="N6624">
        <v>25433265</v>
      </c>
      <c r="O6624">
        <v>15.94562</v>
      </c>
      <c r="P6624" s="27">
        <v>27522574</v>
      </c>
      <c r="Q6624" s="27">
        <v>93907022</v>
      </c>
    </row>
    <row r="6625" spans="1:17" x14ac:dyDescent="0.3">
      <c r="A6625">
        <v>2</v>
      </c>
      <c r="B6625">
        <v>13</v>
      </c>
      <c r="C6625">
        <v>25</v>
      </c>
      <c r="D6625" s="27">
        <v>2100</v>
      </c>
      <c r="E6625">
        <v>0</v>
      </c>
      <c r="F6625">
        <v>4638</v>
      </c>
      <c r="G6625">
        <v>4347</v>
      </c>
      <c r="H6625">
        <v>0</v>
      </c>
      <c r="I6625">
        <v>4485</v>
      </c>
      <c r="J6625">
        <v>0</v>
      </c>
      <c r="K6625">
        <v>0</v>
      </c>
      <c r="L6625">
        <v>5074</v>
      </c>
      <c r="M6625">
        <v>8829</v>
      </c>
      <c r="N6625">
        <v>16925</v>
      </c>
      <c r="O6625">
        <v>1868.403</v>
      </c>
      <c r="P6625" s="27">
        <v>12983</v>
      </c>
      <c r="Q6625" s="27">
        <v>44298</v>
      </c>
    </row>
    <row r="6626" spans="1:17" x14ac:dyDescent="0.3">
      <c r="A6626">
        <v>8</v>
      </c>
      <c r="B6626">
        <v>6</v>
      </c>
      <c r="C6626">
        <v>14</v>
      </c>
      <c r="D6626" s="27">
        <v>6000</v>
      </c>
      <c r="E6626">
        <v>9020</v>
      </c>
      <c r="F6626">
        <v>0</v>
      </c>
      <c r="G6626">
        <v>27572</v>
      </c>
      <c r="H6626">
        <v>0</v>
      </c>
      <c r="I6626">
        <v>37304</v>
      </c>
      <c r="J6626">
        <v>38376</v>
      </c>
      <c r="K6626">
        <v>647505</v>
      </c>
      <c r="L6626">
        <v>1168</v>
      </c>
      <c r="M6626">
        <v>10350</v>
      </c>
      <c r="N6626">
        <v>45374</v>
      </c>
      <c r="O6626">
        <v>1667.7550000000001</v>
      </c>
      <c r="P6626" s="27">
        <v>239352</v>
      </c>
      <c r="Q6626" s="27">
        <v>816669</v>
      </c>
    </row>
    <row r="6627" spans="1:17" x14ac:dyDescent="0.3">
      <c r="A6627">
        <v>3</v>
      </c>
      <c r="B6627">
        <v>8</v>
      </c>
      <c r="C6627">
        <v>19</v>
      </c>
      <c r="D6627" s="27">
        <v>128000</v>
      </c>
      <c r="E6627">
        <v>0</v>
      </c>
      <c r="F6627">
        <v>654482</v>
      </c>
      <c r="G6627">
        <v>5420041</v>
      </c>
      <c r="H6627">
        <v>0</v>
      </c>
      <c r="I6627">
        <v>1173782</v>
      </c>
      <c r="J6627">
        <v>235220</v>
      </c>
      <c r="K6627">
        <v>35207</v>
      </c>
      <c r="L6627">
        <v>443130</v>
      </c>
      <c r="M6627">
        <v>3069664</v>
      </c>
      <c r="N6627">
        <v>1489521</v>
      </c>
      <c r="O6627">
        <v>9.0929190000000002</v>
      </c>
      <c r="P6627" s="27">
        <v>3669709</v>
      </c>
      <c r="Q6627" s="27">
        <v>12521047</v>
      </c>
    </row>
    <row r="6628" spans="1:17" x14ac:dyDescent="0.3">
      <c r="A6628">
        <v>2</v>
      </c>
      <c r="B6628">
        <v>2</v>
      </c>
      <c r="C6628">
        <v>4</v>
      </c>
      <c r="D6628" s="27">
        <v>43500</v>
      </c>
      <c r="E6628">
        <v>53846</v>
      </c>
      <c r="F6628">
        <v>80232</v>
      </c>
      <c r="G6628">
        <v>541519</v>
      </c>
      <c r="H6628">
        <v>3721</v>
      </c>
      <c r="I6628">
        <v>558082</v>
      </c>
      <c r="J6628">
        <v>0</v>
      </c>
      <c r="K6628">
        <v>12328</v>
      </c>
      <c r="L6628">
        <v>98268</v>
      </c>
      <c r="M6628">
        <v>243149</v>
      </c>
      <c r="N6628">
        <v>370069</v>
      </c>
      <c r="O6628">
        <v>751.72649999999999</v>
      </c>
      <c r="P6628" s="27">
        <v>574799</v>
      </c>
      <c r="Q6628" s="27">
        <v>1961214</v>
      </c>
    </row>
    <row r="6629" spans="1:17" x14ac:dyDescent="0.3">
      <c r="A6629">
        <v>8</v>
      </c>
      <c r="B6629">
        <v>1</v>
      </c>
      <c r="C6629">
        <v>1</v>
      </c>
      <c r="D6629" s="27">
        <v>2950</v>
      </c>
      <c r="E6629">
        <v>0</v>
      </c>
      <c r="F6629">
        <v>0</v>
      </c>
      <c r="G6629">
        <v>65</v>
      </c>
      <c r="H6629">
        <v>0</v>
      </c>
      <c r="I6629">
        <v>0</v>
      </c>
      <c r="J6629">
        <v>0</v>
      </c>
      <c r="K6629">
        <v>0</v>
      </c>
      <c r="L6629">
        <v>0</v>
      </c>
      <c r="M6629">
        <v>0</v>
      </c>
      <c r="N6629">
        <v>12058</v>
      </c>
      <c r="O6629">
        <v>1667.7550000000001</v>
      </c>
      <c r="P6629" s="27">
        <v>3553</v>
      </c>
      <c r="Q6629" s="27">
        <v>12123</v>
      </c>
    </row>
    <row r="6630" spans="1:17" x14ac:dyDescent="0.3">
      <c r="A6630">
        <v>3</v>
      </c>
      <c r="B6630">
        <v>2</v>
      </c>
      <c r="C6630">
        <v>2</v>
      </c>
      <c r="D6630" s="27">
        <v>27000</v>
      </c>
      <c r="E6630">
        <v>154097</v>
      </c>
      <c r="F6630">
        <v>359545</v>
      </c>
      <c r="G6630">
        <v>992949</v>
      </c>
      <c r="H6630">
        <v>0</v>
      </c>
      <c r="I6630">
        <v>366247</v>
      </c>
      <c r="J6630">
        <v>0</v>
      </c>
      <c r="K6630">
        <v>851900</v>
      </c>
      <c r="L6630">
        <v>125007</v>
      </c>
      <c r="M6630">
        <v>1501887</v>
      </c>
      <c r="N6630">
        <v>696954</v>
      </c>
      <c r="O6630">
        <v>315.52019999999999</v>
      </c>
      <c r="P6630" s="27">
        <v>1479656</v>
      </c>
      <c r="Q6630" s="27">
        <v>5048586</v>
      </c>
    </row>
    <row r="6631" spans="1:17" x14ac:dyDescent="0.3">
      <c r="A6631">
        <v>4</v>
      </c>
      <c r="B6631">
        <v>5</v>
      </c>
      <c r="C6631">
        <v>10</v>
      </c>
      <c r="D6631" s="27">
        <v>7800</v>
      </c>
      <c r="E6631">
        <v>0</v>
      </c>
      <c r="F6631">
        <v>3755</v>
      </c>
      <c r="G6631">
        <v>1978</v>
      </c>
      <c r="H6631">
        <v>0</v>
      </c>
      <c r="I6631">
        <v>17410</v>
      </c>
      <c r="J6631">
        <v>0</v>
      </c>
      <c r="K6631">
        <v>0</v>
      </c>
      <c r="L6631">
        <v>110</v>
      </c>
      <c r="M6631">
        <v>7782</v>
      </c>
      <c r="N6631">
        <v>15129</v>
      </c>
      <c r="O6631">
        <v>1274.2560000000001</v>
      </c>
      <c r="P6631" s="27">
        <v>13530</v>
      </c>
      <c r="Q6631" s="27">
        <v>46164</v>
      </c>
    </row>
    <row r="6632" spans="1:17" x14ac:dyDescent="0.3">
      <c r="A6632">
        <v>2</v>
      </c>
      <c r="B6632">
        <v>91</v>
      </c>
      <c r="C6632">
        <v>49</v>
      </c>
      <c r="D6632" s="27">
        <v>2500</v>
      </c>
      <c r="E6632">
        <v>0</v>
      </c>
      <c r="F6632">
        <v>18913</v>
      </c>
      <c r="G6632">
        <v>5565</v>
      </c>
      <c r="H6632">
        <v>999</v>
      </c>
      <c r="I6632">
        <v>28976</v>
      </c>
      <c r="J6632">
        <v>0</v>
      </c>
      <c r="K6632">
        <v>3308</v>
      </c>
      <c r="L6632">
        <v>7057</v>
      </c>
      <c r="M6632">
        <v>8989</v>
      </c>
      <c r="N6632">
        <v>45695</v>
      </c>
      <c r="O6632">
        <v>177.34460000000001</v>
      </c>
      <c r="P6632" s="27">
        <v>35024</v>
      </c>
      <c r="Q6632" s="27">
        <v>119502</v>
      </c>
    </row>
    <row r="6633" spans="1:17" x14ac:dyDescent="0.3">
      <c r="A6633">
        <v>8</v>
      </c>
      <c r="B6633">
        <v>25</v>
      </c>
      <c r="C6633">
        <v>42</v>
      </c>
      <c r="D6633" s="27">
        <v>95000</v>
      </c>
      <c r="E6633">
        <v>68104</v>
      </c>
      <c r="F6633">
        <v>128738</v>
      </c>
      <c r="G6633">
        <v>644657</v>
      </c>
      <c r="H6633">
        <v>0</v>
      </c>
      <c r="I6633">
        <v>516174</v>
      </c>
      <c r="J6633">
        <v>0</v>
      </c>
      <c r="K6633">
        <v>6848</v>
      </c>
      <c r="L6633">
        <v>63660</v>
      </c>
      <c r="M6633">
        <v>32659</v>
      </c>
      <c r="N6633">
        <v>445434</v>
      </c>
      <c r="O6633">
        <v>249.4453</v>
      </c>
      <c r="P6633" s="27">
        <v>558697</v>
      </c>
      <c r="Q6633" s="27">
        <v>1906274</v>
      </c>
    </row>
    <row r="6634" spans="1:17" x14ac:dyDescent="0.3">
      <c r="A6634">
        <v>7</v>
      </c>
      <c r="B6634">
        <v>5</v>
      </c>
      <c r="C6634">
        <v>9</v>
      </c>
      <c r="D6634" s="27">
        <v>2400</v>
      </c>
      <c r="E6634">
        <v>6931</v>
      </c>
      <c r="F6634">
        <v>0</v>
      </c>
      <c r="G6634">
        <v>473</v>
      </c>
      <c r="H6634">
        <v>0</v>
      </c>
      <c r="I6634">
        <v>17869</v>
      </c>
      <c r="J6634">
        <v>0</v>
      </c>
      <c r="K6634">
        <v>0</v>
      </c>
      <c r="L6634">
        <v>0</v>
      </c>
      <c r="M6634">
        <v>0</v>
      </c>
      <c r="N6634">
        <v>14838</v>
      </c>
      <c r="O6634">
        <v>1451.617</v>
      </c>
      <c r="P6634" s="27">
        <v>11756</v>
      </c>
      <c r="Q6634" s="27">
        <v>40111</v>
      </c>
    </row>
    <row r="6635" spans="1:17" x14ac:dyDescent="0.3">
      <c r="A6635">
        <v>5</v>
      </c>
      <c r="B6635">
        <v>1</v>
      </c>
      <c r="C6635">
        <v>1</v>
      </c>
      <c r="D6635" s="27">
        <v>2400</v>
      </c>
      <c r="E6635">
        <v>0</v>
      </c>
      <c r="F6635">
        <v>0</v>
      </c>
      <c r="G6635">
        <v>0</v>
      </c>
      <c r="H6635">
        <v>0</v>
      </c>
      <c r="I6635">
        <v>0</v>
      </c>
      <c r="J6635">
        <v>0</v>
      </c>
      <c r="K6635">
        <v>1075</v>
      </c>
      <c r="L6635">
        <v>0</v>
      </c>
      <c r="M6635">
        <v>0</v>
      </c>
      <c r="N6635">
        <v>6189</v>
      </c>
      <c r="O6635">
        <v>1807.463</v>
      </c>
      <c r="P6635" s="27">
        <v>2129</v>
      </c>
      <c r="Q6635" s="27">
        <v>7264</v>
      </c>
    </row>
    <row r="6636" spans="1:17" x14ac:dyDescent="0.3">
      <c r="A6636">
        <v>6</v>
      </c>
      <c r="B6636">
        <v>23</v>
      </c>
      <c r="C6636">
        <v>50</v>
      </c>
      <c r="D6636" s="27">
        <v>75000</v>
      </c>
      <c r="E6636">
        <v>117140</v>
      </c>
      <c r="F6636">
        <v>494386</v>
      </c>
      <c r="G6636">
        <v>822534</v>
      </c>
      <c r="H6636">
        <v>65619</v>
      </c>
      <c r="I6636">
        <v>291541</v>
      </c>
      <c r="J6636">
        <v>67947</v>
      </c>
      <c r="K6636">
        <v>2502983</v>
      </c>
      <c r="L6636">
        <v>183175</v>
      </c>
      <c r="M6636">
        <v>132441</v>
      </c>
      <c r="N6636">
        <v>499722</v>
      </c>
      <c r="O6636">
        <v>226.8278</v>
      </c>
      <c r="P6636" s="27">
        <v>1517435</v>
      </c>
      <c r="Q6636" s="27">
        <v>5177488</v>
      </c>
    </row>
    <row r="6637" spans="1:17" x14ac:dyDescent="0.3">
      <c r="A6637">
        <v>3</v>
      </c>
      <c r="B6637">
        <v>5</v>
      </c>
      <c r="C6637">
        <v>10</v>
      </c>
      <c r="D6637" s="27">
        <v>16500</v>
      </c>
      <c r="E6637">
        <v>13422</v>
      </c>
      <c r="F6637">
        <v>39475</v>
      </c>
      <c r="G6637">
        <v>21734</v>
      </c>
      <c r="H6637">
        <v>1364</v>
      </c>
      <c r="I6637">
        <v>127282</v>
      </c>
      <c r="J6637">
        <v>1933</v>
      </c>
      <c r="K6637">
        <v>16066</v>
      </c>
      <c r="L6637">
        <v>38915</v>
      </c>
      <c r="M6637">
        <v>90805</v>
      </c>
      <c r="N6637">
        <v>105229</v>
      </c>
      <c r="O6637">
        <v>1879.4559999999999</v>
      </c>
      <c r="P6637" s="27">
        <v>133712</v>
      </c>
      <c r="Q6637" s="27">
        <v>456225</v>
      </c>
    </row>
    <row r="6638" spans="1:17" x14ac:dyDescent="0.3">
      <c r="A6638">
        <v>5</v>
      </c>
      <c r="B6638">
        <v>16</v>
      </c>
      <c r="C6638">
        <v>35</v>
      </c>
      <c r="D6638" s="27">
        <v>142000</v>
      </c>
      <c r="E6638">
        <v>0</v>
      </c>
      <c r="F6638">
        <v>16969319</v>
      </c>
      <c r="G6638">
        <v>1085223</v>
      </c>
      <c r="H6638">
        <v>0</v>
      </c>
      <c r="I6638">
        <v>1963007</v>
      </c>
      <c r="J6638">
        <v>0</v>
      </c>
      <c r="K6638">
        <v>781315</v>
      </c>
      <c r="L6638">
        <v>980539</v>
      </c>
      <c r="M6638">
        <v>238484</v>
      </c>
      <c r="N6638">
        <v>3375210</v>
      </c>
      <c r="O6638">
        <v>9.2846069999999994</v>
      </c>
      <c r="P6638" s="27">
        <v>7442291</v>
      </c>
      <c r="Q6638" s="27">
        <v>25393097</v>
      </c>
    </row>
    <row r="6639" spans="1:17" x14ac:dyDescent="0.3">
      <c r="A6639">
        <v>9</v>
      </c>
      <c r="B6639">
        <v>4</v>
      </c>
      <c r="C6639">
        <v>8</v>
      </c>
      <c r="D6639" s="27">
        <v>118000</v>
      </c>
      <c r="E6639">
        <v>0</v>
      </c>
      <c r="F6639">
        <v>3504373</v>
      </c>
      <c r="G6639">
        <v>2938776</v>
      </c>
      <c r="H6639">
        <v>0</v>
      </c>
      <c r="I6639">
        <v>7274938</v>
      </c>
      <c r="J6639">
        <v>0</v>
      </c>
      <c r="K6639">
        <v>10868512</v>
      </c>
      <c r="L6639">
        <v>229046</v>
      </c>
      <c r="M6639">
        <v>1106131</v>
      </c>
      <c r="N6639">
        <v>7652342</v>
      </c>
      <c r="O6639">
        <v>27.428560000000001</v>
      </c>
      <c r="P6639" s="27">
        <v>9840011</v>
      </c>
      <c r="Q6639" s="27">
        <v>33574118</v>
      </c>
    </row>
    <row r="6640" spans="1:17" x14ac:dyDescent="0.3">
      <c r="A6640">
        <v>2</v>
      </c>
      <c r="B6640">
        <v>15</v>
      </c>
      <c r="C6640">
        <v>34</v>
      </c>
      <c r="D6640" s="27">
        <v>2850</v>
      </c>
      <c r="E6640">
        <v>15531</v>
      </c>
      <c r="F6640">
        <v>6881</v>
      </c>
      <c r="G6640">
        <v>19486</v>
      </c>
      <c r="H6640">
        <v>4837</v>
      </c>
      <c r="I6640">
        <v>9759</v>
      </c>
      <c r="J6640">
        <v>88104</v>
      </c>
      <c r="K6640">
        <v>88653</v>
      </c>
      <c r="L6640">
        <v>665</v>
      </c>
      <c r="M6640">
        <v>183</v>
      </c>
      <c r="N6640">
        <v>28342</v>
      </c>
      <c r="O6640">
        <v>1047.883</v>
      </c>
      <c r="P6640" s="27">
        <v>76917</v>
      </c>
      <c r="Q6640" s="27">
        <v>262441</v>
      </c>
    </row>
    <row r="6641" spans="1:17" x14ac:dyDescent="0.3">
      <c r="A6641">
        <v>9</v>
      </c>
      <c r="B6641">
        <v>2</v>
      </c>
      <c r="C6641">
        <v>2</v>
      </c>
      <c r="D6641" s="27">
        <v>12000</v>
      </c>
      <c r="E6641">
        <v>9279</v>
      </c>
      <c r="F6641">
        <v>97810</v>
      </c>
      <c r="G6641">
        <v>73655</v>
      </c>
      <c r="H6641">
        <v>372</v>
      </c>
      <c r="I6641">
        <v>62566</v>
      </c>
      <c r="J6641">
        <v>0</v>
      </c>
      <c r="K6641">
        <v>0</v>
      </c>
      <c r="L6641">
        <v>44188</v>
      </c>
      <c r="M6641">
        <v>71251</v>
      </c>
      <c r="N6641">
        <v>69160</v>
      </c>
      <c r="O6641">
        <v>440.04610000000002</v>
      </c>
      <c r="P6641" s="27">
        <v>125522</v>
      </c>
      <c r="Q6641" s="27">
        <v>428281</v>
      </c>
    </row>
    <row r="6642" spans="1:17" x14ac:dyDescent="0.3">
      <c r="A6642">
        <v>2</v>
      </c>
      <c r="B6642">
        <v>4</v>
      </c>
      <c r="C6642">
        <v>8</v>
      </c>
      <c r="D6642" s="27">
        <v>10001</v>
      </c>
      <c r="E6642">
        <v>259695</v>
      </c>
      <c r="F6642">
        <v>161517</v>
      </c>
      <c r="G6642">
        <v>36917</v>
      </c>
      <c r="H6642">
        <v>3994</v>
      </c>
      <c r="I6642">
        <v>138911</v>
      </c>
      <c r="J6642">
        <v>0</v>
      </c>
      <c r="K6642">
        <v>83762</v>
      </c>
      <c r="L6642">
        <v>21305</v>
      </c>
      <c r="M6642">
        <v>218989</v>
      </c>
      <c r="N6642">
        <v>202235</v>
      </c>
      <c r="O6642">
        <v>2864.5639999999999</v>
      </c>
      <c r="P6642" s="27">
        <v>330400</v>
      </c>
      <c r="Q6642" s="27">
        <v>1127325</v>
      </c>
    </row>
    <row r="6643" spans="1:17" x14ac:dyDescent="0.3">
      <c r="A6643">
        <v>6</v>
      </c>
      <c r="B6643">
        <v>18</v>
      </c>
      <c r="C6643">
        <v>39</v>
      </c>
      <c r="D6643" s="27">
        <v>14000</v>
      </c>
      <c r="E6643">
        <v>30449</v>
      </c>
      <c r="F6643">
        <v>123014</v>
      </c>
      <c r="G6643">
        <v>54467</v>
      </c>
      <c r="H6643">
        <v>95546</v>
      </c>
      <c r="I6643">
        <v>97136</v>
      </c>
      <c r="J6643">
        <v>0</v>
      </c>
      <c r="K6643">
        <v>142923</v>
      </c>
      <c r="L6643">
        <v>319414</v>
      </c>
      <c r="M6643">
        <v>11283</v>
      </c>
      <c r="N6643">
        <v>183157</v>
      </c>
      <c r="O6643">
        <v>499.12040000000002</v>
      </c>
      <c r="P6643" s="27">
        <v>309903</v>
      </c>
      <c r="Q6643" s="27">
        <v>1057389</v>
      </c>
    </row>
    <row r="6644" spans="1:17" x14ac:dyDescent="0.3">
      <c r="A6644">
        <v>2</v>
      </c>
      <c r="B6644">
        <v>14</v>
      </c>
      <c r="C6644">
        <v>29</v>
      </c>
      <c r="D6644" s="27">
        <v>40000</v>
      </c>
      <c r="E6644">
        <v>0</v>
      </c>
      <c r="F6644">
        <v>520581</v>
      </c>
      <c r="G6644">
        <v>106076</v>
      </c>
      <c r="H6644">
        <v>0</v>
      </c>
      <c r="I6644">
        <v>725151</v>
      </c>
      <c r="J6644">
        <v>0</v>
      </c>
      <c r="K6644">
        <v>343243</v>
      </c>
      <c r="L6644">
        <v>28643</v>
      </c>
      <c r="M6644">
        <v>305293</v>
      </c>
      <c r="N6644">
        <v>204201</v>
      </c>
      <c r="O6644">
        <v>239.3854</v>
      </c>
      <c r="P6644" s="27">
        <v>654510</v>
      </c>
      <c r="Q6644" s="27">
        <v>2233188</v>
      </c>
    </row>
    <row r="6645" spans="1:17" x14ac:dyDescent="0.3">
      <c r="A6645">
        <v>8</v>
      </c>
      <c r="B6645">
        <v>5</v>
      </c>
      <c r="C6645">
        <v>10</v>
      </c>
      <c r="D6645" s="27">
        <v>12500</v>
      </c>
      <c r="E6645">
        <v>30</v>
      </c>
      <c r="F6645">
        <v>5102</v>
      </c>
      <c r="G6645">
        <v>24059</v>
      </c>
      <c r="H6645">
        <v>481</v>
      </c>
      <c r="I6645">
        <v>77620</v>
      </c>
      <c r="J6645">
        <v>0</v>
      </c>
      <c r="K6645">
        <v>10190</v>
      </c>
      <c r="L6645">
        <v>6719</v>
      </c>
      <c r="M6645">
        <v>13831</v>
      </c>
      <c r="N6645">
        <v>55800</v>
      </c>
      <c r="O6645">
        <v>642.14160000000004</v>
      </c>
      <c r="P6645" s="27">
        <v>56809</v>
      </c>
      <c r="Q6645" s="27">
        <v>193832</v>
      </c>
    </row>
    <row r="6646" spans="1:17" x14ac:dyDescent="0.3">
      <c r="A6646">
        <v>5</v>
      </c>
      <c r="B6646">
        <v>91</v>
      </c>
      <c r="C6646">
        <v>49</v>
      </c>
      <c r="D6646" s="27">
        <v>6000</v>
      </c>
      <c r="E6646">
        <v>195</v>
      </c>
      <c r="F6646">
        <v>2600</v>
      </c>
      <c r="G6646">
        <v>1706</v>
      </c>
      <c r="H6646">
        <v>24</v>
      </c>
      <c r="I6646">
        <v>3969</v>
      </c>
      <c r="J6646">
        <v>0</v>
      </c>
      <c r="K6646">
        <v>257</v>
      </c>
      <c r="L6646">
        <v>384</v>
      </c>
      <c r="M6646">
        <v>977</v>
      </c>
      <c r="N6646">
        <v>8497</v>
      </c>
      <c r="O6646">
        <v>1879.4559999999999</v>
      </c>
      <c r="P6646" s="27">
        <v>5454</v>
      </c>
      <c r="Q6646" s="27">
        <v>18609</v>
      </c>
    </row>
    <row r="6647" spans="1:17" x14ac:dyDescent="0.3">
      <c r="A6647">
        <v>3</v>
      </c>
      <c r="B6647">
        <v>18</v>
      </c>
      <c r="C6647">
        <v>38</v>
      </c>
      <c r="D6647" s="27">
        <v>56000</v>
      </c>
      <c r="E6647">
        <v>128903</v>
      </c>
      <c r="F6647">
        <v>160551</v>
      </c>
      <c r="G6647">
        <v>237321</v>
      </c>
      <c r="H6647">
        <v>0</v>
      </c>
      <c r="I6647">
        <v>97256</v>
      </c>
      <c r="J6647">
        <v>0</v>
      </c>
      <c r="K6647">
        <v>162682</v>
      </c>
      <c r="L6647">
        <v>424215</v>
      </c>
      <c r="M6647">
        <v>6145</v>
      </c>
      <c r="N6647">
        <v>598534</v>
      </c>
      <c r="O6647">
        <v>751.72649999999999</v>
      </c>
      <c r="P6647" s="27">
        <v>532124</v>
      </c>
      <c r="Q6647" s="27">
        <v>1815607</v>
      </c>
    </row>
    <row r="6648" spans="1:17" x14ac:dyDescent="0.3">
      <c r="A6648">
        <v>7</v>
      </c>
      <c r="B6648">
        <v>2</v>
      </c>
      <c r="C6648">
        <v>2</v>
      </c>
      <c r="D6648" s="27">
        <v>146000</v>
      </c>
      <c r="E6648">
        <v>175581</v>
      </c>
      <c r="F6648">
        <v>6344699</v>
      </c>
      <c r="G6648">
        <v>4495148</v>
      </c>
      <c r="H6648">
        <v>86205</v>
      </c>
      <c r="I6648">
        <v>1949340</v>
      </c>
      <c r="J6648">
        <v>0</v>
      </c>
      <c r="K6648">
        <v>216464</v>
      </c>
      <c r="L6648">
        <v>439049</v>
      </c>
      <c r="M6648">
        <v>2748317</v>
      </c>
      <c r="N6648">
        <v>2370716</v>
      </c>
      <c r="O6648">
        <v>64.982789999999994</v>
      </c>
      <c r="P6648" s="27">
        <v>5517444</v>
      </c>
      <c r="Q6648" s="27">
        <v>18825519</v>
      </c>
    </row>
    <row r="6649" spans="1:17" x14ac:dyDescent="0.3">
      <c r="A6649">
        <v>2</v>
      </c>
      <c r="B6649">
        <v>14</v>
      </c>
      <c r="C6649">
        <v>29</v>
      </c>
      <c r="D6649" s="27">
        <v>210000</v>
      </c>
      <c r="E6649">
        <v>236328</v>
      </c>
      <c r="F6649">
        <v>619894</v>
      </c>
      <c r="G6649">
        <v>552640</v>
      </c>
      <c r="H6649">
        <v>0</v>
      </c>
      <c r="I6649">
        <v>1010548</v>
      </c>
      <c r="J6649">
        <v>117986</v>
      </c>
      <c r="K6649">
        <v>728747</v>
      </c>
      <c r="L6649">
        <v>83029</v>
      </c>
      <c r="M6649">
        <v>1561683</v>
      </c>
      <c r="N6649">
        <v>608765</v>
      </c>
      <c r="O6649">
        <v>139.16999999999999</v>
      </c>
      <c r="P6649" s="27">
        <v>1617708</v>
      </c>
      <c r="Q6649" s="27">
        <v>5519620</v>
      </c>
    </row>
    <row r="6650" spans="1:17" x14ac:dyDescent="0.3">
      <c r="A6650">
        <v>9</v>
      </c>
      <c r="B6650">
        <v>26</v>
      </c>
      <c r="C6650">
        <v>46</v>
      </c>
      <c r="D6650" s="27">
        <v>9000</v>
      </c>
      <c r="E6650">
        <v>1335</v>
      </c>
      <c r="F6650">
        <v>13038</v>
      </c>
      <c r="G6650">
        <v>43131</v>
      </c>
      <c r="H6650">
        <v>0</v>
      </c>
      <c r="I6650">
        <v>42714</v>
      </c>
      <c r="J6650">
        <v>0</v>
      </c>
      <c r="K6650">
        <v>0</v>
      </c>
      <c r="L6650">
        <v>8490</v>
      </c>
      <c r="M6650">
        <v>11802</v>
      </c>
      <c r="N6650">
        <v>56146</v>
      </c>
      <c r="O6650">
        <v>1828.0519999999999</v>
      </c>
      <c r="P6650" s="27">
        <v>51775</v>
      </c>
      <c r="Q6650" s="27">
        <v>176656</v>
      </c>
    </row>
    <row r="6651" spans="1:17" x14ac:dyDescent="0.3">
      <c r="A6651">
        <v>4</v>
      </c>
      <c r="B6651">
        <v>1</v>
      </c>
      <c r="C6651">
        <v>1</v>
      </c>
      <c r="D6651" s="27">
        <v>2300</v>
      </c>
      <c r="O6651">
        <v>1484.5150000000001</v>
      </c>
    </row>
    <row r="6652" spans="1:17" x14ac:dyDescent="0.3">
      <c r="A6652">
        <v>6</v>
      </c>
      <c r="B6652">
        <v>14</v>
      </c>
      <c r="C6652">
        <v>28</v>
      </c>
      <c r="D6652" s="27">
        <v>22500</v>
      </c>
      <c r="E6652">
        <v>15135</v>
      </c>
      <c r="F6652">
        <v>182433</v>
      </c>
      <c r="G6652">
        <v>61097</v>
      </c>
      <c r="H6652">
        <v>0</v>
      </c>
      <c r="I6652">
        <v>87755</v>
      </c>
      <c r="J6652">
        <v>0</v>
      </c>
      <c r="K6652">
        <v>19116</v>
      </c>
      <c r="L6652">
        <v>9774</v>
      </c>
      <c r="M6652">
        <v>347605</v>
      </c>
      <c r="N6652">
        <v>71160</v>
      </c>
      <c r="O6652">
        <v>583.35119999999995</v>
      </c>
      <c r="P6652" s="27">
        <v>232730</v>
      </c>
      <c r="Q6652" s="27">
        <v>794075</v>
      </c>
    </row>
    <row r="6653" spans="1:17" x14ac:dyDescent="0.3">
      <c r="A6653">
        <v>7</v>
      </c>
      <c r="B6653">
        <v>12</v>
      </c>
      <c r="C6653">
        <v>21</v>
      </c>
      <c r="D6653" s="27">
        <v>5000</v>
      </c>
      <c r="E6653">
        <v>978</v>
      </c>
      <c r="F6653">
        <v>17718</v>
      </c>
      <c r="G6653">
        <v>14169</v>
      </c>
      <c r="H6653">
        <v>0</v>
      </c>
      <c r="I6653">
        <v>17797</v>
      </c>
      <c r="J6653">
        <v>0</v>
      </c>
      <c r="K6653">
        <v>4347</v>
      </c>
      <c r="L6653">
        <v>3822</v>
      </c>
      <c r="M6653">
        <v>0</v>
      </c>
      <c r="N6653">
        <v>32969</v>
      </c>
      <c r="O6653">
        <v>1868.403</v>
      </c>
      <c r="P6653" s="27">
        <v>26905</v>
      </c>
      <c r="Q6653" s="27">
        <v>91800</v>
      </c>
    </row>
    <row r="6654" spans="1:17" x14ac:dyDescent="0.3">
      <c r="A6654">
        <v>5</v>
      </c>
      <c r="B6654">
        <v>1</v>
      </c>
      <c r="C6654">
        <v>1</v>
      </c>
      <c r="D6654" s="27">
        <v>425000</v>
      </c>
      <c r="E6654">
        <v>625518</v>
      </c>
      <c r="F6654">
        <v>584199</v>
      </c>
      <c r="G6654">
        <v>83263</v>
      </c>
      <c r="H6654">
        <v>24</v>
      </c>
      <c r="I6654">
        <v>1580085</v>
      </c>
      <c r="J6654">
        <v>0</v>
      </c>
      <c r="K6654">
        <v>0</v>
      </c>
      <c r="L6654">
        <v>0</v>
      </c>
      <c r="M6654">
        <v>0</v>
      </c>
      <c r="N6654">
        <v>7955630</v>
      </c>
      <c r="O6654">
        <v>23.251169999999998</v>
      </c>
      <c r="P6654" s="27">
        <v>3173716</v>
      </c>
      <c r="Q6654" s="27">
        <v>10828719</v>
      </c>
    </row>
    <row r="6655" spans="1:17" x14ac:dyDescent="0.3">
      <c r="A6655">
        <v>8</v>
      </c>
      <c r="B6655">
        <v>2</v>
      </c>
      <c r="C6655">
        <v>2</v>
      </c>
      <c r="D6655" s="27">
        <v>600000</v>
      </c>
      <c r="E6655">
        <v>466456</v>
      </c>
      <c r="F6655">
        <v>606611</v>
      </c>
      <c r="G6655">
        <v>6851110</v>
      </c>
      <c r="H6655">
        <v>0</v>
      </c>
      <c r="I6655">
        <v>2620097</v>
      </c>
      <c r="J6655">
        <v>0</v>
      </c>
      <c r="K6655">
        <v>4008633</v>
      </c>
      <c r="L6655">
        <v>109083</v>
      </c>
      <c r="M6655">
        <v>514246</v>
      </c>
      <c r="N6655">
        <v>1775204</v>
      </c>
      <c r="O6655">
        <v>17.395230000000002</v>
      </c>
      <c r="P6655" s="27">
        <v>4968183</v>
      </c>
      <c r="Q6655" s="27">
        <v>16951440</v>
      </c>
    </row>
    <row r="6656" spans="1:17" x14ac:dyDescent="0.3">
      <c r="A6656">
        <v>9</v>
      </c>
      <c r="B6656">
        <v>14</v>
      </c>
      <c r="C6656">
        <v>28</v>
      </c>
      <c r="D6656" s="27">
        <v>84000</v>
      </c>
      <c r="E6656">
        <v>0</v>
      </c>
      <c r="F6656">
        <v>60888</v>
      </c>
      <c r="G6656">
        <v>311955</v>
      </c>
      <c r="H6656">
        <v>0</v>
      </c>
      <c r="I6656">
        <v>346936</v>
      </c>
      <c r="J6656">
        <v>48755</v>
      </c>
      <c r="K6656">
        <v>139359</v>
      </c>
      <c r="L6656">
        <v>64145</v>
      </c>
      <c r="M6656">
        <v>418943</v>
      </c>
      <c r="N6656">
        <v>250450</v>
      </c>
      <c r="O6656">
        <v>311.1345</v>
      </c>
      <c r="P6656" s="27">
        <v>481076</v>
      </c>
      <c r="Q6656" s="27">
        <v>1641431</v>
      </c>
    </row>
    <row r="6657" spans="1:17" x14ac:dyDescent="0.3">
      <c r="A6657">
        <v>2</v>
      </c>
      <c r="B6657">
        <v>14</v>
      </c>
      <c r="C6657">
        <v>29</v>
      </c>
      <c r="D6657" s="27">
        <v>126000</v>
      </c>
      <c r="E6657">
        <v>78817</v>
      </c>
      <c r="F6657">
        <v>816379</v>
      </c>
      <c r="G6657">
        <v>940296</v>
      </c>
      <c r="H6657">
        <v>0</v>
      </c>
      <c r="I6657">
        <v>984116</v>
      </c>
      <c r="J6657">
        <v>0</v>
      </c>
      <c r="K6657">
        <v>449297</v>
      </c>
      <c r="L6657">
        <v>243394</v>
      </c>
      <c r="M6657">
        <v>96778</v>
      </c>
      <c r="N6657">
        <v>775398</v>
      </c>
      <c r="O6657">
        <v>84.055760000000006</v>
      </c>
      <c r="P6657" s="27">
        <v>1285016</v>
      </c>
      <c r="Q6657" s="27">
        <v>4384475</v>
      </c>
    </row>
    <row r="6658" spans="1:17" x14ac:dyDescent="0.3">
      <c r="A6658">
        <v>2</v>
      </c>
      <c r="B6658">
        <v>5</v>
      </c>
      <c r="C6658">
        <v>9</v>
      </c>
      <c r="D6658" s="27">
        <v>600000</v>
      </c>
      <c r="E6658">
        <v>0</v>
      </c>
      <c r="F6658">
        <v>198270</v>
      </c>
      <c r="G6658">
        <v>758688</v>
      </c>
      <c r="H6658">
        <v>14069</v>
      </c>
      <c r="I6658">
        <v>4700717</v>
      </c>
      <c r="J6658">
        <v>0</v>
      </c>
      <c r="K6658">
        <v>56885</v>
      </c>
      <c r="L6658">
        <v>24921</v>
      </c>
      <c r="M6658">
        <v>35847</v>
      </c>
      <c r="N6658">
        <v>2655893</v>
      </c>
      <c r="O6658">
        <v>25.322579999999999</v>
      </c>
      <c r="P6658" s="27">
        <v>2475173</v>
      </c>
      <c r="Q6658" s="27">
        <v>8445290</v>
      </c>
    </row>
    <row r="6659" spans="1:17" x14ac:dyDescent="0.3">
      <c r="A6659">
        <v>1</v>
      </c>
      <c r="B6659">
        <v>6</v>
      </c>
      <c r="C6659">
        <v>12</v>
      </c>
      <c r="D6659" s="27">
        <v>5200</v>
      </c>
      <c r="E6659">
        <v>24990</v>
      </c>
      <c r="F6659">
        <v>5293</v>
      </c>
      <c r="G6659">
        <v>27968</v>
      </c>
      <c r="H6659">
        <v>0</v>
      </c>
      <c r="I6659">
        <v>21896</v>
      </c>
      <c r="J6659">
        <v>25987</v>
      </c>
      <c r="K6659">
        <v>438468</v>
      </c>
      <c r="L6659">
        <v>2858</v>
      </c>
      <c r="M6659">
        <v>0</v>
      </c>
      <c r="N6659">
        <v>25824</v>
      </c>
      <c r="O6659">
        <v>1851.67</v>
      </c>
      <c r="P6659" s="27">
        <v>168020</v>
      </c>
      <c r="Q6659" s="27">
        <v>573284</v>
      </c>
    </row>
    <row r="6660" spans="1:17" x14ac:dyDescent="0.3">
      <c r="A6660">
        <v>5</v>
      </c>
      <c r="B6660">
        <v>2</v>
      </c>
      <c r="C6660">
        <v>2</v>
      </c>
      <c r="D6660" s="27">
        <v>3500</v>
      </c>
      <c r="E6660">
        <v>4292</v>
      </c>
      <c r="F6660">
        <v>10583</v>
      </c>
      <c r="G6660">
        <v>9742</v>
      </c>
      <c r="H6660">
        <v>581</v>
      </c>
      <c r="I6660">
        <v>16006</v>
      </c>
      <c r="J6660">
        <v>0</v>
      </c>
      <c r="K6660">
        <v>1700</v>
      </c>
      <c r="L6660">
        <v>3010</v>
      </c>
      <c r="M6660">
        <v>21966</v>
      </c>
      <c r="N6660">
        <v>12660</v>
      </c>
      <c r="O6660">
        <v>1807.463</v>
      </c>
      <c r="P6660" s="27">
        <v>23605</v>
      </c>
      <c r="Q6660" s="27">
        <v>80540</v>
      </c>
    </row>
    <row r="6661" spans="1:17" x14ac:dyDescent="0.3">
      <c r="A6661">
        <v>5</v>
      </c>
      <c r="B6661">
        <v>2</v>
      </c>
      <c r="C6661">
        <v>6</v>
      </c>
      <c r="D6661" s="27">
        <v>31500</v>
      </c>
      <c r="E6661">
        <v>0</v>
      </c>
      <c r="F6661">
        <v>1014130</v>
      </c>
      <c r="G6661">
        <v>279638</v>
      </c>
      <c r="H6661">
        <v>0</v>
      </c>
      <c r="I6661">
        <v>346372</v>
      </c>
      <c r="J6661">
        <v>0</v>
      </c>
      <c r="K6661">
        <v>23133</v>
      </c>
      <c r="L6661">
        <v>107331</v>
      </c>
      <c r="M6661">
        <v>763640</v>
      </c>
      <c r="N6661">
        <v>209523</v>
      </c>
      <c r="O6661">
        <v>48.84104</v>
      </c>
      <c r="P6661" s="27">
        <v>804152</v>
      </c>
      <c r="Q6661" s="27">
        <v>2743767</v>
      </c>
    </row>
    <row r="6662" spans="1:17" x14ac:dyDescent="0.3">
      <c r="A6662">
        <v>9</v>
      </c>
      <c r="B6662">
        <v>5</v>
      </c>
      <c r="C6662">
        <v>10</v>
      </c>
      <c r="D6662" s="27">
        <v>12000</v>
      </c>
      <c r="E6662">
        <v>0</v>
      </c>
      <c r="F6662">
        <v>7582</v>
      </c>
      <c r="G6662">
        <v>1913</v>
      </c>
      <c r="H6662">
        <v>856</v>
      </c>
      <c r="I6662">
        <v>13405</v>
      </c>
      <c r="J6662">
        <v>0</v>
      </c>
      <c r="K6662">
        <v>0</v>
      </c>
      <c r="L6662">
        <v>12864</v>
      </c>
      <c r="M6662">
        <v>10703</v>
      </c>
      <c r="N6662">
        <v>27263</v>
      </c>
      <c r="O6662">
        <v>1828.0519999999999</v>
      </c>
      <c r="P6662" s="27">
        <v>21860</v>
      </c>
      <c r="Q6662" s="27">
        <v>74586</v>
      </c>
    </row>
    <row r="6663" spans="1:17" x14ac:dyDescent="0.3">
      <c r="A6663">
        <v>5</v>
      </c>
      <c r="B6663">
        <v>14</v>
      </c>
      <c r="C6663">
        <v>28</v>
      </c>
      <c r="D6663" s="27">
        <v>84000</v>
      </c>
      <c r="E6663">
        <v>0</v>
      </c>
      <c r="F6663">
        <v>1932044</v>
      </c>
      <c r="G6663">
        <v>1069871</v>
      </c>
      <c r="H6663">
        <v>0</v>
      </c>
      <c r="I6663">
        <v>1326416</v>
      </c>
      <c r="J6663">
        <v>0</v>
      </c>
      <c r="K6663">
        <v>285951</v>
      </c>
      <c r="L6663">
        <v>99912</v>
      </c>
      <c r="M6663">
        <v>294056</v>
      </c>
      <c r="N6663">
        <v>894435</v>
      </c>
      <c r="O6663">
        <v>139.16999999999999</v>
      </c>
      <c r="P6663" s="27">
        <v>1729978</v>
      </c>
      <c r="Q6663" s="27">
        <v>5902685</v>
      </c>
    </row>
    <row r="6664" spans="1:17" x14ac:dyDescent="0.3">
      <c r="A6664">
        <v>9</v>
      </c>
      <c r="B6664">
        <v>25</v>
      </c>
      <c r="C6664">
        <v>42</v>
      </c>
      <c r="D6664" s="27">
        <v>48000</v>
      </c>
      <c r="E6664">
        <v>3048</v>
      </c>
      <c r="F6664">
        <v>122877</v>
      </c>
      <c r="G6664">
        <v>506709</v>
      </c>
      <c r="H6664">
        <v>4750</v>
      </c>
      <c r="I6664">
        <v>737207</v>
      </c>
      <c r="J6664">
        <v>0</v>
      </c>
      <c r="K6664">
        <v>50784</v>
      </c>
      <c r="L6664">
        <v>33956</v>
      </c>
      <c r="M6664">
        <v>30972</v>
      </c>
      <c r="N6664">
        <v>431776</v>
      </c>
      <c r="O6664">
        <v>158.2996</v>
      </c>
      <c r="P6664" s="27">
        <v>563329</v>
      </c>
      <c r="Q6664" s="27">
        <v>1922079</v>
      </c>
    </row>
    <row r="6665" spans="1:17" x14ac:dyDescent="0.3">
      <c r="A6665">
        <v>5</v>
      </c>
      <c r="B6665">
        <v>1</v>
      </c>
      <c r="C6665">
        <v>1</v>
      </c>
      <c r="D6665" s="27">
        <v>96000</v>
      </c>
      <c r="E6665">
        <v>12307</v>
      </c>
      <c r="F6665">
        <v>2292092</v>
      </c>
      <c r="G6665">
        <v>570192</v>
      </c>
      <c r="H6665">
        <v>1717</v>
      </c>
      <c r="I6665">
        <v>384377</v>
      </c>
      <c r="J6665">
        <v>0</v>
      </c>
      <c r="K6665">
        <v>0</v>
      </c>
      <c r="L6665">
        <v>8044</v>
      </c>
      <c r="M6665">
        <v>228897</v>
      </c>
      <c r="N6665">
        <v>894693</v>
      </c>
      <c r="O6665">
        <v>197.7449</v>
      </c>
      <c r="P6665" s="27">
        <v>1287315</v>
      </c>
      <c r="Q6665" s="27">
        <v>4392319</v>
      </c>
    </row>
    <row r="6666" spans="1:17" x14ac:dyDescent="0.3">
      <c r="A6666">
        <v>4</v>
      </c>
      <c r="B6666">
        <v>5</v>
      </c>
      <c r="C6666">
        <v>10</v>
      </c>
      <c r="D6666" s="27">
        <v>5000</v>
      </c>
      <c r="E6666">
        <v>23117</v>
      </c>
      <c r="F6666">
        <v>4536</v>
      </c>
      <c r="G6666">
        <v>2519</v>
      </c>
      <c r="H6666">
        <v>701</v>
      </c>
      <c r="I6666">
        <v>19084</v>
      </c>
      <c r="J6666">
        <v>0</v>
      </c>
      <c r="K6666">
        <v>1779</v>
      </c>
      <c r="L6666">
        <v>902</v>
      </c>
      <c r="M6666">
        <v>9027</v>
      </c>
      <c r="N6666">
        <v>14975</v>
      </c>
      <c r="O6666">
        <v>1807.463</v>
      </c>
      <c r="P6666" s="27">
        <v>22462</v>
      </c>
      <c r="Q6666" s="27">
        <v>76640</v>
      </c>
    </row>
    <row r="6667" spans="1:17" x14ac:dyDescent="0.3">
      <c r="A6667">
        <v>3</v>
      </c>
      <c r="B6667">
        <v>12</v>
      </c>
      <c r="C6667">
        <v>21</v>
      </c>
      <c r="D6667" s="27">
        <v>5000</v>
      </c>
      <c r="E6667">
        <v>7459</v>
      </c>
      <c r="F6667">
        <v>9130</v>
      </c>
      <c r="G6667">
        <v>17576</v>
      </c>
      <c r="H6667">
        <v>0</v>
      </c>
      <c r="I6667">
        <v>33247</v>
      </c>
      <c r="J6667">
        <v>7603</v>
      </c>
      <c r="K6667">
        <v>6948</v>
      </c>
      <c r="L6667">
        <v>46254</v>
      </c>
      <c r="M6667">
        <v>31646</v>
      </c>
      <c r="N6667">
        <v>55035</v>
      </c>
      <c r="O6667">
        <v>1559.829</v>
      </c>
      <c r="P6667" s="27">
        <v>62983</v>
      </c>
      <c r="Q6667" s="27">
        <v>214898</v>
      </c>
    </row>
    <row r="6668" spans="1:17" x14ac:dyDescent="0.3">
      <c r="A6668">
        <v>4</v>
      </c>
      <c r="B6668">
        <v>2</v>
      </c>
      <c r="C6668">
        <v>4</v>
      </c>
      <c r="D6668" s="27">
        <v>1600</v>
      </c>
      <c r="E6668">
        <v>0</v>
      </c>
      <c r="F6668">
        <v>2381</v>
      </c>
      <c r="G6668">
        <v>11135</v>
      </c>
      <c r="H6668">
        <v>38</v>
      </c>
      <c r="I6668">
        <v>8414</v>
      </c>
      <c r="J6668">
        <v>0</v>
      </c>
      <c r="K6668">
        <v>0</v>
      </c>
      <c r="L6668">
        <v>289</v>
      </c>
      <c r="M6668">
        <v>1275</v>
      </c>
      <c r="N6668">
        <v>6303</v>
      </c>
      <c r="O6668">
        <v>1484.5150000000001</v>
      </c>
      <c r="P6668" s="27">
        <v>8744</v>
      </c>
      <c r="Q6668" s="27">
        <v>29835</v>
      </c>
    </row>
    <row r="6669" spans="1:17" x14ac:dyDescent="0.3">
      <c r="A6669">
        <v>9</v>
      </c>
      <c r="B6669">
        <v>5</v>
      </c>
      <c r="C6669">
        <v>10</v>
      </c>
      <c r="D6669" s="27">
        <v>7200</v>
      </c>
      <c r="E6669">
        <v>0</v>
      </c>
      <c r="F6669">
        <v>2358</v>
      </c>
      <c r="G6669">
        <v>5567</v>
      </c>
      <c r="H6669">
        <v>417</v>
      </c>
      <c r="I6669">
        <v>10278</v>
      </c>
      <c r="J6669">
        <v>0</v>
      </c>
      <c r="K6669">
        <v>6585</v>
      </c>
      <c r="L6669">
        <v>5396</v>
      </c>
      <c r="M6669">
        <v>14739</v>
      </c>
      <c r="N6669">
        <v>18826</v>
      </c>
      <c r="O6669">
        <v>579.24779999999998</v>
      </c>
      <c r="P6669" s="27">
        <v>18806</v>
      </c>
      <c r="Q6669" s="27">
        <v>64166</v>
      </c>
    </row>
    <row r="6670" spans="1:17" x14ac:dyDescent="0.3">
      <c r="A6670">
        <v>3</v>
      </c>
      <c r="B6670">
        <v>16</v>
      </c>
      <c r="C6670">
        <v>35</v>
      </c>
      <c r="D6670" s="27">
        <v>1400000</v>
      </c>
      <c r="E6670">
        <v>0</v>
      </c>
      <c r="F6670">
        <v>0</v>
      </c>
      <c r="G6670">
        <v>56074454</v>
      </c>
      <c r="H6670">
        <v>0</v>
      </c>
      <c r="I6670">
        <v>21809362</v>
      </c>
      <c r="J6670">
        <v>0</v>
      </c>
      <c r="K6670">
        <v>9108863</v>
      </c>
      <c r="L6670">
        <v>4407371</v>
      </c>
      <c r="M6670">
        <v>7833239</v>
      </c>
      <c r="N6670">
        <v>42449526</v>
      </c>
      <c r="O6670">
        <v>4.5172359999999996</v>
      </c>
      <c r="P6670" s="27">
        <v>41524858</v>
      </c>
      <c r="Q6670" s="8">
        <v>142000000</v>
      </c>
    </row>
    <row r="6671" spans="1:17" x14ac:dyDescent="0.3">
      <c r="A6671">
        <v>7</v>
      </c>
      <c r="B6671">
        <v>5</v>
      </c>
      <c r="C6671">
        <v>10</v>
      </c>
      <c r="D6671" s="27">
        <v>10000</v>
      </c>
      <c r="E6671">
        <v>7785</v>
      </c>
      <c r="F6671">
        <v>11975</v>
      </c>
      <c r="G6671">
        <v>75</v>
      </c>
      <c r="H6671">
        <v>6</v>
      </c>
      <c r="I6671">
        <v>0</v>
      </c>
      <c r="J6671">
        <v>0</v>
      </c>
      <c r="K6671">
        <v>0</v>
      </c>
      <c r="L6671">
        <v>0</v>
      </c>
      <c r="M6671">
        <v>0</v>
      </c>
      <c r="N6671">
        <v>10580</v>
      </c>
      <c r="O6671">
        <v>3231.29</v>
      </c>
      <c r="P6671" s="27">
        <v>8916</v>
      </c>
      <c r="Q6671" s="27">
        <v>30421</v>
      </c>
    </row>
    <row r="6672" spans="1:17" x14ac:dyDescent="0.3">
      <c r="A6672">
        <v>3</v>
      </c>
      <c r="B6672">
        <v>25</v>
      </c>
      <c r="C6672">
        <v>42</v>
      </c>
      <c r="D6672" s="27">
        <v>205000</v>
      </c>
      <c r="E6672">
        <v>0</v>
      </c>
      <c r="F6672">
        <v>1253688</v>
      </c>
      <c r="G6672">
        <v>2521844</v>
      </c>
      <c r="H6672">
        <v>19354</v>
      </c>
      <c r="I6672">
        <v>5609481</v>
      </c>
      <c r="J6672">
        <v>330766</v>
      </c>
      <c r="K6672">
        <v>5590321</v>
      </c>
      <c r="L6672">
        <v>199709</v>
      </c>
      <c r="M6672">
        <v>99783</v>
      </c>
      <c r="N6672">
        <v>1817410</v>
      </c>
      <c r="O6672">
        <v>247.69460000000001</v>
      </c>
      <c r="P6672" s="27">
        <v>5112062</v>
      </c>
      <c r="Q6672" s="27">
        <v>17442356</v>
      </c>
    </row>
    <row r="6673" spans="1:17" x14ac:dyDescent="0.3">
      <c r="A6673">
        <v>6</v>
      </c>
      <c r="B6673">
        <v>13</v>
      </c>
      <c r="C6673">
        <v>25</v>
      </c>
      <c r="D6673" s="27">
        <v>1800</v>
      </c>
      <c r="E6673">
        <v>475</v>
      </c>
      <c r="F6673">
        <v>3462</v>
      </c>
      <c r="G6673">
        <v>321</v>
      </c>
      <c r="H6673">
        <v>51</v>
      </c>
      <c r="I6673">
        <v>3888</v>
      </c>
      <c r="J6673">
        <v>0</v>
      </c>
      <c r="K6673">
        <v>20868</v>
      </c>
      <c r="L6673">
        <v>2339</v>
      </c>
      <c r="M6673">
        <v>0</v>
      </c>
      <c r="N6673">
        <v>3999</v>
      </c>
      <c r="O6673">
        <v>1276.539</v>
      </c>
      <c r="P6673" s="27">
        <v>10376</v>
      </c>
      <c r="Q6673" s="27">
        <v>35403</v>
      </c>
    </row>
    <row r="6674" spans="1:17" x14ac:dyDescent="0.3">
      <c r="A6674">
        <v>7</v>
      </c>
      <c r="B6674">
        <v>12</v>
      </c>
      <c r="C6674">
        <v>21</v>
      </c>
      <c r="D6674" s="27">
        <v>96000</v>
      </c>
      <c r="E6674">
        <v>121989</v>
      </c>
      <c r="F6674">
        <v>948878</v>
      </c>
      <c r="G6674">
        <v>620491</v>
      </c>
      <c r="H6674">
        <v>10398</v>
      </c>
      <c r="I6674">
        <v>135847</v>
      </c>
      <c r="J6674">
        <v>0</v>
      </c>
      <c r="K6674">
        <v>157438</v>
      </c>
      <c r="L6674">
        <v>10922</v>
      </c>
      <c r="M6674">
        <v>64395</v>
      </c>
      <c r="N6674">
        <v>954588</v>
      </c>
      <c r="O6674">
        <v>251.43270000000001</v>
      </c>
      <c r="P6674" s="27">
        <v>886561</v>
      </c>
      <c r="Q6674" s="27">
        <v>3024946</v>
      </c>
    </row>
    <row r="6675" spans="1:17" x14ac:dyDescent="0.3">
      <c r="A6675">
        <v>9</v>
      </c>
      <c r="B6675">
        <v>25</v>
      </c>
      <c r="C6675">
        <v>42</v>
      </c>
      <c r="D6675" s="27">
        <v>6600</v>
      </c>
      <c r="E6675">
        <v>0</v>
      </c>
      <c r="F6675">
        <v>0</v>
      </c>
      <c r="G6675">
        <v>0</v>
      </c>
      <c r="H6675">
        <v>431</v>
      </c>
      <c r="I6675">
        <v>42238</v>
      </c>
      <c r="J6675">
        <v>0</v>
      </c>
      <c r="K6675">
        <v>0</v>
      </c>
      <c r="L6675">
        <v>0</v>
      </c>
      <c r="M6675">
        <v>0</v>
      </c>
      <c r="N6675">
        <v>67856</v>
      </c>
      <c r="O6675">
        <v>2249.1350000000002</v>
      </c>
      <c r="P6675" s="27">
        <v>32393</v>
      </c>
      <c r="Q6675" s="27">
        <v>110525</v>
      </c>
    </row>
    <row r="6676" spans="1:17" x14ac:dyDescent="0.3">
      <c r="A6676">
        <v>5</v>
      </c>
      <c r="B6676">
        <v>16</v>
      </c>
      <c r="C6676">
        <v>35</v>
      </c>
      <c r="D6676" s="27">
        <v>182000</v>
      </c>
      <c r="E6676">
        <v>215984</v>
      </c>
      <c r="F6676">
        <v>2524510</v>
      </c>
      <c r="G6676">
        <v>1687815</v>
      </c>
      <c r="H6676">
        <v>0</v>
      </c>
      <c r="I6676">
        <v>1473861</v>
      </c>
      <c r="J6676">
        <v>427076</v>
      </c>
      <c r="K6676">
        <v>378629</v>
      </c>
      <c r="L6676">
        <v>174858</v>
      </c>
      <c r="M6676">
        <v>779378</v>
      </c>
      <c r="N6676">
        <v>1831366</v>
      </c>
      <c r="O6676">
        <v>9.2846069999999994</v>
      </c>
      <c r="P6676" s="27">
        <v>2782379</v>
      </c>
      <c r="Q6676" s="27">
        <v>9493477</v>
      </c>
    </row>
    <row r="6677" spans="1:17" x14ac:dyDescent="0.3">
      <c r="A6677">
        <v>4</v>
      </c>
      <c r="B6677">
        <v>6</v>
      </c>
      <c r="C6677">
        <v>14</v>
      </c>
      <c r="D6677" s="27">
        <v>8000</v>
      </c>
      <c r="E6677">
        <v>1161</v>
      </c>
      <c r="F6677">
        <v>1150</v>
      </c>
      <c r="G6677">
        <v>1404</v>
      </c>
      <c r="H6677">
        <v>35</v>
      </c>
      <c r="I6677">
        <v>2375</v>
      </c>
      <c r="J6677">
        <v>2664</v>
      </c>
      <c r="K6677">
        <v>44948</v>
      </c>
      <c r="L6677">
        <v>313</v>
      </c>
      <c r="M6677">
        <v>134</v>
      </c>
      <c r="N6677">
        <v>1954</v>
      </c>
      <c r="O6677">
        <v>918.0299</v>
      </c>
      <c r="P6677" s="27">
        <v>16453</v>
      </c>
      <c r="Q6677" s="27">
        <v>56138</v>
      </c>
    </row>
    <row r="6678" spans="1:17" x14ac:dyDescent="0.3">
      <c r="A6678">
        <v>5</v>
      </c>
      <c r="B6678">
        <v>18</v>
      </c>
      <c r="C6678">
        <v>39</v>
      </c>
      <c r="D6678" s="27">
        <v>12000</v>
      </c>
      <c r="E6678">
        <v>6</v>
      </c>
      <c r="F6678">
        <v>56572</v>
      </c>
      <c r="G6678">
        <v>23941</v>
      </c>
      <c r="H6678">
        <v>11797</v>
      </c>
      <c r="I6678">
        <v>50459</v>
      </c>
      <c r="J6678">
        <v>31804</v>
      </c>
      <c r="K6678">
        <v>38048</v>
      </c>
      <c r="L6678">
        <v>61489</v>
      </c>
      <c r="M6678">
        <v>2504</v>
      </c>
      <c r="N6678">
        <v>61185</v>
      </c>
      <c r="O6678">
        <v>624.95410000000004</v>
      </c>
      <c r="P6678" s="27">
        <v>99005</v>
      </c>
      <c r="Q6678" s="27">
        <v>337805</v>
      </c>
    </row>
    <row r="6679" spans="1:17" x14ac:dyDescent="0.3">
      <c r="A6679">
        <v>5</v>
      </c>
      <c r="B6679">
        <v>7</v>
      </c>
      <c r="C6679">
        <v>16</v>
      </c>
      <c r="D6679" s="27">
        <v>4100</v>
      </c>
      <c r="E6679">
        <v>14871</v>
      </c>
      <c r="F6679">
        <v>53963</v>
      </c>
      <c r="G6679">
        <v>14468</v>
      </c>
      <c r="H6679">
        <v>12501</v>
      </c>
      <c r="I6679">
        <v>82102</v>
      </c>
      <c r="J6679">
        <v>0</v>
      </c>
      <c r="K6679">
        <v>15434</v>
      </c>
      <c r="L6679">
        <v>38733</v>
      </c>
      <c r="M6679">
        <v>221207</v>
      </c>
      <c r="N6679">
        <v>63799</v>
      </c>
      <c r="O6679">
        <v>1729.173</v>
      </c>
      <c r="P6679" s="27">
        <v>151547</v>
      </c>
      <c r="Q6679" s="27">
        <v>517078</v>
      </c>
    </row>
    <row r="6680" spans="1:17" x14ac:dyDescent="0.3">
      <c r="A6680">
        <v>3</v>
      </c>
      <c r="B6680">
        <v>2</v>
      </c>
      <c r="C6680">
        <v>2</v>
      </c>
      <c r="D6680" s="27">
        <v>118000</v>
      </c>
      <c r="E6680">
        <v>337953</v>
      </c>
      <c r="F6680">
        <v>727444</v>
      </c>
      <c r="G6680">
        <v>797792</v>
      </c>
      <c r="H6680">
        <v>41561</v>
      </c>
      <c r="I6680">
        <v>904978</v>
      </c>
      <c r="J6680">
        <v>0</v>
      </c>
      <c r="K6680">
        <v>53118</v>
      </c>
      <c r="L6680">
        <v>203838</v>
      </c>
      <c r="M6680">
        <v>6484055</v>
      </c>
      <c r="N6680">
        <v>782445</v>
      </c>
      <c r="O6680">
        <v>148.30269999999999</v>
      </c>
      <c r="P6680" s="27">
        <v>3028483</v>
      </c>
      <c r="Q6680" s="27">
        <v>10333184</v>
      </c>
    </row>
    <row r="6681" spans="1:17" x14ac:dyDescent="0.3">
      <c r="A6681">
        <v>2</v>
      </c>
      <c r="B6681">
        <v>18</v>
      </c>
      <c r="C6681">
        <v>37</v>
      </c>
      <c r="D6681" s="27">
        <v>20500</v>
      </c>
      <c r="E6681">
        <v>14082</v>
      </c>
      <c r="F6681">
        <v>1862</v>
      </c>
      <c r="G6681">
        <v>81723</v>
      </c>
      <c r="H6681">
        <v>0</v>
      </c>
      <c r="I6681">
        <v>124831</v>
      </c>
      <c r="J6681">
        <v>0</v>
      </c>
      <c r="K6681">
        <v>230780</v>
      </c>
      <c r="L6681">
        <v>822</v>
      </c>
      <c r="M6681">
        <v>34601</v>
      </c>
      <c r="N6681">
        <v>398528</v>
      </c>
      <c r="O6681">
        <v>177.34460000000001</v>
      </c>
      <c r="P6681" s="27">
        <v>260032</v>
      </c>
      <c r="Q6681" s="27">
        <v>887229</v>
      </c>
    </row>
    <row r="6682" spans="1:17" x14ac:dyDescent="0.3">
      <c r="A6682">
        <v>1</v>
      </c>
      <c r="B6682">
        <v>14</v>
      </c>
      <c r="C6682">
        <v>29</v>
      </c>
      <c r="D6682" s="27">
        <v>118000</v>
      </c>
      <c r="E6682">
        <v>300275</v>
      </c>
      <c r="F6682">
        <v>624554</v>
      </c>
      <c r="G6682">
        <v>591365</v>
      </c>
      <c r="H6682">
        <v>0</v>
      </c>
      <c r="I6682">
        <v>1017686</v>
      </c>
      <c r="J6682">
        <v>108336</v>
      </c>
      <c r="K6682">
        <v>851189</v>
      </c>
      <c r="L6682">
        <v>279163</v>
      </c>
      <c r="M6682">
        <v>525413</v>
      </c>
      <c r="N6682">
        <v>542658</v>
      </c>
      <c r="O6682">
        <v>139.16999999999999</v>
      </c>
      <c r="P6682" s="27">
        <v>1418710</v>
      </c>
      <c r="Q6682" s="27">
        <v>4840639</v>
      </c>
    </row>
    <row r="6683" spans="1:17" x14ac:dyDescent="0.3">
      <c r="A6683">
        <v>5</v>
      </c>
      <c r="B6683">
        <v>12</v>
      </c>
      <c r="C6683">
        <v>21</v>
      </c>
      <c r="D6683" s="27">
        <v>5800</v>
      </c>
      <c r="E6683">
        <v>9471</v>
      </c>
      <c r="F6683">
        <v>16282</v>
      </c>
      <c r="G6683">
        <v>16159</v>
      </c>
      <c r="H6683">
        <v>0</v>
      </c>
      <c r="I6683">
        <v>13356</v>
      </c>
      <c r="J6683">
        <v>0</v>
      </c>
      <c r="K6683">
        <v>1369</v>
      </c>
      <c r="L6683">
        <v>11700</v>
      </c>
      <c r="M6683">
        <v>7313</v>
      </c>
      <c r="N6683">
        <v>29092</v>
      </c>
      <c r="O6683">
        <v>1807.463</v>
      </c>
      <c r="P6683" s="27">
        <v>30698</v>
      </c>
      <c r="Q6683" s="27">
        <v>104742</v>
      </c>
    </row>
    <row r="6684" spans="1:17" x14ac:dyDescent="0.3">
      <c r="A6684">
        <v>5</v>
      </c>
      <c r="B6684">
        <v>2</v>
      </c>
      <c r="C6684">
        <v>3</v>
      </c>
      <c r="D6684" s="27">
        <v>1500</v>
      </c>
      <c r="E6684">
        <v>0</v>
      </c>
      <c r="F6684">
        <v>13053</v>
      </c>
      <c r="G6684">
        <v>13727</v>
      </c>
      <c r="H6684">
        <v>325</v>
      </c>
      <c r="I6684">
        <v>8060</v>
      </c>
      <c r="J6684">
        <v>0</v>
      </c>
      <c r="K6684">
        <v>0</v>
      </c>
      <c r="L6684">
        <v>7787</v>
      </c>
      <c r="M6684">
        <v>20241</v>
      </c>
      <c r="N6684">
        <v>8510</v>
      </c>
      <c r="O6684">
        <v>1522.982</v>
      </c>
      <c r="P6684" s="27">
        <v>21015</v>
      </c>
      <c r="Q6684" s="27">
        <v>71703</v>
      </c>
    </row>
    <row r="6685" spans="1:17" x14ac:dyDescent="0.3">
      <c r="A6685">
        <v>8</v>
      </c>
      <c r="B6685">
        <v>5</v>
      </c>
      <c r="C6685">
        <v>10</v>
      </c>
      <c r="D6685" s="27">
        <v>9100</v>
      </c>
      <c r="E6685">
        <v>24018</v>
      </c>
      <c r="F6685">
        <v>9546</v>
      </c>
      <c r="G6685">
        <v>10451</v>
      </c>
      <c r="H6685">
        <v>712</v>
      </c>
      <c r="I6685">
        <v>30855</v>
      </c>
      <c r="J6685">
        <v>0</v>
      </c>
      <c r="K6685">
        <v>0</v>
      </c>
      <c r="L6685">
        <v>15988</v>
      </c>
      <c r="M6685">
        <v>17877</v>
      </c>
      <c r="N6685">
        <v>40817</v>
      </c>
      <c r="O6685">
        <v>105.8355</v>
      </c>
      <c r="P6685" s="27">
        <v>44040</v>
      </c>
      <c r="Q6685" s="27">
        <v>150264</v>
      </c>
    </row>
    <row r="6686" spans="1:17" x14ac:dyDescent="0.3">
      <c r="A6686">
        <v>1</v>
      </c>
      <c r="B6686">
        <v>15</v>
      </c>
      <c r="C6686">
        <v>33</v>
      </c>
      <c r="D6686" s="27">
        <v>1600</v>
      </c>
      <c r="E6686">
        <v>0</v>
      </c>
      <c r="F6686">
        <v>0</v>
      </c>
      <c r="G6686">
        <v>4863</v>
      </c>
      <c r="H6686">
        <v>0</v>
      </c>
      <c r="I6686">
        <v>8499</v>
      </c>
      <c r="J6686">
        <v>0</v>
      </c>
      <c r="K6686">
        <v>57455</v>
      </c>
      <c r="L6686">
        <v>0</v>
      </c>
      <c r="M6686">
        <v>0</v>
      </c>
      <c r="N6686">
        <v>16046</v>
      </c>
      <c r="O6686">
        <v>738.08789999999999</v>
      </c>
      <c r="P6686" s="27">
        <v>25458</v>
      </c>
      <c r="Q6686" s="27">
        <v>86863</v>
      </c>
    </row>
    <row r="6687" spans="1:17" x14ac:dyDescent="0.3">
      <c r="A6687">
        <v>1</v>
      </c>
      <c r="B6687">
        <v>5</v>
      </c>
      <c r="C6687">
        <v>11</v>
      </c>
      <c r="D6687" s="27">
        <v>7000</v>
      </c>
      <c r="E6687">
        <v>0</v>
      </c>
      <c r="F6687">
        <v>0</v>
      </c>
      <c r="G6687">
        <v>0</v>
      </c>
      <c r="H6687">
        <v>0</v>
      </c>
      <c r="I6687">
        <v>0</v>
      </c>
      <c r="J6687">
        <v>0</v>
      </c>
      <c r="K6687">
        <v>0</v>
      </c>
      <c r="L6687">
        <v>0</v>
      </c>
      <c r="M6687">
        <v>0</v>
      </c>
      <c r="N6687">
        <v>17817</v>
      </c>
      <c r="O6687">
        <v>3862.692</v>
      </c>
      <c r="P6687" s="27">
        <v>5222</v>
      </c>
      <c r="Q6687" s="27">
        <v>17817</v>
      </c>
    </row>
    <row r="6688" spans="1:17" x14ac:dyDescent="0.3">
      <c r="A6688">
        <v>7</v>
      </c>
      <c r="B6688">
        <v>25</v>
      </c>
      <c r="C6688">
        <v>42</v>
      </c>
      <c r="D6688" s="27">
        <v>4000</v>
      </c>
      <c r="E6688">
        <v>1145</v>
      </c>
      <c r="F6688">
        <v>153966</v>
      </c>
      <c r="G6688">
        <v>26651</v>
      </c>
      <c r="H6688">
        <v>0</v>
      </c>
      <c r="I6688">
        <v>56280</v>
      </c>
      <c r="J6688">
        <v>0</v>
      </c>
      <c r="K6688">
        <v>0</v>
      </c>
      <c r="L6688">
        <v>119981</v>
      </c>
      <c r="M6688">
        <v>30877</v>
      </c>
      <c r="N6688">
        <v>36658</v>
      </c>
      <c r="O6688">
        <v>1162.2629999999999</v>
      </c>
      <c r="P6688" s="27">
        <v>124724</v>
      </c>
      <c r="Q6688" s="27">
        <v>425558</v>
      </c>
    </row>
    <row r="6689" spans="1:17" x14ac:dyDescent="0.3">
      <c r="A6689">
        <v>4</v>
      </c>
      <c r="B6689">
        <v>14</v>
      </c>
      <c r="C6689">
        <v>28</v>
      </c>
      <c r="D6689" s="27">
        <v>10750</v>
      </c>
      <c r="E6689">
        <v>0</v>
      </c>
      <c r="F6689">
        <v>0</v>
      </c>
      <c r="G6689">
        <v>27692</v>
      </c>
      <c r="H6689">
        <v>0</v>
      </c>
      <c r="I6689">
        <v>118572</v>
      </c>
      <c r="J6689">
        <v>0</v>
      </c>
      <c r="K6689">
        <v>7207</v>
      </c>
      <c r="L6689">
        <v>99917</v>
      </c>
      <c r="M6689">
        <v>26058</v>
      </c>
      <c r="N6689">
        <v>90463</v>
      </c>
      <c r="O6689">
        <v>499.12040000000002</v>
      </c>
      <c r="P6689" s="27">
        <v>108414</v>
      </c>
      <c r="Q6689" s="27">
        <v>369909</v>
      </c>
    </row>
    <row r="6690" spans="1:17" x14ac:dyDescent="0.3">
      <c r="A6690">
        <v>7</v>
      </c>
      <c r="B6690">
        <v>25</v>
      </c>
      <c r="C6690">
        <v>42</v>
      </c>
      <c r="D6690" s="27">
        <v>1150</v>
      </c>
      <c r="E6690">
        <v>0</v>
      </c>
      <c r="F6690">
        <v>15848</v>
      </c>
      <c r="G6690">
        <v>7950</v>
      </c>
      <c r="H6690">
        <v>510</v>
      </c>
      <c r="I6690">
        <v>26766</v>
      </c>
      <c r="J6690">
        <v>0</v>
      </c>
      <c r="K6690">
        <v>3136</v>
      </c>
      <c r="L6690">
        <v>2073</v>
      </c>
      <c r="M6690">
        <v>1101</v>
      </c>
      <c r="N6690">
        <v>13456</v>
      </c>
      <c r="O6690">
        <v>1729.173</v>
      </c>
      <c r="P6690" s="27">
        <v>20762</v>
      </c>
      <c r="Q6690" s="27">
        <v>70840</v>
      </c>
    </row>
    <row r="6691" spans="1:17" x14ac:dyDescent="0.3">
      <c r="A6691">
        <v>5</v>
      </c>
      <c r="B6691">
        <v>12</v>
      </c>
      <c r="C6691">
        <v>21</v>
      </c>
      <c r="D6691" s="27">
        <v>29000</v>
      </c>
      <c r="E6691">
        <v>23372</v>
      </c>
      <c r="F6691">
        <v>178544</v>
      </c>
      <c r="G6691">
        <v>182141</v>
      </c>
      <c r="H6691">
        <v>9605</v>
      </c>
      <c r="I6691">
        <v>210337</v>
      </c>
      <c r="J6691">
        <v>0</v>
      </c>
      <c r="K6691">
        <v>75918</v>
      </c>
      <c r="L6691">
        <v>42889</v>
      </c>
      <c r="M6691">
        <v>57084</v>
      </c>
      <c r="N6691">
        <v>499184</v>
      </c>
      <c r="O6691">
        <v>632.51710000000003</v>
      </c>
      <c r="P6691" s="27">
        <v>374875</v>
      </c>
      <c r="Q6691" s="27">
        <v>1279074</v>
      </c>
    </row>
    <row r="6692" spans="1:17" x14ac:dyDescent="0.3">
      <c r="A6692">
        <v>4</v>
      </c>
      <c r="B6692">
        <v>18</v>
      </c>
      <c r="C6692">
        <v>38</v>
      </c>
      <c r="D6692" s="27">
        <v>130000</v>
      </c>
      <c r="E6692">
        <v>139158</v>
      </c>
      <c r="F6692">
        <v>346653</v>
      </c>
      <c r="G6692">
        <v>392254</v>
      </c>
      <c r="H6692">
        <v>47831</v>
      </c>
      <c r="I6692">
        <v>261299</v>
      </c>
      <c r="J6692">
        <v>0</v>
      </c>
      <c r="K6692">
        <v>147833</v>
      </c>
      <c r="L6692">
        <v>318854</v>
      </c>
      <c r="M6692">
        <v>15405</v>
      </c>
      <c r="N6692">
        <v>488001</v>
      </c>
      <c r="O6692">
        <v>84.055760000000006</v>
      </c>
      <c r="P6692" s="27">
        <v>632265</v>
      </c>
      <c r="Q6692" s="27">
        <v>2157288</v>
      </c>
    </row>
    <row r="6693" spans="1:17" x14ac:dyDescent="0.3">
      <c r="A6693">
        <v>6</v>
      </c>
      <c r="B6693">
        <v>14</v>
      </c>
      <c r="C6693">
        <v>27</v>
      </c>
      <c r="D6693" s="27">
        <v>110000</v>
      </c>
      <c r="E6693">
        <v>0</v>
      </c>
      <c r="F6693">
        <v>2356808</v>
      </c>
      <c r="G6693">
        <v>492317</v>
      </c>
      <c r="H6693">
        <v>102545</v>
      </c>
      <c r="I6693">
        <v>953050</v>
      </c>
      <c r="J6693">
        <v>0</v>
      </c>
      <c r="K6693">
        <v>177092</v>
      </c>
      <c r="L6693">
        <v>59585</v>
      </c>
      <c r="M6693">
        <v>1527729</v>
      </c>
      <c r="N6693">
        <v>1128619</v>
      </c>
      <c r="O6693">
        <v>259.3519</v>
      </c>
      <c r="P6693" s="27">
        <v>1992305</v>
      </c>
      <c r="Q6693" s="27">
        <v>6797745</v>
      </c>
    </row>
    <row r="6694" spans="1:17" x14ac:dyDescent="0.3">
      <c r="A6694">
        <v>3</v>
      </c>
      <c r="B6694">
        <v>14</v>
      </c>
      <c r="C6694">
        <v>29</v>
      </c>
      <c r="D6694" s="27">
        <v>235000</v>
      </c>
      <c r="E6694">
        <v>0</v>
      </c>
      <c r="F6694">
        <v>3045542</v>
      </c>
      <c r="G6694">
        <v>1713379</v>
      </c>
      <c r="H6694">
        <v>0</v>
      </c>
      <c r="I6694">
        <v>1837413</v>
      </c>
      <c r="J6694">
        <v>166754</v>
      </c>
      <c r="K6694">
        <v>868296</v>
      </c>
      <c r="L6694">
        <v>497757</v>
      </c>
      <c r="M6694">
        <v>2462260</v>
      </c>
      <c r="N6694">
        <v>1261044</v>
      </c>
      <c r="O6694">
        <v>125.6504</v>
      </c>
      <c r="P6694" s="27">
        <v>3473753</v>
      </c>
      <c r="Q6694" s="27">
        <v>11852445</v>
      </c>
    </row>
    <row r="6695" spans="1:17" x14ac:dyDescent="0.3">
      <c r="A6695">
        <v>3</v>
      </c>
      <c r="B6695">
        <v>26</v>
      </c>
      <c r="C6695">
        <v>47</v>
      </c>
      <c r="D6695" s="27">
        <v>35000</v>
      </c>
      <c r="E6695">
        <v>31111</v>
      </c>
      <c r="F6695">
        <v>36866</v>
      </c>
      <c r="G6695">
        <v>105559</v>
      </c>
      <c r="H6695">
        <v>1778</v>
      </c>
      <c r="I6695">
        <v>92206</v>
      </c>
      <c r="J6695">
        <v>0</v>
      </c>
      <c r="K6695">
        <v>8858</v>
      </c>
      <c r="L6695">
        <v>28203</v>
      </c>
      <c r="M6695">
        <v>122634</v>
      </c>
      <c r="N6695">
        <v>194209</v>
      </c>
      <c r="O6695">
        <v>1868.403</v>
      </c>
      <c r="P6695" s="27">
        <v>182129</v>
      </c>
      <c r="Q6695" s="27">
        <v>621424</v>
      </c>
    </row>
    <row r="6696" spans="1:17" x14ac:dyDescent="0.3">
      <c r="A6696">
        <v>1</v>
      </c>
      <c r="B6696">
        <v>16</v>
      </c>
      <c r="C6696">
        <v>35</v>
      </c>
      <c r="D6696" s="27">
        <v>1500000</v>
      </c>
      <c r="E6696">
        <v>0</v>
      </c>
      <c r="F6696">
        <v>0</v>
      </c>
      <c r="G6696">
        <v>36426381</v>
      </c>
      <c r="H6696">
        <v>0</v>
      </c>
      <c r="I6696">
        <v>35350580</v>
      </c>
      <c r="J6696">
        <v>11280975</v>
      </c>
      <c r="K6696">
        <v>5476943</v>
      </c>
      <c r="L6696">
        <v>2284813</v>
      </c>
      <c r="M6696">
        <v>64990898</v>
      </c>
      <c r="N6696">
        <v>49479415</v>
      </c>
      <c r="O6696">
        <v>2.860252</v>
      </c>
      <c r="P6696" s="27">
        <v>60167059</v>
      </c>
      <c r="Q6696" s="8">
        <v>205000000</v>
      </c>
    </row>
    <row r="6697" spans="1:17" x14ac:dyDescent="0.3">
      <c r="A6697">
        <v>8</v>
      </c>
      <c r="B6697">
        <v>14</v>
      </c>
      <c r="C6697">
        <v>29</v>
      </c>
      <c r="D6697" s="27">
        <v>215000</v>
      </c>
      <c r="E6697">
        <v>0</v>
      </c>
      <c r="F6697">
        <v>1119408</v>
      </c>
      <c r="G6697">
        <v>1625560</v>
      </c>
      <c r="H6697">
        <v>0</v>
      </c>
      <c r="I6697">
        <v>2238682</v>
      </c>
      <c r="J6697">
        <v>0</v>
      </c>
      <c r="K6697">
        <v>561375</v>
      </c>
      <c r="L6697">
        <v>625964</v>
      </c>
      <c r="M6697">
        <v>1221830</v>
      </c>
      <c r="N6697">
        <v>1581928</v>
      </c>
      <c r="O6697">
        <v>125.6504</v>
      </c>
      <c r="P6697" s="27">
        <v>2630348</v>
      </c>
      <c r="Q6697" s="27">
        <v>8974747</v>
      </c>
    </row>
    <row r="6698" spans="1:17" x14ac:dyDescent="0.3">
      <c r="A6698">
        <v>6</v>
      </c>
      <c r="B6698">
        <v>23</v>
      </c>
      <c r="C6698">
        <v>50</v>
      </c>
      <c r="D6698" s="27">
        <v>32500</v>
      </c>
      <c r="E6698">
        <v>44588</v>
      </c>
      <c r="F6698">
        <v>352359</v>
      </c>
      <c r="G6698">
        <v>323137</v>
      </c>
      <c r="H6698">
        <v>22728</v>
      </c>
      <c r="I6698">
        <v>248306</v>
      </c>
      <c r="J6698">
        <v>27927</v>
      </c>
      <c r="K6698">
        <v>566546</v>
      </c>
      <c r="L6698">
        <v>98575</v>
      </c>
      <c r="M6698">
        <v>72141</v>
      </c>
      <c r="N6698">
        <v>175758</v>
      </c>
      <c r="O6698">
        <v>1155.4280000000001</v>
      </c>
      <c r="P6698" s="27">
        <v>566256</v>
      </c>
      <c r="Q6698" s="27">
        <v>1932065</v>
      </c>
    </row>
    <row r="6699" spans="1:17" x14ac:dyDescent="0.3">
      <c r="A6699">
        <v>9</v>
      </c>
      <c r="B6699">
        <v>5</v>
      </c>
      <c r="C6699">
        <v>9</v>
      </c>
      <c r="D6699" s="27">
        <v>66000</v>
      </c>
      <c r="E6699">
        <v>129</v>
      </c>
      <c r="F6699">
        <v>110425</v>
      </c>
      <c r="G6699">
        <v>180689</v>
      </c>
      <c r="H6699">
        <v>26748</v>
      </c>
      <c r="I6699">
        <v>586696</v>
      </c>
      <c r="J6699">
        <v>0</v>
      </c>
      <c r="K6699">
        <v>55886</v>
      </c>
      <c r="L6699">
        <v>105248</v>
      </c>
      <c r="M6699">
        <v>379644</v>
      </c>
      <c r="N6699">
        <v>632675</v>
      </c>
      <c r="O6699">
        <v>82.963710000000006</v>
      </c>
      <c r="P6699" s="27">
        <v>609068</v>
      </c>
      <c r="Q6699" s="27">
        <v>2078140</v>
      </c>
    </row>
    <row r="6700" spans="1:17" x14ac:dyDescent="0.3">
      <c r="A6700">
        <v>5</v>
      </c>
      <c r="B6700">
        <v>25</v>
      </c>
      <c r="C6700">
        <v>43</v>
      </c>
      <c r="D6700" s="27">
        <v>1500</v>
      </c>
      <c r="E6700">
        <v>0</v>
      </c>
      <c r="F6700">
        <v>6871</v>
      </c>
      <c r="G6700">
        <v>9719</v>
      </c>
      <c r="H6700">
        <v>397</v>
      </c>
      <c r="I6700">
        <v>15669</v>
      </c>
      <c r="J6700">
        <v>0</v>
      </c>
      <c r="K6700">
        <v>169328</v>
      </c>
      <c r="L6700">
        <v>8913</v>
      </c>
      <c r="M6700">
        <v>10447</v>
      </c>
      <c r="N6700">
        <v>8731</v>
      </c>
      <c r="O6700">
        <v>1807.463</v>
      </c>
      <c r="P6700" s="27">
        <v>67431</v>
      </c>
      <c r="Q6700" s="27">
        <v>230075</v>
      </c>
    </row>
    <row r="6701" spans="1:17" x14ac:dyDescent="0.3">
      <c r="A6701">
        <v>3</v>
      </c>
      <c r="B6701">
        <v>16</v>
      </c>
      <c r="C6701">
        <v>35</v>
      </c>
      <c r="D6701" s="27">
        <v>700000</v>
      </c>
      <c r="E6701">
        <v>239070</v>
      </c>
      <c r="F6701">
        <v>14906308</v>
      </c>
      <c r="G6701">
        <v>9155158</v>
      </c>
      <c r="H6701">
        <v>0</v>
      </c>
      <c r="I6701">
        <v>8831772</v>
      </c>
      <c r="J6701">
        <v>0</v>
      </c>
      <c r="K6701">
        <v>1612765</v>
      </c>
      <c r="L6701">
        <v>1722446</v>
      </c>
      <c r="M6701">
        <v>6810812</v>
      </c>
      <c r="N6701">
        <v>10340730</v>
      </c>
      <c r="O6701">
        <v>12.79696</v>
      </c>
      <c r="P6701" s="27">
        <v>15714848</v>
      </c>
      <c r="Q6701" s="27">
        <v>53619061</v>
      </c>
    </row>
    <row r="6702" spans="1:17" x14ac:dyDescent="0.3">
      <c r="A6702">
        <v>7</v>
      </c>
      <c r="B6702">
        <v>5</v>
      </c>
      <c r="C6702">
        <v>10</v>
      </c>
      <c r="D6702" s="27">
        <v>2000</v>
      </c>
      <c r="O6702">
        <v>3782.18</v>
      </c>
    </row>
    <row r="6703" spans="1:17" x14ac:dyDescent="0.3">
      <c r="A6703">
        <v>4</v>
      </c>
      <c r="B6703">
        <v>16</v>
      </c>
      <c r="C6703">
        <v>35</v>
      </c>
      <c r="D6703" s="27">
        <v>54000</v>
      </c>
      <c r="E6703">
        <v>0</v>
      </c>
      <c r="F6703">
        <v>303622</v>
      </c>
      <c r="G6703">
        <v>923766</v>
      </c>
      <c r="H6703">
        <v>0</v>
      </c>
      <c r="I6703">
        <v>628761</v>
      </c>
      <c r="J6703">
        <v>155594</v>
      </c>
      <c r="K6703">
        <v>495508</v>
      </c>
      <c r="L6703">
        <v>164847</v>
      </c>
      <c r="M6703">
        <v>160718</v>
      </c>
      <c r="N6703">
        <v>668343</v>
      </c>
      <c r="O6703">
        <v>127.5402</v>
      </c>
      <c r="P6703" s="27">
        <v>1026131</v>
      </c>
      <c r="Q6703" s="27">
        <v>3501159</v>
      </c>
    </row>
    <row r="6704" spans="1:17" x14ac:dyDescent="0.3">
      <c r="A6704">
        <v>6</v>
      </c>
      <c r="B6704">
        <v>18</v>
      </c>
      <c r="C6704">
        <v>38</v>
      </c>
      <c r="D6704" s="27">
        <v>144000</v>
      </c>
      <c r="E6704">
        <v>141340</v>
      </c>
      <c r="F6704">
        <v>281961</v>
      </c>
      <c r="G6704">
        <v>496918</v>
      </c>
      <c r="H6704">
        <v>0</v>
      </c>
      <c r="I6704">
        <v>412616</v>
      </c>
      <c r="J6704">
        <v>496749</v>
      </c>
      <c r="K6704">
        <v>118529</v>
      </c>
      <c r="L6704">
        <v>284821</v>
      </c>
      <c r="M6704">
        <v>25217</v>
      </c>
      <c r="N6704">
        <v>955656</v>
      </c>
      <c r="O6704">
        <v>207.1317</v>
      </c>
      <c r="P6704" s="27">
        <v>941913</v>
      </c>
      <c r="Q6704" s="27">
        <v>3213807</v>
      </c>
    </row>
    <row r="6705" spans="1:17" x14ac:dyDescent="0.3">
      <c r="A6705">
        <v>9</v>
      </c>
      <c r="B6705">
        <v>2</v>
      </c>
      <c r="C6705">
        <v>2</v>
      </c>
      <c r="D6705" s="27">
        <v>184000</v>
      </c>
      <c r="E6705">
        <v>449845</v>
      </c>
      <c r="F6705">
        <v>187971</v>
      </c>
      <c r="G6705">
        <v>1905742</v>
      </c>
      <c r="H6705">
        <v>93863</v>
      </c>
      <c r="I6705">
        <v>1671544</v>
      </c>
      <c r="J6705">
        <v>112958</v>
      </c>
      <c r="K6705">
        <v>337860</v>
      </c>
      <c r="L6705">
        <v>267573</v>
      </c>
      <c r="M6705">
        <v>2674881</v>
      </c>
      <c r="N6705">
        <v>1518454</v>
      </c>
      <c r="O6705">
        <v>50.319159999999997</v>
      </c>
      <c r="P6705" s="27">
        <v>2702430</v>
      </c>
      <c r="Q6705" s="27">
        <v>9220691</v>
      </c>
    </row>
    <row r="6706" spans="1:17" x14ac:dyDescent="0.3">
      <c r="A6706">
        <v>9</v>
      </c>
      <c r="B6706">
        <v>5</v>
      </c>
      <c r="C6706">
        <v>10</v>
      </c>
      <c r="D6706" s="27">
        <v>18000</v>
      </c>
      <c r="E6706">
        <v>0</v>
      </c>
      <c r="F6706">
        <v>13135</v>
      </c>
      <c r="G6706">
        <v>18330</v>
      </c>
      <c r="H6706">
        <v>1254</v>
      </c>
      <c r="I6706">
        <v>63039</v>
      </c>
      <c r="J6706">
        <v>0</v>
      </c>
      <c r="K6706">
        <v>0</v>
      </c>
      <c r="L6706">
        <v>10015</v>
      </c>
      <c r="M6706">
        <v>41633</v>
      </c>
      <c r="N6706">
        <v>64179</v>
      </c>
      <c r="O6706">
        <v>1849.1849999999999</v>
      </c>
      <c r="P6706" s="27">
        <v>62012</v>
      </c>
      <c r="Q6706" s="27">
        <v>211585</v>
      </c>
    </row>
    <row r="6707" spans="1:17" x14ac:dyDescent="0.3">
      <c r="A6707">
        <v>3</v>
      </c>
      <c r="B6707">
        <v>91</v>
      </c>
      <c r="C6707">
        <v>49</v>
      </c>
      <c r="D6707" s="27">
        <v>93000</v>
      </c>
      <c r="E6707">
        <v>0</v>
      </c>
      <c r="F6707">
        <v>80510</v>
      </c>
      <c r="G6707">
        <v>152966</v>
      </c>
      <c r="H6707">
        <v>0</v>
      </c>
      <c r="I6707">
        <v>361759</v>
      </c>
      <c r="J6707">
        <v>0</v>
      </c>
      <c r="K6707">
        <v>585832</v>
      </c>
      <c r="L6707">
        <v>56082</v>
      </c>
      <c r="M6707">
        <v>343102</v>
      </c>
      <c r="N6707">
        <v>872421</v>
      </c>
      <c r="O6707">
        <v>375.4796</v>
      </c>
      <c r="P6707" s="27">
        <v>718837</v>
      </c>
      <c r="Q6707" s="27">
        <v>2452672</v>
      </c>
    </row>
    <row r="6708" spans="1:17" x14ac:dyDescent="0.3">
      <c r="A6708">
        <v>4</v>
      </c>
      <c r="B6708">
        <v>5</v>
      </c>
      <c r="C6708">
        <v>10</v>
      </c>
      <c r="D6708" s="27">
        <v>1400</v>
      </c>
      <c r="E6708">
        <v>0</v>
      </c>
      <c r="F6708">
        <v>6039</v>
      </c>
      <c r="G6708">
        <v>1964</v>
      </c>
      <c r="H6708">
        <v>333</v>
      </c>
      <c r="I6708">
        <v>7412</v>
      </c>
      <c r="J6708">
        <v>0</v>
      </c>
      <c r="K6708">
        <v>0</v>
      </c>
      <c r="L6708">
        <v>1521</v>
      </c>
      <c r="M6708">
        <v>5893</v>
      </c>
      <c r="N6708">
        <v>17424</v>
      </c>
      <c r="O6708">
        <v>1484.5150000000001</v>
      </c>
      <c r="P6708" s="27">
        <v>11895</v>
      </c>
      <c r="Q6708" s="27">
        <v>40586</v>
      </c>
    </row>
    <row r="6709" spans="1:17" x14ac:dyDescent="0.3">
      <c r="A6709">
        <v>7</v>
      </c>
      <c r="B6709">
        <v>5</v>
      </c>
      <c r="C6709">
        <v>9</v>
      </c>
      <c r="D6709" s="27">
        <v>124000</v>
      </c>
      <c r="E6709">
        <v>0</v>
      </c>
      <c r="F6709">
        <v>929532</v>
      </c>
      <c r="G6709">
        <v>155584</v>
      </c>
      <c r="H6709">
        <v>0</v>
      </c>
      <c r="I6709">
        <v>1020128</v>
      </c>
      <c r="J6709">
        <v>0</v>
      </c>
      <c r="K6709">
        <v>0</v>
      </c>
      <c r="L6709">
        <v>36316</v>
      </c>
      <c r="M6709">
        <v>40498</v>
      </c>
      <c r="N6709">
        <v>607658</v>
      </c>
      <c r="O6709">
        <v>75.266530000000003</v>
      </c>
      <c r="P6709" s="27">
        <v>817619</v>
      </c>
      <c r="Q6709" s="27">
        <v>2789716</v>
      </c>
    </row>
    <row r="6710" spans="1:17" x14ac:dyDescent="0.3">
      <c r="A6710">
        <v>3</v>
      </c>
      <c r="B6710">
        <v>14</v>
      </c>
      <c r="C6710">
        <v>29</v>
      </c>
      <c r="D6710" s="27">
        <v>176000</v>
      </c>
      <c r="E6710">
        <v>180442</v>
      </c>
      <c r="F6710">
        <v>247385</v>
      </c>
      <c r="G6710">
        <v>671548</v>
      </c>
      <c r="H6710">
        <v>0</v>
      </c>
      <c r="I6710">
        <v>833129</v>
      </c>
      <c r="J6710">
        <v>64938</v>
      </c>
      <c r="K6710">
        <v>185405</v>
      </c>
      <c r="L6710">
        <v>127340</v>
      </c>
      <c r="M6710">
        <v>458549</v>
      </c>
      <c r="N6710">
        <v>439547</v>
      </c>
      <c r="O6710">
        <v>84.055760000000006</v>
      </c>
      <c r="P6710" s="27">
        <v>940294</v>
      </c>
      <c r="Q6710" s="27">
        <v>3208283</v>
      </c>
    </row>
    <row r="6711" spans="1:17" x14ac:dyDescent="0.3">
      <c r="A6711">
        <v>6</v>
      </c>
      <c r="B6711">
        <v>2</v>
      </c>
      <c r="C6711">
        <v>2</v>
      </c>
      <c r="D6711" s="27">
        <v>13000</v>
      </c>
      <c r="E6711">
        <v>7726</v>
      </c>
      <c r="F6711">
        <v>97624</v>
      </c>
      <c r="G6711">
        <v>209109</v>
      </c>
      <c r="H6711">
        <v>2640</v>
      </c>
      <c r="I6711">
        <v>58709</v>
      </c>
      <c r="J6711">
        <v>0</v>
      </c>
      <c r="K6711">
        <v>20543</v>
      </c>
      <c r="L6711">
        <v>51269</v>
      </c>
      <c r="M6711">
        <v>312174</v>
      </c>
      <c r="N6711">
        <v>84325</v>
      </c>
      <c r="O6711">
        <v>1162.2629999999999</v>
      </c>
      <c r="P6711" s="27">
        <v>247397</v>
      </c>
      <c r="Q6711" s="27">
        <v>844119</v>
      </c>
    </row>
    <row r="6712" spans="1:17" x14ac:dyDescent="0.3">
      <c r="A6712">
        <v>3</v>
      </c>
      <c r="B6712">
        <v>25</v>
      </c>
      <c r="C6712">
        <v>42</v>
      </c>
      <c r="D6712" s="27">
        <v>3400</v>
      </c>
      <c r="E6712">
        <v>5945</v>
      </c>
      <c r="F6712">
        <v>16096</v>
      </c>
      <c r="G6712">
        <v>13546</v>
      </c>
      <c r="H6712">
        <v>0</v>
      </c>
      <c r="I6712">
        <v>42735</v>
      </c>
      <c r="J6712">
        <v>0</v>
      </c>
      <c r="K6712">
        <v>143002</v>
      </c>
      <c r="L6712">
        <v>11062</v>
      </c>
      <c r="M6712">
        <v>13394</v>
      </c>
      <c r="N6712">
        <v>16736</v>
      </c>
      <c r="O6712">
        <v>1807.463</v>
      </c>
      <c r="P6712" s="27">
        <v>76939</v>
      </c>
      <c r="Q6712" s="27">
        <v>262516</v>
      </c>
    </row>
    <row r="6713" spans="1:17" x14ac:dyDescent="0.3">
      <c r="A6713">
        <v>8</v>
      </c>
      <c r="B6713">
        <v>13</v>
      </c>
      <c r="C6713">
        <v>24</v>
      </c>
      <c r="D6713" s="27">
        <v>11000</v>
      </c>
      <c r="E6713">
        <v>0</v>
      </c>
      <c r="F6713">
        <v>44824</v>
      </c>
      <c r="G6713">
        <v>4371</v>
      </c>
      <c r="H6713">
        <v>0</v>
      </c>
      <c r="I6713">
        <v>9035</v>
      </c>
      <c r="J6713">
        <v>0</v>
      </c>
      <c r="K6713">
        <v>3716</v>
      </c>
      <c r="L6713">
        <v>5204</v>
      </c>
      <c r="M6713">
        <v>266</v>
      </c>
      <c r="N6713">
        <v>45098</v>
      </c>
      <c r="O6713">
        <v>918.0299</v>
      </c>
      <c r="P6713" s="27">
        <v>32976</v>
      </c>
      <c r="Q6713" s="27">
        <v>112514</v>
      </c>
    </row>
    <row r="6714" spans="1:17" x14ac:dyDescent="0.3">
      <c r="A6714">
        <v>2</v>
      </c>
      <c r="B6714">
        <v>14</v>
      </c>
      <c r="C6714">
        <v>27</v>
      </c>
      <c r="D6714" s="27">
        <v>405000</v>
      </c>
      <c r="E6714">
        <v>0</v>
      </c>
      <c r="F6714">
        <v>2800105</v>
      </c>
      <c r="G6714">
        <v>5445793</v>
      </c>
      <c r="H6714">
        <v>0</v>
      </c>
      <c r="I6714">
        <v>3938643</v>
      </c>
      <c r="J6714">
        <v>0</v>
      </c>
      <c r="K6714">
        <v>228788</v>
      </c>
      <c r="L6714">
        <v>223937</v>
      </c>
      <c r="M6714">
        <v>2054110</v>
      </c>
      <c r="N6714">
        <v>6335617</v>
      </c>
      <c r="O6714">
        <v>30.431059999999999</v>
      </c>
      <c r="P6714" s="27">
        <v>6162659</v>
      </c>
      <c r="Q6714" s="27">
        <v>21026993</v>
      </c>
    </row>
    <row r="6715" spans="1:17" x14ac:dyDescent="0.3">
      <c r="A6715">
        <v>6</v>
      </c>
      <c r="B6715">
        <v>26</v>
      </c>
      <c r="C6715">
        <v>45</v>
      </c>
      <c r="D6715" s="27">
        <v>10000</v>
      </c>
      <c r="E6715">
        <v>0</v>
      </c>
      <c r="F6715">
        <v>8906</v>
      </c>
      <c r="G6715">
        <v>7917</v>
      </c>
      <c r="H6715">
        <v>125</v>
      </c>
      <c r="I6715">
        <v>50902</v>
      </c>
      <c r="J6715">
        <v>0</v>
      </c>
      <c r="K6715">
        <v>2533</v>
      </c>
      <c r="L6715">
        <v>119</v>
      </c>
      <c r="M6715">
        <v>1607</v>
      </c>
      <c r="N6715">
        <v>44018</v>
      </c>
      <c r="O6715">
        <v>1867.057</v>
      </c>
      <c r="P6715" s="27">
        <v>34035</v>
      </c>
      <c r="Q6715" s="27">
        <v>116127</v>
      </c>
    </row>
    <row r="6716" spans="1:17" x14ac:dyDescent="0.3">
      <c r="A6716">
        <v>9</v>
      </c>
      <c r="B6716">
        <v>5</v>
      </c>
      <c r="C6716">
        <v>10</v>
      </c>
      <c r="D6716" s="27">
        <v>5000</v>
      </c>
      <c r="E6716">
        <v>26</v>
      </c>
      <c r="F6716">
        <v>8738</v>
      </c>
      <c r="G6716">
        <v>3679</v>
      </c>
      <c r="H6716">
        <v>0</v>
      </c>
      <c r="I6716">
        <v>14659</v>
      </c>
      <c r="J6716">
        <v>0</v>
      </c>
      <c r="K6716">
        <v>0</v>
      </c>
      <c r="L6716">
        <v>11372</v>
      </c>
      <c r="M6716">
        <v>12055</v>
      </c>
      <c r="N6716">
        <v>25142</v>
      </c>
      <c r="O6716">
        <v>1130.4749999999999</v>
      </c>
      <c r="P6716" s="27">
        <v>22178</v>
      </c>
      <c r="Q6716" s="27">
        <v>75671</v>
      </c>
    </row>
    <row r="6717" spans="1:17" x14ac:dyDescent="0.3">
      <c r="A6717">
        <v>5</v>
      </c>
      <c r="B6717">
        <v>14</v>
      </c>
      <c r="C6717">
        <v>28</v>
      </c>
      <c r="D6717" s="27">
        <v>108000</v>
      </c>
      <c r="E6717">
        <v>9416</v>
      </c>
      <c r="F6717">
        <v>901542</v>
      </c>
      <c r="G6717">
        <v>486372</v>
      </c>
      <c r="H6717">
        <v>31967</v>
      </c>
      <c r="I6717">
        <v>761151</v>
      </c>
      <c r="J6717">
        <v>94442</v>
      </c>
      <c r="K6717">
        <v>437882</v>
      </c>
      <c r="L6717">
        <v>419529</v>
      </c>
      <c r="M6717">
        <v>917538</v>
      </c>
      <c r="N6717">
        <v>496962</v>
      </c>
      <c r="O6717">
        <v>356.19830000000002</v>
      </c>
      <c r="P6717" s="27">
        <v>1335522</v>
      </c>
      <c r="Q6717" s="27">
        <v>4556801</v>
      </c>
    </row>
    <row r="6718" spans="1:17" x14ac:dyDescent="0.3">
      <c r="A6718">
        <v>7</v>
      </c>
      <c r="B6718">
        <v>5</v>
      </c>
      <c r="C6718">
        <v>10</v>
      </c>
      <c r="D6718" s="27">
        <v>1700</v>
      </c>
      <c r="E6718">
        <v>0</v>
      </c>
      <c r="F6718">
        <v>0</v>
      </c>
      <c r="G6718">
        <v>0</v>
      </c>
      <c r="H6718">
        <v>0</v>
      </c>
      <c r="I6718">
        <v>907</v>
      </c>
      <c r="J6718">
        <v>0</v>
      </c>
      <c r="K6718">
        <v>0</v>
      </c>
      <c r="L6718">
        <v>0</v>
      </c>
      <c r="M6718">
        <v>0</v>
      </c>
      <c r="N6718">
        <v>2543</v>
      </c>
      <c r="O6718">
        <v>1522.59</v>
      </c>
      <c r="P6718" s="27">
        <v>1011</v>
      </c>
      <c r="Q6718" s="27">
        <v>3450</v>
      </c>
    </row>
    <row r="6719" spans="1:17" x14ac:dyDescent="0.3">
      <c r="A6719">
        <v>3</v>
      </c>
      <c r="B6719">
        <v>26</v>
      </c>
      <c r="C6719">
        <v>46</v>
      </c>
      <c r="D6719" s="27">
        <v>2000</v>
      </c>
      <c r="E6719">
        <v>0</v>
      </c>
      <c r="F6719">
        <v>0</v>
      </c>
      <c r="G6719">
        <v>8679</v>
      </c>
      <c r="H6719">
        <v>0</v>
      </c>
      <c r="I6719">
        <v>76189</v>
      </c>
      <c r="J6719">
        <v>0</v>
      </c>
      <c r="K6719">
        <v>11363</v>
      </c>
      <c r="L6719">
        <v>1063</v>
      </c>
      <c r="M6719">
        <v>29856</v>
      </c>
      <c r="N6719">
        <v>81139</v>
      </c>
      <c r="O6719">
        <v>1807.463</v>
      </c>
      <c r="P6719" s="27">
        <v>61046</v>
      </c>
      <c r="Q6719" s="27">
        <v>208289</v>
      </c>
    </row>
    <row r="6720" spans="1:17" x14ac:dyDescent="0.3">
      <c r="A6720">
        <v>2</v>
      </c>
      <c r="B6720">
        <v>12</v>
      </c>
      <c r="C6720">
        <v>21</v>
      </c>
      <c r="D6720" s="27">
        <v>19250</v>
      </c>
      <c r="E6720">
        <v>10278</v>
      </c>
      <c r="F6720">
        <v>31588</v>
      </c>
      <c r="G6720">
        <v>36094</v>
      </c>
      <c r="H6720">
        <v>0</v>
      </c>
      <c r="I6720">
        <v>58266</v>
      </c>
      <c r="J6720">
        <v>0</v>
      </c>
      <c r="K6720">
        <v>0</v>
      </c>
      <c r="L6720">
        <v>14847</v>
      </c>
      <c r="M6720">
        <v>9556</v>
      </c>
      <c r="N6720">
        <v>133472</v>
      </c>
      <c r="O6720">
        <v>82.017769999999999</v>
      </c>
      <c r="P6720" s="27">
        <v>86196</v>
      </c>
      <c r="Q6720" s="27">
        <v>294101</v>
      </c>
    </row>
    <row r="6721" spans="1:17" x14ac:dyDescent="0.3">
      <c r="A6721">
        <v>5</v>
      </c>
      <c r="B6721">
        <v>14</v>
      </c>
      <c r="C6721">
        <v>28</v>
      </c>
      <c r="D6721" s="27">
        <v>142000</v>
      </c>
      <c r="E6721">
        <v>0</v>
      </c>
      <c r="F6721">
        <v>1069702</v>
      </c>
      <c r="G6721">
        <v>380012</v>
      </c>
      <c r="H6721">
        <v>0</v>
      </c>
      <c r="I6721">
        <v>334744</v>
      </c>
      <c r="J6721">
        <v>43391</v>
      </c>
      <c r="K6721">
        <v>410874</v>
      </c>
      <c r="L6721">
        <v>62896</v>
      </c>
      <c r="M6721">
        <v>581747</v>
      </c>
      <c r="N6721">
        <v>399991</v>
      </c>
      <c r="O6721">
        <v>84.055760000000006</v>
      </c>
      <c r="P6721" s="27">
        <v>962297</v>
      </c>
      <c r="Q6721" s="27">
        <v>3283357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41"/>
  <sheetViews>
    <sheetView showGridLines="0" workbookViewId="0">
      <pane xSplit="4" ySplit="16" topLeftCell="M17" activePane="bottomRight" state="frozenSplit"/>
      <selection pane="topRight" activeCell="F1" sqref="F1"/>
      <selection pane="bottomLeft" activeCell="A18" sqref="A18"/>
      <selection pane="bottomRight" activeCell="O25" sqref="O25"/>
    </sheetView>
  </sheetViews>
  <sheetFormatPr defaultColWidth="9.109375" defaultRowHeight="12" x14ac:dyDescent="0.25"/>
  <cols>
    <col min="1" max="1" width="10.6640625" style="39" customWidth="1"/>
    <col min="2" max="2" width="49.6640625" style="39" customWidth="1"/>
    <col min="3" max="3" width="8.5546875" style="39" hidden="1" customWidth="1"/>
    <col min="4" max="4" width="11.6640625" style="39" hidden="1" customWidth="1"/>
    <col min="5" max="5" width="11.6640625" style="39" customWidth="1"/>
    <col min="6" max="6" width="11.5546875" style="39" customWidth="1"/>
    <col min="7" max="7" width="10.33203125" style="39" customWidth="1"/>
    <col min="8" max="8" width="14.88671875" style="39" customWidth="1"/>
    <col min="9" max="9" width="13.109375" style="39" customWidth="1"/>
    <col min="10" max="10" width="11.6640625" style="39" customWidth="1"/>
    <col min="11" max="14" width="9.109375" style="39"/>
    <col min="15" max="15" width="25.6640625" style="39" customWidth="1"/>
    <col min="16" max="16" width="12.5546875" style="39" customWidth="1"/>
    <col min="17" max="17" width="17.6640625" style="39" customWidth="1"/>
    <col min="18" max="18" width="9.109375" style="39"/>
    <col min="19" max="19" width="13" style="39" customWidth="1"/>
    <col min="20" max="20" width="9.109375" style="39"/>
    <col min="21" max="21" width="14.33203125" style="39" customWidth="1"/>
    <col min="22" max="24" width="9.109375" style="39"/>
    <col min="25" max="25" width="11.6640625" style="39" customWidth="1"/>
    <col min="26" max="26" width="13" style="39" customWidth="1"/>
    <col min="27" max="27" width="9.109375" style="39"/>
    <col min="28" max="28" width="15.109375" style="39" customWidth="1"/>
    <col min="29" max="16384" width="9.109375" style="39"/>
  </cols>
  <sheetData>
    <row r="1" spans="1:30" x14ac:dyDescent="0.25">
      <c r="A1" s="39" t="s">
        <v>328</v>
      </c>
    </row>
    <row r="4" spans="1:30" x14ac:dyDescent="0.25">
      <c r="A4" s="39" t="s">
        <v>329</v>
      </c>
    </row>
    <row r="5" spans="1:30" x14ac:dyDescent="0.25">
      <c r="A5" s="39" t="s">
        <v>330</v>
      </c>
    </row>
    <row r="6" spans="1:30" s="41" customFormat="1" ht="15.6" x14ac:dyDescent="0.3">
      <c r="A6" s="40" t="s">
        <v>331</v>
      </c>
    </row>
    <row r="7" spans="1:30" s="43" customFormat="1" hidden="1" x14ac:dyDescent="0.25">
      <c r="A7" s="42" t="s">
        <v>332</v>
      </c>
    </row>
    <row r="8" spans="1:30" s="43" customFormat="1" hidden="1" x14ac:dyDescent="0.25">
      <c r="A8" s="42" t="s">
        <v>333</v>
      </c>
    </row>
    <row r="9" spans="1:30" s="43" customFormat="1" hidden="1" x14ac:dyDescent="0.25">
      <c r="A9" s="42" t="s">
        <v>334</v>
      </c>
    </row>
    <row r="10" spans="1:30" s="43" customFormat="1" hidden="1" x14ac:dyDescent="0.25">
      <c r="A10" s="42" t="s">
        <v>335</v>
      </c>
    </row>
    <row r="11" spans="1:30" hidden="1" x14ac:dyDescent="0.25">
      <c r="A11" s="44"/>
      <c r="C11" s="45"/>
      <c r="D11" s="45"/>
      <c r="E11" s="45"/>
      <c r="F11" s="45"/>
      <c r="G11" s="45"/>
      <c r="H11" s="45"/>
      <c r="I11" s="45"/>
      <c r="J11" s="45"/>
    </row>
    <row r="12" spans="1:30" ht="11.4" customHeight="1" x14ac:dyDescent="0.25">
      <c r="A12" s="44"/>
      <c r="B12" s="44" t="s">
        <v>336</v>
      </c>
      <c r="C12" s="46" t="s">
        <v>336</v>
      </c>
      <c r="D12" s="46"/>
      <c r="E12" s="46" t="s">
        <v>336</v>
      </c>
      <c r="F12" s="46" t="s">
        <v>337</v>
      </c>
      <c r="G12" s="46" t="s">
        <v>336</v>
      </c>
      <c r="H12" s="46" t="s">
        <v>336</v>
      </c>
      <c r="I12" s="45"/>
      <c r="J12" s="46" t="s">
        <v>336</v>
      </c>
    </row>
    <row r="13" spans="1:30" x14ac:dyDescent="0.25">
      <c r="A13" s="44" t="s">
        <v>336</v>
      </c>
      <c r="B13" s="44" t="s">
        <v>336</v>
      </c>
      <c r="C13" s="46"/>
      <c r="D13" s="46"/>
      <c r="E13" s="45"/>
      <c r="F13" s="46" t="s">
        <v>338</v>
      </c>
      <c r="G13" s="46"/>
      <c r="H13" s="45"/>
      <c r="I13" s="46" t="s">
        <v>339</v>
      </c>
      <c r="J13" s="46"/>
    </row>
    <row r="14" spans="1:30" x14ac:dyDescent="0.25">
      <c r="A14" s="44" t="s">
        <v>336</v>
      </c>
      <c r="B14" s="44" t="s">
        <v>336</v>
      </c>
      <c r="C14" s="45" t="s">
        <v>336</v>
      </c>
      <c r="D14" s="46" t="s">
        <v>340</v>
      </c>
      <c r="E14" s="46" t="s">
        <v>341</v>
      </c>
      <c r="F14" s="46" t="s">
        <v>342</v>
      </c>
      <c r="G14" s="46" t="s">
        <v>343</v>
      </c>
      <c r="H14" s="46" t="s">
        <v>344</v>
      </c>
      <c r="I14" s="46" t="s">
        <v>345</v>
      </c>
      <c r="J14" s="46" t="s">
        <v>336</v>
      </c>
    </row>
    <row r="15" spans="1:30" x14ac:dyDescent="0.25">
      <c r="A15" s="47" t="s">
        <v>346</v>
      </c>
      <c r="B15" s="44" t="s">
        <v>336</v>
      </c>
      <c r="C15" s="46" t="s">
        <v>94</v>
      </c>
      <c r="D15" s="46" t="s">
        <v>347</v>
      </c>
      <c r="E15" s="46" t="s">
        <v>338</v>
      </c>
      <c r="F15" s="46" t="s">
        <v>348</v>
      </c>
      <c r="G15" s="46" t="s">
        <v>349</v>
      </c>
      <c r="H15" s="46" t="s">
        <v>350</v>
      </c>
      <c r="I15" s="46" t="s">
        <v>351</v>
      </c>
      <c r="J15" s="46" t="s">
        <v>352</v>
      </c>
      <c r="P15" s="107" t="s">
        <v>364</v>
      </c>
      <c r="Q15" s="107"/>
      <c r="R15" s="108" t="s">
        <v>368</v>
      </c>
      <c r="S15" s="108"/>
      <c r="T15" s="108"/>
      <c r="U15" s="108"/>
      <c r="V15" s="108"/>
      <c r="W15" s="107" t="s">
        <v>375</v>
      </c>
      <c r="X15" s="107"/>
      <c r="Y15" s="107"/>
      <c r="Z15" s="107"/>
      <c r="AA15" s="107"/>
      <c r="AB15" s="107"/>
      <c r="AC15" s="76" t="s">
        <v>382</v>
      </c>
      <c r="AD15" s="39" t="s">
        <v>94</v>
      </c>
    </row>
    <row r="16" spans="1:30" ht="32.4" customHeight="1" thickBot="1" x14ac:dyDescent="0.3">
      <c r="A16" s="47" t="s">
        <v>353</v>
      </c>
      <c r="B16" s="47" t="s">
        <v>164</v>
      </c>
      <c r="C16" s="46" t="s">
        <v>354</v>
      </c>
      <c r="D16" s="46" t="s">
        <v>355</v>
      </c>
      <c r="E16" s="46" t="s">
        <v>356</v>
      </c>
      <c r="F16" s="46" t="s">
        <v>356</v>
      </c>
      <c r="G16" s="46" t="s">
        <v>357</v>
      </c>
      <c r="H16" s="46" t="s">
        <v>356</v>
      </c>
      <c r="I16" s="46" t="s">
        <v>358</v>
      </c>
      <c r="J16" s="46" t="s">
        <v>354</v>
      </c>
      <c r="N16" s="75" t="s">
        <v>306</v>
      </c>
      <c r="O16" s="39" t="s">
        <v>327</v>
      </c>
      <c r="P16" s="60" t="s">
        <v>366</v>
      </c>
      <c r="Q16" s="60" t="s">
        <v>367</v>
      </c>
      <c r="R16" s="60" t="s">
        <v>369</v>
      </c>
      <c r="S16" s="60" t="s">
        <v>370</v>
      </c>
      <c r="T16" s="60" t="s">
        <v>372</v>
      </c>
      <c r="U16" s="60" t="s">
        <v>373</v>
      </c>
      <c r="V16" s="60" t="s">
        <v>374</v>
      </c>
      <c r="W16" s="60" t="s">
        <v>376</v>
      </c>
      <c r="X16" s="60" t="s">
        <v>377</v>
      </c>
      <c r="Y16" s="60" t="s">
        <v>378</v>
      </c>
      <c r="Z16" s="60" t="s">
        <v>379</v>
      </c>
      <c r="AA16" s="60" t="s">
        <v>380</v>
      </c>
      <c r="AB16" s="60" t="s">
        <v>381</v>
      </c>
    </row>
    <row r="17" spans="1:30" ht="12.75" customHeight="1" thickTop="1" x14ac:dyDescent="0.25">
      <c r="A17" s="48"/>
      <c r="B17" s="49"/>
      <c r="C17" s="50"/>
      <c r="D17" s="50"/>
      <c r="E17" s="50"/>
      <c r="F17" s="50"/>
      <c r="G17" s="50"/>
      <c r="H17" s="50"/>
      <c r="I17" s="50"/>
      <c r="J17" s="50"/>
      <c r="N17" s="39" t="s">
        <v>361</v>
      </c>
      <c r="O17" s="39" t="s">
        <v>362</v>
      </c>
      <c r="P17" s="39">
        <f ca="1">INDIRECT("D"&amp;(ROW(INDIRECT(CELL("address",INDEX($B$17:$D$1822,MATCH($O17,$B$17:$B$1822,0),2))))+5))</f>
        <v>9640</v>
      </c>
      <c r="Q17" s="39" t="str">
        <f ca="1">INDIRECT("D"&amp;(ROW(INDIRECT(CELL("address",INDEX($B$17:$D$1822,MATCH($O17,$B$17:$B$1822,0),2))))+6))</f>
        <v>--</v>
      </c>
      <c r="R17" s="39">
        <f ca="1">INDIRECT("D"&amp;(ROW(INDIRECT(CELL("address",INDEX($B$17:$D$1822,MATCH($O17,$B$17:$B$1822,0),2))))+8))</f>
        <v>100298</v>
      </c>
      <c r="S17" s="39">
        <f ca="1">INDIRECT("D"&amp;(ROW(INDIRECT(CELL("address",INDEX($B$17:$D$1822,MATCH($O17,$B$17:$B$1822,0),2))))+9))</f>
        <v>55444</v>
      </c>
      <c r="T17" s="39">
        <f ca="1">INDIRECT("D"&amp;(ROW(INDIRECT(CELL("address",INDEX($B$17:$D$1822,MATCH($O17,$B$17:$B$1822,0),2))))+10))</f>
        <v>367368</v>
      </c>
      <c r="U17" s="39">
        <f ca="1">INDIRECT("D"&amp;(ROW(INDIRECT(CELL("address",INDEX($B$17:$D$1822,MATCH($O17,$B$17:$B$1822,0),2))))+11))</f>
        <v>51672</v>
      </c>
      <c r="V17" s="39">
        <f ca="1">INDIRECT("D"&amp;(ROW(INDIRECT(CELL("address",INDEX($B$17:$D$1822,MATCH($O17,$B$17:$B$1822,0),2))))+12))</f>
        <v>19466</v>
      </c>
      <c r="W17" s="39">
        <f ca="1">INDIRECT("D"&amp;(ROW(INDIRECT(CELL("address",INDEX($B$17:$D$1822,MATCH($O17,$B$17:$B$1822,0),2))))+14))</f>
        <v>72284</v>
      </c>
      <c r="X17" s="39">
        <f ca="1">INDIRECT("D"&amp;(ROW(INDIRECT(CELL("address",INDEX($B$17:$D$1822,MATCH($O17,$B$17:$B$1822,0),2))))+15))</f>
        <v>49790</v>
      </c>
      <c r="Y17" s="39">
        <f ca="1">INDIRECT("D"&amp;(ROW(INDIRECT(CELL("address",INDEX($B$17:$D$1822,MATCH($O17,$B$17:$B$1822,0),2))))+16))</f>
        <v>15143</v>
      </c>
      <c r="Z17" s="39">
        <f ca="1">INDIRECT("D"&amp;(ROW(INDIRECT(CELL("address",INDEX($B$17:$D$1822,MATCH($O17,$B$17:$B$1822,0),2))))+17))</f>
        <v>3854</v>
      </c>
      <c r="AA17" s="39" t="str">
        <f ca="1">INDIRECT("D"&amp;(ROW(INDIRECT(CELL("address",INDEX($B$17:$D$1822,MATCH($O17,$B$17:$B$1822,0),2))))+18))</f>
        <v>--</v>
      </c>
      <c r="AB17" s="39">
        <f ca="1">INDIRECT("D"&amp;(ROW(INDIRECT(CELL("address",INDEX($B$17:$D$1822,MATCH($O17,$B$17:$B$1822,0),2))))+19))</f>
        <v>3202</v>
      </c>
      <c r="AC17" s="39">
        <f ca="1">INDIRECT("D"&amp;(ROW(INDIRECT(CELL("address",INDEX($B$17:$D$1822,MATCH($O17,$B$17:$B$1822,0),2))))+20))</f>
        <v>13975</v>
      </c>
      <c r="AD17" s="39">
        <f ca="1">INDIRECT("D"&amp;(ROW(INDIRECT(CELL("address",INDEX($B$17:$D$1822,MATCH($O17,$B$17:$B$1822,0),2))))+3))</f>
        <v>762136</v>
      </c>
    </row>
    <row r="18" spans="1:30" ht="12.75" customHeight="1" x14ac:dyDescent="0.25">
      <c r="A18" s="51" t="s">
        <v>359</v>
      </c>
      <c r="B18" s="52" t="s">
        <v>359</v>
      </c>
      <c r="C18" s="51" t="s">
        <v>360</v>
      </c>
      <c r="D18" s="53"/>
      <c r="E18" s="53"/>
      <c r="F18" s="53"/>
      <c r="G18" s="53"/>
      <c r="H18" s="53"/>
      <c r="I18" s="53"/>
      <c r="J18" s="53"/>
      <c r="N18" s="39" t="s">
        <v>383</v>
      </c>
      <c r="O18" s="39" t="s">
        <v>384</v>
      </c>
      <c r="P18" s="39">
        <f t="shared" ref="P18:P37" ca="1" si="0">INDIRECT("D"&amp;(ROW(INDIRECT(CELL("address",INDEX($B$17:$D$1822,MATCH(O18,$B$17:$B$1822,0),2))))+5))</f>
        <v>2077</v>
      </c>
      <c r="Q18" s="39" t="str">
        <f t="shared" ref="Q18:Q37" ca="1" si="1">INDIRECT("D"&amp;(ROW(INDIRECT(CELL("address",INDEX($B$17:$D$1822,MATCH($O18,$B$17:$B$1822,0),2))))+6))</f>
        <v>--</v>
      </c>
      <c r="R18" s="39">
        <f t="shared" ref="R18:R37" ca="1" si="2">INDIRECT("D"&amp;(ROW(INDIRECT(CELL("address",INDEX($B$17:$D$1822,MATCH($O18,$B$17:$B$1822,0),2))))+8))</f>
        <v>3187</v>
      </c>
      <c r="S18" s="39">
        <f t="shared" ref="S18:S37" ca="1" si="3">INDIRECT("D"&amp;(ROW(INDIRECT(CELL("address",INDEX($B$17:$D$1822,MATCH($O18,$B$17:$B$1822,0),2))))+9))</f>
        <v>19416</v>
      </c>
      <c r="T18" s="39">
        <f t="shared" ref="T18:T37" ca="1" si="4">INDIRECT("D"&amp;(ROW(INDIRECT(CELL("address",INDEX($B$17:$D$1822,MATCH($O18,$B$17:$B$1822,0),2))))+10))</f>
        <v>31117</v>
      </c>
      <c r="U18" s="39">
        <f t="shared" ref="U18:U37" ca="1" si="5">INDIRECT("D"&amp;(ROW(INDIRECT(CELL("address",INDEX($B$17:$D$1822,MATCH($O18,$B$17:$B$1822,0),2))))+11))</f>
        <v>167</v>
      </c>
      <c r="V18" s="39">
        <f t="shared" ref="V18:V37" ca="1" si="6">INDIRECT("D"&amp;(ROW(INDIRECT(CELL("address",INDEX($B$17:$D$1822,MATCH($O18,$B$17:$B$1822,0),2))))+12))</f>
        <v>1378</v>
      </c>
      <c r="W18" s="39">
        <f t="shared" ref="W18:W37" ca="1" si="7">INDIRECT("D"&amp;(ROW(INDIRECT(CELL("address",INDEX($B$17:$D$1822,MATCH($O18,$B$17:$B$1822,0),2))))+14))</f>
        <v>5987</v>
      </c>
      <c r="X18" s="39">
        <f t="shared" ref="X18:X37" ca="1" si="8">INDIRECT("D"&amp;(ROW(INDIRECT(CELL("address",INDEX($B$17:$D$1822,MATCH($O18,$B$17:$B$1822,0),2))))+15))</f>
        <v>5302</v>
      </c>
      <c r="Y18" s="39">
        <f t="shared" ref="Y18:Y37" ca="1" si="9">INDIRECT("D"&amp;(ROW(INDIRECT(CELL("address",INDEX($B$17:$D$1822,MATCH($O18,$B$17:$B$1822,0),2))))+16))</f>
        <v>1422</v>
      </c>
      <c r="Z18" s="39">
        <f t="shared" ref="Z18:Z37" ca="1" si="10">INDIRECT("D"&amp;(ROW(INDIRECT(CELL("address",INDEX($B$17:$D$1822,MATCH($O18,$B$17:$B$1822,0),2))))+17))</f>
        <v>693</v>
      </c>
      <c r="AA18" s="39" t="str">
        <f t="shared" ref="AA18:AA37" ca="1" si="11">INDIRECT("D"&amp;(ROW(INDIRECT(CELL("address",INDEX($B$17:$D$1822,MATCH($O18,$B$17:$B$1822,0),2))))+18))</f>
        <v>--</v>
      </c>
      <c r="AB18" s="39">
        <f t="shared" ref="AB18:AB37" ca="1" si="12">INDIRECT("D"&amp;(ROW(INDIRECT(CELL("address",INDEX($B$17:$D$1822,MATCH($O18,$B$17:$B$1822,0),2))))+19))</f>
        <v>141</v>
      </c>
      <c r="AC18" s="39">
        <f t="shared" ref="AC18:AC37" ca="1" si="13">INDIRECT("D"&amp;(ROW(INDIRECT(CELL("address",INDEX($B$17:$D$1822,MATCH($O18,$B$17:$B$1822,0),2))))+20))</f>
        <v>1443</v>
      </c>
      <c r="AD18" s="39">
        <f t="shared" ref="AD18:AD37" ca="1" si="14">INDIRECT("D"&amp;(ROW(INDIRECT(CELL("address",INDEX($B$17:$D$1822,MATCH($O18,$B$17:$B$1822,0),2))))+3))</f>
        <v>72331</v>
      </c>
    </row>
    <row r="19" spans="1:30" ht="12.75" customHeight="1" x14ac:dyDescent="0.25">
      <c r="A19" s="54"/>
      <c r="B19" s="55"/>
      <c r="C19" s="55"/>
      <c r="D19" s="55"/>
      <c r="E19" s="55"/>
      <c r="F19" s="55"/>
      <c r="G19" s="55"/>
      <c r="H19" s="55"/>
      <c r="I19" s="55"/>
      <c r="J19" s="55"/>
      <c r="N19" s="39" t="s">
        <v>404</v>
      </c>
      <c r="O19" s="39" t="s">
        <v>405</v>
      </c>
      <c r="P19" s="39">
        <f t="shared" ca="1" si="0"/>
        <v>259</v>
      </c>
      <c r="Q19" s="39" t="str">
        <f t="shared" ca="1" si="1"/>
        <v>--</v>
      </c>
      <c r="R19" s="39">
        <f t="shared" ca="1" si="2"/>
        <v>1064</v>
      </c>
      <c r="S19" s="39">
        <f t="shared" ca="1" si="3"/>
        <v>467</v>
      </c>
      <c r="T19" s="39">
        <f t="shared" ca="1" si="4"/>
        <v>7443</v>
      </c>
      <c r="U19" s="39">
        <f t="shared" ca="1" si="5"/>
        <v>1</v>
      </c>
      <c r="V19" s="39">
        <f t="shared" ca="1" si="6"/>
        <v>229</v>
      </c>
      <c r="W19" s="39">
        <f t="shared" ca="1" si="7"/>
        <v>1872</v>
      </c>
      <c r="X19" s="39">
        <f t="shared" ca="1" si="8"/>
        <v>916</v>
      </c>
      <c r="Y19" s="39">
        <f t="shared" ca="1" si="9"/>
        <v>186</v>
      </c>
      <c r="Z19" s="39">
        <f t="shared" ca="1" si="10"/>
        <v>110</v>
      </c>
      <c r="AA19" s="39" t="str">
        <f t="shared" ca="1" si="11"/>
        <v>--</v>
      </c>
      <c r="AB19" s="39" t="str">
        <f t="shared" ca="1" si="12"/>
        <v>Q</v>
      </c>
      <c r="AC19" s="39" t="str">
        <f t="shared" ca="1" si="13"/>
        <v>Q</v>
      </c>
      <c r="AD19" s="39">
        <f t="shared" ca="1" si="14"/>
        <v>12586</v>
      </c>
    </row>
    <row r="20" spans="1:30" s="59" customFormat="1" ht="12.75" customHeight="1" x14ac:dyDescent="0.25">
      <c r="A20" s="56" t="s">
        <v>361</v>
      </c>
      <c r="B20" s="56" t="s">
        <v>362</v>
      </c>
      <c r="C20" s="57"/>
      <c r="D20" s="58"/>
      <c r="E20" s="58"/>
      <c r="F20" s="58"/>
      <c r="G20" s="58"/>
      <c r="H20" s="58"/>
      <c r="I20" s="58"/>
      <c r="J20" s="58"/>
      <c r="N20" s="59" t="s">
        <v>406</v>
      </c>
      <c r="O20" s="59" t="s">
        <v>407</v>
      </c>
      <c r="P20" s="39">
        <f t="shared" ca="1" si="0"/>
        <v>134</v>
      </c>
      <c r="Q20" s="39" t="str">
        <f t="shared" ca="1" si="1"/>
        <v>--</v>
      </c>
      <c r="R20" s="39">
        <f t="shared" ca="1" si="2"/>
        <v>191</v>
      </c>
      <c r="S20" s="39">
        <f t="shared" ca="1" si="3"/>
        <v>180</v>
      </c>
      <c r="T20" s="39">
        <f t="shared" ca="1" si="4"/>
        <v>1442</v>
      </c>
      <c r="U20" s="39">
        <f t="shared" ca="1" si="5"/>
        <v>8</v>
      </c>
      <c r="V20" s="39">
        <f t="shared" ca="1" si="6"/>
        <v>12</v>
      </c>
      <c r="W20" s="39">
        <f t="shared" ca="1" si="7"/>
        <v>355</v>
      </c>
      <c r="X20" s="39">
        <f t="shared" ca="1" si="8"/>
        <v>289</v>
      </c>
      <c r="Y20" s="39">
        <f t="shared" ca="1" si="9"/>
        <v>67</v>
      </c>
      <c r="Z20" s="39">
        <f t="shared" ca="1" si="10"/>
        <v>68</v>
      </c>
      <c r="AA20" s="39" t="str">
        <f t="shared" ca="1" si="11"/>
        <v>--</v>
      </c>
      <c r="AB20" s="39" t="str">
        <f t="shared" ca="1" si="12"/>
        <v>*</v>
      </c>
      <c r="AC20" s="39" t="str">
        <f t="shared" ca="1" si="13"/>
        <v>Q</v>
      </c>
      <c r="AD20" s="39">
        <f t="shared" ca="1" si="14"/>
        <v>2748</v>
      </c>
    </row>
    <row r="21" spans="1:30" ht="12.75" customHeight="1" x14ac:dyDescent="0.25">
      <c r="A21" s="60"/>
      <c r="B21" s="60"/>
      <c r="C21" s="61"/>
      <c r="D21" s="62"/>
      <c r="E21" s="62"/>
      <c r="F21" s="62"/>
      <c r="G21" s="62"/>
      <c r="H21" s="62"/>
      <c r="I21" s="62"/>
      <c r="J21" s="62"/>
      <c r="N21" s="39" t="s">
        <v>408</v>
      </c>
      <c r="O21" s="39" t="s">
        <v>409</v>
      </c>
      <c r="P21" s="39">
        <f t="shared" ca="1" si="0"/>
        <v>17</v>
      </c>
      <c r="Q21" s="39" t="str">
        <f t="shared" ca="1" si="1"/>
        <v>--</v>
      </c>
      <c r="R21" s="39">
        <f t="shared" ca="1" si="2"/>
        <v>39</v>
      </c>
      <c r="S21" s="39">
        <f t="shared" ca="1" si="3"/>
        <v>14</v>
      </c>
      <c r="T21" s="39">
        <f t="shared" ca="1" si="4"/>
        <v>314</v>
      </c>
      <c r="U21" s="39" t="str">
        <f t="shared" ca="1" si="5"/>
        <v>Q</v>
      </c>
      <c r="V21" s="39">
        <f t="shared" ca="1" si="6"/>
        <v>0</v>
      </c>
      <c r="W21" s="39">
        <f t="shared" ca="1" si="7"/>
        <v>228</v>
      </c>
      <c r="X21" s="39">
        <f t="shared" ca="1" si="8"/>
        <v>134</v>
      </c>
      <c r="Y21" s="39">
        <f t="shared" ca="1" si="9"/>
        <v>27</v>
      </c>
      <c r="Z21" s="39">
        <f t="shared" ca="1" si="10"/>
        <v>6</v>
      </c>
      <c r="AA21" s="39" t="str">
        <f t="shared" ca="1" si="11"/>
        <v>--</v>
      </c>
      <c r="AB21" s="39">
        <f t="shared" ca="1" si="12"/>
        <v>0</v>
      </c>
      <c r="AC21" s="39" t="str">
        <f t="shared" ca="1" si="13"/>
        <v>Q</v>
      </c>
      <c r="AD21" s="39">
        <f t="shared" ca="1" si="14"/>
        <v>803</v>
      </c>
    </row>
    <row r="22" spans="1:30" ht="12.75" customHeight="1" x14ac:dyDescent="0.25">
      <c r="A22" s="60"/>
      <c r="B22" s="60"/>
      <c r="C22" s="63"/>
      <c r="D22" s="64"/>
      <c r="E22" s="64"/>
      <c r="F22" s="64"/>
      <c r="G22" s="64"/>
      <c r="H22" s="64"/>
      <c r="I22" s="64"/>
      <c r="J22" s="64"/>
      <c r="N22" s="39" t="s">
        <v>410</v>
      </c>
      <c r="O22" s="39" t="s">
        <v>411</v>
      </c>
      <c r="P22" s="39">
        <f t="shared" ca="1" si="0"/>
        <v>2</v>
      </c>
      <c r="Q22" s="39" t="str">
        <f t="shared" ca="1" si="1"/>
        <v>--</v>
      </c>
      <c r="R22" s="39">
        <f t="shared" ca="1" si="2"/>
        <v>25</v>
      </c>
      <c r="S22" s="39">
        <f t="shared" ca="1" si="3"/>
        <v>11</v>
      </c>
      <c r="T22" s="39">
        <f t="shared" ca="1" si="4"/>
        <v>202</v>
      </c>
      <c r="U22" s="39">
        <f t="shared" ca="1" si="5"/>
        <v>1</v>
      </c>
      <c r="V22" s="39">
        <f t="shared" ca="1" si="6"/>
        <v>2</v>
      </c>
      <c r="W22" s="39">
        <f t="shared" ca="1" si="7"/>
        <v>31</v>
      </c>
      <c r="X22" s="39">
        <f t="shared" ca="1" si="8"/>
        <v>33</v>
      </c>
      <c r="Y22" s="39">
        <f t="shared" ca="1" si="9"/>
        <v>7</v>
      </c>
      <c r="Z22" s="39">
        <f t="shared" ca="1" si="10"/>
        <v>1</v>
      </c>
      <c r="AA22" s="39" t="str">
        <f t="shared" ca="1" si="11"/>
        <v>--</v>
      </c>
      <c r="AB22" s="39" t="str">
        <f t="shared" ca="1" si="12"/>
        <v>*</v>
      </c>
      <c r="AC22" s="39" t="str">
        <f t="shared" ca="1" si="13"/>
        <v>Q</v>
      </c>
      <c r="AD22" s="39">
        <f t="shared" ca="1" si="14"/>
        <v>316</v>
      </c>
    </row>
    <row r="23" spans="1:30" ht="12.75" customHeight="1" x14ac:dyDescent="0.25">
      <c r="A23" s="60"/>
      <c r="B23" s="56" t="s">
        <v>363</v>
      </c>
      <c r="C23" s="65">
        <v>14903</v>
      </c>
      <c r="D23" s="66">
        <v>762136</v>
      </c>
      <c r="E23" s="66">
        <v>5</v>
      </c>
      <c r="F23" s="66">
        <v>17</v>
      </c>
      <c r="G23" s="66">
        <v>5693</v>
      </c>
      <c r="H23" s="66">
        <v>22</v>
      </c>
      <c r="I23" s="66">
        <v>35</v>
      </c>
      <c r="J23" s="66">
        <v>5455</v>
      </c>
      <c r="N23" s="39" t="s">
        <v>412</v>
      </c>
      <c r="O23" s="39" t="s">
        <v>413</v>
      </c>
      <c r="P23" s="39">
        <f t="shared" ca="1" si="0"/>
        <v>237</v>
      </c>
      <c r="Q23" s="39" t="str">
        <f t="shared" ca="1" si="1"/>
        <v>--</v>
      </c>
      <c r="R23" s="39">
        <f t="shared" ca="1" si="2"/>
        <v>1227</v>
      </c>
      <c r="S23" s="39">
        <f t="shared" ca="1" si="3"/>
        <v>152</v>
      </c>
      <c r="T23" s="39">
        <f t="shared" ca="1" si="4"/>
        <v>15816</v>
      </c>
      <c r="U23" s="39">
        <f t="shared" ca="1" si="5"/>
        <v>62</v>
      </c>
      <c r="V23" s="39">
        <f t="shared" ca="1" si="6"/>
        <v>229</v>
      </c>
      <c r="W23" s="39">
        <f t="shared" ca="1" si="7"/>
        <v>1614</v>
      </c>
      <c r="X23" s="39">
        <f t="shared" ca="1" si="8"/>
        <v>1279</v>
      </c>
      <c r="Y23" s="39">
        <f t="shared" ca="1" si="9"/>
        <v>336</v>
      </c>
      <c r="Z23" s="39">
        <f t="shared" ca="1" si="10"/>
        <v>49</v>
      </c>
      <c r="AA23" s="39" t="str">
        <f t="shared" ca="1" si="11"/>
        <v>--</v>
      </c>
      <c r="AB23" s="39">
        <f t="shared" ca="1" si="12"/>
        <v>73</v>
      </c>
      <c r="AC23" s="39">
        <f t="shared" ca="1" si="13"/>
        <v>233</v>
      </c>
      <c r="AD23" s="39">
        <f t="shared" ca="1" si="14"/>
        <v>21308</v>
      </c>
    </row>
    <row r="24" spans="1:30" ht="12.75" customHeight="1" x14ac:dyDescent="0.25">
      <c r="A24" s="60"/>
      <c r="B24" s="56" t="s">
        <v>364</v>
      </c>
      <c r="C24" s="65" t="s">
        <v>365</v>
      </c>
      <c r="D24" s="66">
        <v>9640</v>
      </c>
      <c r="E24" s="66">
        <v>3</v>
      </c>
      <c r="F24" s="66">
        <v>2</v>
      </c>
      <c r="G24" s="66">
        <v>2240</v>
      </c>
      <c r="H24" s="66">
        <v>2</v>
      </c>
      <c r="I24" s="66">
        <v>18</v>
      </c>
      <c r="J24" s="66" t="s">
        <v>365</v>
      </c>
      <c r="N24" s="39" t="s">
        <v>422</v>
      </c>
      <c r="O24" s="39" t="s">
        <v>423</v>
      </c>
      <c r="P24" s="39">
        <f t="shared" ca="1" si="0"/>
        <v>1506</v>
      </c>
      <c r="Q24" s="39" t="str">
        <f t="shared" ca="1" si="1"/>
        <v>--</v>
      </c>
      <c r="R24" s="39">
        <f t="shared" ca="1" si="2"/>
        <v>2256</v>
      </c>
      <c r="S24" s="39">
        <f t="shared" ca="1" si="3"/>
        <v>1126</v>
      </c>
      <c r="T24" s="39">
        <f t="shared" ca="1" si="4"/>
        <v>41510</v>
      </c>
      <c r="U24" s="39">
        <f t="shared" ca="1" si="5"/>
        <v>458</v>
      </c>
      <c r="V24" s="39">
        <f t="shared" ca="1" si="6"/>
        <v>3136</v>
      </c>
      <c r="W24" s="39">
        <f t="shared" ca="1" si="7"/>
        <v>2458</v>
      </c>
      <c r="X24" s="39">
        <f t="shared" ca="1" si="8"/>
        <v>2262</v>
      </c>
      <c r="Y24" s="39">
        <f t="shared" ca="1" si="9"/>
        <v>530</v>
      </c>
      <c r="Z24" s="39">
        <f t="shared" ca="1" si="10"/>
        <v>150</v>
      </c>
      <c r="AA24" s="39" t="str">
        <f t="shared" ca="1" si="11"/>
        <v>--</v>
      </c>
      <c r="AB24" s="39" t="str">
        <f t="shared" ca="1" si="12"/>
        <v>Q</v>
      </c>
      <c r="AC24" s="39">
        <f t="shared" ca="1" si="13"/>
        <v>505</v>
      </c>
      <c r="AD24" s="39">
        <f t="shared" ca="1" si="14"/>
        <v>56017</v>
      </c>
    </row>
    <row r="25" spans="1:30" ht="12.75" customHeight="1" x14ac:dyDescent="0.25">
      <c r="A25" s="60"/>
      <c r="B25" s="60" t="s">
        <v>366</v>
      </c>
      <c r="C25" s="65" t="s">
        <v>365</v>
      </c>
      <c r="D25" s="66">
        <v>9640</v>
      </c>
      <c r="E25" s="66">
        <v>2</v>
      </c>
      <c r="F25" s="66">
        <v>1</v>
      </c>
      <c r="G25" s="66">
        <v>735</v>
      </c>
      <c r="H25" s="66">
        <v>1</v>
      </c>
      <c r="I25" s="66">
        <v>2</v>
      </c>
      <c r="J25" s="66" t="s">
        <v>365</v>
      </c>
      <c r="N25" s="39" t="s">
        <v>432</v>
      </c>
      <c r="O25" s="39" t="s">
        <v>433</v>
      </c>
      <c r="P25" s="39">
        <f t="shared" ca="1" si="0"/>
        <v>118</v>
      </c>
      <c r="Q25" s="39" t="str">
        <f t="shared" ca="1" si="1"/>
        <v>--</v>
      </c>
      <c r="R25" s="39">
        <f t="shared" ca="1" si="2"/>
        <v>581</v>
      </c>
      <c r="S25" s="39">
        <f t="shared" ca="1" si="3"/>
        <v>1042</v>
      </c>
      <c r="T25" s="39">
        <f t="shared" ca="1" si="4"/>
        <v>7535</v>
      </c>
      <c r="U25" s="39">
        <f t="shared" ca="1" si="5"/>
        <v>159</v>
      </c>
      <c r="V25" s="39">
        <f t="shared" ca="1" si="6"/>
        <v>200</v>
      </c>
      <c r="W25" s="39">
        <f t="shared" ca="1" si="7"/>
        <v>2372</v>
      </c>
      <c r="X25" s="39">
        <f t="shared" ca="1" si="8"/>
        <v>1182</v>
      </c>
      <c r="Y25" s="39">
        <f t="shared" ca="1" si="9"/>
        <v>392</v>
      </c>
      <c r="Z25" s="39">
        <f t="shared" ca="1" si="10"/>
        <v>153</v>
      </c>
      <c r="AA25" s="39" t="str">
        <f t="shared" ca="1" si="11"/>
        <v>--</v>
      </c>
      <c r="AB25" s="39" t="str">
        <f t="shared" ca="1" si="12"/>
        <v>Q</v>
      </c>
      <c r="AC25" s="39" t="str">
        <f t="shared" ca="1" si="13"/>
        <v>Q</v>
      </c>
      <c r="AD25" s="39">
        <f t="shared" ca="1" si="14"/>
        <v>14219</v>
      </c>
    </row>
    <row r="26" spans="1:30" ht="12.75" customHeight="1" x14ac:dyDescent="0.25">
      <c r="A26" s="60"/>
      <c r="B26" s="60" t="s">
        <v>367</v>
      </c>
      <c r="C26" s="65" t="s">
        <v>365</v>
      </c>
      <c r="D26" s="66" t="s">
        <v>365</v>
      </c>
      <c r="E26" s="66">
        <v>2</v>
      </c>
      <c r="F26" s="66">
        <v>1</v>
      </c>
      <c r="G26" s="66">
        <v>1505</v>
      </c>
      <c r="H26" s="66">
        <v>1</v>
      </c>
      <c r="I26" s="66">
        <v>16</v>
      </c>
      <c r="J26" s="66" t="s">
        <v>365</v>
      </c>
      <c r="N26" s="39" t="s">
        <v>434</v>
      </c>
      <c r="O26" s="39" t="s">
        <v>435</v>
      </c>
      <c r="P26" s="39">
        <f t="shared" ca="1" si="0"/>
        <v>407</v>
      </c>
      <c r="Q26" s="39" t="str">
        <f t="shared" ca="1" si="1"/>
        <v>--</v>
      </c>
      <c r="R26" s="39">
        <f t="shared" ca="1" si="2"/>
        <v>-471</v>
      </c>
      <c r="S26" s="39">
        <f t="shared" ca="1" si="3"/>
        <v>2105</v>
      </c>
      <c r="T26" s="39">
        <f t="shared" ca="1" si="4"/>
        <v>42081</v>
      </c>
      <c r="U26" s="39">
        <f t="shared" ca="1" si="5"/>
        <v>-57</v>
      </c>
      <c r="V26" s="39">
        <f t="shared" ca="1" si="6"/>
        <v>447</v>
      </c>
      <c r="W26" s="39">
        <f t="shared" ca="1" si="7"/>
        <v>1772</v>
      </c>
      <c r="X26" s="39">
        <f t="shared" ca="1" si="8"/>
        <v>1272</v>
      </c>
      <c r="Y26" s="39">
        <f t="shared" ca="1" si="9"/>
        <v>507</v>
      </c>
      <c r="Z26" s="39">
        <f t="shared" ca="1" si="10"/>
        <v>7</v>
      </c>
      <c r="AA26" s="39" t="str">
        <f t="shared" ca="1" si="11"/>
        <v>--</v>
      </c>
      <c r="AB26" s="39">
        <f t="shared" ca="1" si="12"/>
        <v>69</v>
      </c>
      <c r="AC26" s="39">
        <f t="shared" ca="1" si="13"/>
        <v>763</v>
      </c>
      <c r="AD26" s="39">
        <f t="shared" ca="1" si="14"/>
        <v>48904</v>
      </c>
    </row>
    <row r="27" spans="1:30" ht="12.75" customHeight="1" x14ac:dyDescent="0.25">
      <c r="A27" s="60"/>
      <c r="B27" s="56" t="s">
        <v>368</v>
      </c>
      <c r="C27" s="65" t="s">
        <v>365</v>
      </c>
      <c r="D27" s="66">
        <v>594248</v>
      </c>
      <c r="E27" s="66">
        <v>1</v>
      </c>
      <c r="F27" s="66">
        <v>4</v>
      </c>
      <c r="G27" s="66">
        <v>2869</v>
      </c>
      <c r="H27" s="66">
        <v>12</v>
      </c>
      <c r="I27" s="66">
        <v>13</v>
      </c>
      <c r="J27" s="66" t="s">
        <v>365</v>
      </c>
      <c r="N27" s="39" t="s">
        <v>444</v>
      </c>
      <c r="O27" s="39" t="s">
        <v>445</v>
      </c>
      <c r="P27" s="39">
        <f t="shared" ca="1" si="0"/>
        <v>2127</v>
      </c>
      <c r="Q27" s="39" t="str">
        <f t="shared" ca="1" si="1"/>
        <v>--</v>
      </c>
      <c r="R27" s="39">
        <f t="shared" ca="1" si="2"/>
        <v>5877</v>
      </c>
      <c r="S27" s="39">
        <f t="shared" ca="1" si="3"/>
        <v>11545</v>
      </c>
      <c r="T27" s="39">
        <f t="shared" ca="1" si="4"/>
        <v>74167</v>
      </c>
      <c r="U27" s="39">
        <f t="shared" ca="1" si="5"/>
        <v>17106</v>
      </c>
      <c r="V27" s="39">
        <f t="shared" ca="1" si="6"/>
        <v>2722</v>
      </c>
      <c r="W27" s="39">
        <f t="shared" ca="1" si="7"/>
        <v>9743</v>
      </c>
      <c r="X27" s="39">
        <f t="shared" ca="1" si="8"/>
        <v>6260</v>
      </c>
      <c r="Y27" s="39">
        <f t="shared" ca="1" si="9"/>
        <v>1789</v>
      </c>
      <c r="Z27" s="39">
        <f t="shared" ca="1" si="10"/>
        <v>427</v>
      </c>
      <c r="AA27" s="39" t="str">
        <f t="shared" ca="1" si="11"/>
        <v>--</v>
      </c>
      <c r="AB27" s="39">
        <f t="shared" ca="1" si="12"/>
        <v>448</v>
      </c>
      <c r="AC27" s="39">
        <f t="shared" ca="1" si="13"/>
        <v>2115</v>
      </c>
      <c r="AD27" s="39">
        <f t="shared" ca="1" si="14"/>
        <v>134327</v>
      </c>
    </row>
    <row r="28" spans="1:30" ht="12.75" customHeight="1" x14ac:dyDescent="0.25">
      <c r="A28" s="60"/>
      <c r="B28" s="60" t="s">
        <v>369</v>
      </c>
      <c r="C28" s="65" t="s">
        <v>365</v>
      </c>
      <c r="D28" s="66">
        <v>100298</v>
      </c>
      <c r="E28" s="66">
        <v>1</v>
      </c>
      <c r="F28" s="66">
        <v>1</v>
      </c>
      <c r="G28" s="66">
        <v>2517</v>
      </c>
      <c r="H28" s="66">
        <v>10</v>
      </c>
      <c r="I28" s="66">
        <v>13</v>
      </c>
      <c r="J28" s="66" t="s">
        <v>365</v>
      </c>
      <c r="N28" s="39" t="s">
        <v>476</v>
      </c>
      <c r="O28" s="39" t="s">
        <v>477</v>
      </c>
      <c r="P28" s="39">
        <f t="shared" ca="1" si="0"/>
        <v>261</v>
      </c>
      <c r="Q28" s="39" t="str">
        <f t="shared" ca="1" si="1"/>
        <v>--</v>
      </c>
      <c r="R28" s="39">
        <f t="shared" ca="1" si="2"/>
        <v>8538</v>
      </c>
      <c r="S28" s="39">
        <f t="shared" ca="1" si="3"/>
        <v>4308</v>
      </c>
      <c r="T28" s="39">
        <f t="shared" ca="1" si="4"/>
        <v>28698</v>
      </c>
      <c r="U28" s="39" t="str">
        <f t="shared" ca="1" si="5"/>
        <v>Q</v>
      </c>
      <c r="V28" s="39" t="str">
        <f t="shared" ca="1" si="6"/>
        <v>Q</v>
      </c>
      <c r="W28" s="39">
        <f t="shared" ca="1" si="7"/>
        <v>5478</v>
      </c>
      <c r="X28" s="39">
        <f t="shared" ca="1" si="8"/>
        <v>5116</v>
      </c>
      <c r="Y28" s="39">
        <f t="shared" ca="1" si="9"/>
        <v>1232</v>
      </c>
      <c r="Z28" s="39">
        <f t="shared" ca="1" si="10"/>
        <v>233</v>
      </c>
      <c r="AA28" s="39" t="str">
        <f t="shared" ca="1" si="11"/>
        <v>--</v>
      </c>
      <c r="AB28" s="39" t="str">
        <f t="shared" ca="1" si="12"/>
        <v>Q</v>
      </c>
      <c r="AC28" s="39" t="str">
        <f t="shared" ca="1" si="13"/>
        <v>Q</v>
      </c>
      <c r="AD28" s="39">
        <f t="shared" ca="1" si="14"/>
        <v>55631</v>
      </c>
    </row>
    <row r="29" spans="1:30" ht="12.75" customHeight="1" x14ac:dyDescent="0.25">
      <c r="A29" s="60"/>
      <c r="B29" s="60" t="s">
        <v>370</v>
      </c>
      <c r="C29" s="65" t="s">
        <v>365</v>
      </c>
      <c r="D29" s="66">
        <v>55444</v>
      </c>
      <c r="E29" s="66" t="s">
        <v>371</v>
      </c>
      <c r="F29" s="66" t="s">
        <v>371</v>
      </c>
      <c r="G29" s="66">
        <v>26</v>
      </c>
      <c r="H29" s="66" t="s">
        <v>371</v>
      </c>
      <c r="I29" s="66">
        <v>0</v>
      </c>
      <c r="J29" s="66" t="s">
        <v>365</v>
      </c>
      <c r="N29" s="39" t="s">
        <v>478</v>
      </c>
      <c r="O29" s="39" t="s">
        <v>479</v>
      </c>
      <c r="P29" s="39">
        <f t="shared" ca="1" si="0"/>
        <v>319</v>
      </c>
      <c r="Q29" s="39" t="str">
        <f t="shared" ca="1" si="1"/>
        <v>--</v>
      </c>
      <c r="R29" s="39">
        <f t="shared" ca="1" si="2"/>
        <v>9049</v>
      </c>
      <c r="S29" s="39">
        <f t="shared" ca="1" si="3"/>
        <v>1394</v>
      </c>
      <c r="T29" s="39">
        <f t="shared" ca="1" si="4"/>
        <v>18779</v>
      </c>
      <c r="U29" s="39">
        <f t="shared" ca="1" si="5"/>
        <v>636</v>
      </c>
      <c r="V29" s="39">
        <f t="shared" ca="1" si="6"/>
        <v>774</v>
      </c>
      <c r="W29" s="39">
        <f t="shared" ca="1" si="7"/>
        <v>2313</v>
      </c>
      <c r="X29" s="39">
        <f t="shared" ca="1" si="8"/>
        <v>1766</v>
      </c>
      <c r="Y29" s="39">
        <f t="shared" ca="1" si="9"/>
        <v>543</v>
      </c>
      <c r="Z29" s="39">
        <f t="shared" ca="1" si="10"/>
        <v>135</v>
      </c>
      <c r="AA29" s="39" t="str">
        <f t="shared" ca="1" si="11"/>
        <v>--</v>
      </c>
      <c r="AB29" s="39">
        <f t="shared" ca="1" si="12"/>
        <v>57</v>
      </c>
      <c r="AC29" s="39" t="str">
        <f t="shared" ca="1" si="13"/>
        <v>Q</v>
      </c>
      <c r="AD29" s="39">
        <f t="shared" ca="1" si="14"/>
        <v>37498</v>
      </c>
    </row>
    <row r="30" spans="1:30" ht="12.75" customHeight="1" x14ac:dyDescent="0.25">
      <c r="A30" s="60"/>
      <c r="B30" s="60" t="s">
        <v>372</v>
      </c>
      <c r="C30" s="65" t="s">
        <v>365</v>
      </c>
      <c r="D30" s="66">
        <v>367368</v>
      </c>
      <c r="E30" s="66" t="s">
        <v>371</v>
      </c>
      <c r="F30" s="66">
        <v>2</v>
      </c>
      <c r="G30" s="66">
        <v>158</v>
      </c>
      <c r="H30" s="66">
        <v>1</v>
      </c>
      <c r="I30" s="66" t="s">
        <v>371</v>
      </c>
      <c r="J30" s="66" t="s">
        <v>365</v>
      </c>
      <c r="N30" s="39" t="s">
        <v>498</v>
      </c>
      <c r="O30" s="39" t="s">
        <v>499</v>
      </c>
      <c r="P30" s="39">
        <f t="shared" ca="1" si="0"/>
        <v>441</v>
      </c>
      <c r="Q30" s="39" t="str">
        <f t="shared" ca="1" si="1"/>
        <v>--</v>
      </c>
      <c r="R30" s="39">
        <f t="shared" ca="1" si="2"/>
        <v>46860</v>
      </c>
      <c r="S30" s="39">
        <f t="shared" ca="1" si="3"/>
        <v>1896</v>
      </c>
      <c r="T30" s="39">
        <f t="shared" ca="1" si="4"/>
        <v>33767</v>
      </c>
      <c r="U30" s="39">
        <f t="shared" ca="1" si="5"/>
        <v>29145</v>
      </c>
      <c r="V30" s="39">
        <f t="shared" ca="1" si="6"/>
        <v>2001</v>
      </c>
      <c r="W30" s="39">
        <f t="shared" ca="1" si="7"/>
        <v>4396</v>
      </c>
      <c r="X30" s="39">
        <f t="shared" ca="1" si="8"/>
        <v>4165</v>
      </c>
      <c r="Y30" s="39">
        <f t="shared" ca="1" si="9"/>
        <v>1239</v>
      </c>
      <c r="Z30" s="39">
        <f t="shared" ca="1" si="10"/>
        <v>194</v>
      </c>
      <c r="AA30" s="39" t="str">
        <f t="shared" ca="1" si="11"/>
        <v>--</v>
      </c>
      <c r="AB30" s="39">
        <f t="shared" ca="1" si="12"/>
        <v>335</v>
      </c>
      <c r="AC30" s="39">
        <f t="shared" ca="1" si="13"/>
        <v>2599</v>
      </c>
      <c r="AD30" s="39">
        <f t="shared" ca="1" si="14"/>
        <v>127040</v>
      </c>
    </row>
    <row r="31" spans="1:30" ht="12.75" customHeight="1" x14ac:dyDescent="0.25">
      <c r="A31" s="60"/>
      <c r="B31" s="60" t="s">
        <v>373</v>
      </c>
      <c r="C31" s="65" t="s">
        <v>365</v>
      </c>
      <c r="D31" s="66">
        <v>51672</v>
      </c>
      <c r="E31" s="66" t="s">
        <v>365</v>
      </c>
      <c r="F31" s="66" t="s">
        <v>365</v>
      </c>
      <c r="G31" s="66" t="s">
        <v>365</v>
      </c>
      <c r="H31" s="66" t="s">
        <v>365</v>
      </c>
      <c r="I31" s="66" t="s">
        <v>365</v>
      </c>
      <c r="J31" s="66" t="s">
        <v>365</v>
      </c>
      <c r="N31" s="39" t="s">
        <v>524</v>
      </c>
      <c r="O31" s="39" t="s">
        <v>525</v>
      </c>
      <c r="P31" s="39" t="str">
        <f t="shared" ca="1" si="0"/>
        <v>Q</v>
      </c>
      <c r="Q31" s="39" t="str">
        <f t="shared" ca="1" si="1"/>
        <v>--</v>
      </c>
      <c r="R31" s="39">
        <f t="shared" ca="1" si="2"/>
        <v>6410</v>
      </c>
      <c r="S31" s="39">
        <f t="shared" ca="1" si="3"/>
        <v>1374</v>
      </c>
      <c r="T31" s="39">
        <f t="shared" ca="1" si="4"/>
        <v>17747</v>
      </c>
      <c r="U31" s="39">
        <f t="shared" ca="1" si="5"/>
        <v>1520</v>
      </c>
      <c r="V31" s="39">
        <f t="shared" ca="1" si="6"/>
        <v>1509</v>
      </c>
      <c r="W31" s="39">
        <f t="shared" ca="1" si="7"/>
        <v>6305</v>
      </c>
      <c r="X31" s="39">
        <f t="shared" ca="1" si="8"/>
        <v>3848</v>
      </c>
      <c r="Y31" s="39">
        <f t="shared" ca="1" si="9"/>
        <v>1426</v>
      </c>
      <c r="Z31" s="39">
        <f t="shared" ca="1" si="10"/>
        <v>291</v>
      </c>
      <c r="AA31" s="39" t="str">
        <f t="shared" ca="1" si="11"/>
        <v>--</v>
      </c>
      <c r="AB31" s="39">
        <f t="shared" ca="1" si="12"/>
        <v>86</v>
      </c>
      <c r="AC31" s="39" t="str">
        <f t="shared" ca="1" si="13"/>
        <v>Q</v>
      </c>
      <c r="AD31" s="39">
        <f t="shared" ca="1" si="14"/>
        <v>41869</v>
      </c>
    </row>
    <row r="32" spans="1:30" ht="12.75" customHeight="1" x14ac:dyDescent="0.25">
      <c r="A32" s="60"/>
      <c r="B32" s="60" t="s">
        <v>374</v>
      </c>
      <c r="C32" s="65" t="s">
        <v>365</v>
      </c>
      <c r="D32" s="66">
        <v>19466</v>
      </c>
      <c r="E32" s="66" t="s">
        <v>371</v>
      </c>
      <c r="F32" s="66">
        <v>1</v>
      </c>
      <c r="G32" s="66">
        <v>169</v>
      </c>
      <c r="H32" s="66">
        <v>1</v>
      </c>
      <c r="I32" s="66">
        <v>1</v>
      </c>
      <c r="J32" s="66" t="s">
        <v>365</v>
      </c>
      <c r="N32" s="39" t="s">
        <v>526</v>
      </c>
      <c r="O32" s="39" t="s">
        <v>527</v>
      </c>
      <c r="P32" s="39">
        <f t="shared" ca="1" si="0"/>
        <v>222</v>
      </c>
      <c r="Q32" s="39" t="str">
        <f t="shared" ca="1" si="1"/>
        <v>--</v>
      </c>
      <c r="R32" s="39">
        <f t="shared" ca="1" si="2"/>
        <v>2277</v>
      </c>
      <c r="S32" s="39">
        <f t="shared" ca="1" si="3"/>
        <v>921</v>
      </c>
      <c r="T32" s="39">
        <f t="shared" ca="1" si="4"/>
        <v>9801</v>
      </c>
      <c r="U32" s="39">
        <f t="shared" ca="1" si="5"/>
        <v>232</v>
      </c>
      <c r="V32" s="39">
        <f t="shared" ca="1" si="6"/>
        <v>539</v>
      </c>
      <c r="W32" s="39">
        <f t="shared" ca="1" si="7"/>
        <v>4699</v>
      </c>
      <c r="X32" s="39">
        <f t="shared" ca="1" si="8"/>
        <v>3185</v>
      </c>
      <c r="Y32" s="39">
        <f t="shared" ca="1" si="9"/>
        <v>852</v>
      </c>
      <c r="Z32" s="39">
        <f t="shared" ca="1" si="10"/>
        <v>233</v>
      </c>
      <c r="AA32" s="39" t="str">
        <f t="shared" ca="1" si="11"/>
        <v>--</v>
      </c>
      <c r="AB32" s="39" t="str">
        <f t="shared" ca="1" si="12"/>
        <v>Q</v>
      </c>
      <c r="AC32" s="39" t="str">
        <f t="shared" ca="1" si="13"/>
        <v>Q</v>
      </c>
      <c r="AD32" s="39">
        <f t="shared" ca="1" si="14"/>
        <v>23424</v>
      </c>
    </row>
    <row r="33" spans="1:30" ht="12.75" customHeight="1" x14ac:dyDescent="0.25">
      <c r="A33" s="60"/>
      <c r="B33" s="56" t="s">
        <v>375</v>
      </c>
      <c r="C33" s="65" t="s">
        <v>365</v>
      </c>
      <c r="D33" s="66">
        <v>144273</v>
      </c>
      <c r="E33" s="66" t="s">
        <v>371</v>
      </c>
      <c r="F33" s="66">
        <v>10</v>
      </c>
      <c r="G33" s="66">
        <v>421</v>
      </c>
      <c r="H33" s="66">
        <v>7</v>
      </c>
      <c r="I33" s="66" t="s">
        <v>371</v>
      </c>
      <c r="J33" s="66" t="s">
        <v>365</v>
      </c>
      <c r="N33" s="39" t="s">
        <v>528</v>
      </c>
      <c r="O33" s="39" t="s">
        <v>529</v>
      </c>
      <c r="P33" s="39">
        <f t="shared" ca="1" si="0"/>
        <v>292</v>
      </c>
      <c r="Q33" s="39" t="str">
        <f t="shared" ca="1" si="1"/>
        <v>--</v>
      </c>
      <c r="R33" s="39">
        <f t="shared" ca="1" si="2"/>
        <v>3900</v>
      </c>
      <c r="S33" s="39">
        <f t="shared" ca="1" si="3"/>
        <v>3830</v>
      </c>
      <c r="T33" s="39">
        <f t="shared" ca="1" si="4"/>
        <v>7485</v>
      </c>
      <c r="U33" s="39">
        <f t="shared" ca="1" si="5"/>
        <v>755</v>
      </c>
      <c r="V33" s="39">
        <f t="shared" ca="1" si="6"/>
        <v>2447</v>
      </c>
      <c r="W33" s="39">
        <f t="shared" ca="1" si="7"/>
        <v>7995</v>
      </c>
      <c r="X33" s="39">
        <f t="shared" ca="1" si="8"/>
        <v>3041</v>
      </c>
      <c r="Y33" s="39">
        <f t="shared" ca="1" si="9"/>
        <v>1628</v>
      </c>
      <c r="Z33" s="39">
        <f t="shared" ca="1" si="10"/>
        <v>86</v>
      </c>
      <c r="AA33" s="39" t="str">
        <f t="shared" ca="1" si="11"/>
        <v>--</v>
      </c>
      <c r="AB33" s="39">
        <f t="shared" ca="1" si="12"/>
        <v>640</v>
      </c>
      <c r="AC33" s="39">
        <f t="shared" ca="1" si="13"/>
        <v>722</v>
      </c>
      <c r="AD33" s="39">
        <f t="shared" ca="1" si="14"/>
        <v>32820</v>
      </c>
    </row>
    <row r="34" spans="1:30" ht="12.75" customHeight="1" x14ac:dyDescent="0.25">
      <c r="A34" s="60"/>
      <c r="B34" s="60" t="s">
        <v>376</v>
      </c>
      <c r="C34" s="65" t="s">
        <v>365</v>
      </c>
      <c r="D34" s="66">
        <v>72284</v>
      </c>
      <c r="E34" s="66" t="s">
        <v>371</v>
      </c>
      <c r="F34" s="66">
        <v>1</v>
      </c>
      <c r="G34" s="66">
        <v>358</v>
      </c>
      <c r="H34" s="66">
        <v>2</v>
      </c>
      <c r="I34" s="66" t="s">
        <v>371</v>
      </c>
      <c r="J34" s="66" t="s">
        <v>365</v>
      </c>
      <c r="N34" s="39" t="s">
        <v>532</v>
      </c>
      <c r="O34" s="39" t="s">
        <v>533</v>
      </c>
      <c r="P34" s="39">
        <f t="shared" ca="1" si="0"/>
        <v>55</v>
      </c>
      <c r="Q34" s="39" t="str">
        <f t="shared" ca="1" si="1"/>
        <v>--</v>
      </c>
      <c r="R34" s="39">
        <f t="shared" ca="1" si="2"/>
        <v>2730</v>
      </c>
      <c r="S34" s="39">
        <f t="shared" ca="1" si="3"/>
        <v>761</v>
      </c>
      <c r="T34" s="39">
        <f t="shared" ca="1" si="4"/>
        <v>3328</v>
      </c>
      <c r="U34" s="39">
        <f t="shared" ca="1" si="5"/>
        <v>922</v>
      </c>
      <c r="V34" s="39">
        <f t="shared" ca="1" si="6"/>
        <v>433</v>
      </c>
      <c r="W34" s="39">
        <f t="shared" ca="1" si="7"/>
        <v>1966</v>
      </c>
      <c r="X34" s="39">
        <f t="shared" ca="1" si="8"/>
        <v>1164</v>
      </c>
      <c r="Y34" s="39">
        <f t="shared" ca="1" si="9"/>
        <v>269</v>
      </c>
      <c r="Z34" s="39">
        <f t="shared" ca="1" si="10"/>
        <v>82</v>
      </c>
      <c r="AA34" s="39" t="str">
        <f t="shared" ca="1" si="11"/>
        <v>--</v>
      </c>
      <c r="AB34" s="39" t="str">
        <f t="shared" ca="1" si="12"/>
        <v>Q</v>
      </c>
      <c r="AC34" s="39" t="str">
        <f t="shared" ca="1" si="13"/>
        <v>Q</v>
      </c>
      <c r="AD34" s="39">
        <f t="shared" ca="1" si="14"/>
        <v>11764</v>
      </c>
    </row>
    <row r="35" spans="1:30" ht="12.75" customHeight="1" x14ac:dyDescent="0.25">
      <c r="A35" s="60"/>
      <c r="B35" s="60" t="s">
        <v>377</v>
      </c>
      <c r="C35" s="65" t="s">
        <v>365</v>
      </c>
      <c r="D35" s="66">
        <v>49790</v>
      </c>
      <c r="E35" s="66" t="s">
        <v>365</v>
      </c>
      <c r="F35" s="66" t="s">
        <v>365</v>
      </c>
      <c r="G35" s="66" t="s">
        <v>365</v>
      </c>
      <c r="H35" s="66" t="s">
        <v>365</v>
      </c>
      <c r="I35" s="66" t="s">
        <v>365</v>
      </c>
      <c r="J35" s="66" t="s">
        <v>365</v>
      </c>
      <c r="N35" s="39" t="s">
        <v>534</v>
      </c>
      <c r="O35" s="39" t="s">
        <v>535</v>
      </c>
      <c r="P35" s="39">
        <f t="shared" ca="1" si="0"/>
        <v>373</v>
      </c>
      <c r="Q35" s="39" t="str">
        <f t="shared" ca="1" si="1"/>
        <v>--</v>
      </c>
      <c r="R35" s="39">
        <f t="shared" ca="1" si="2"/>
        <v>4938</v>
      </c>
      <c r="S35" s="39">
        <f t="shared" ca="1" si="3"/>
        <v>2261</v>
      </c>
      <c r="T35" s="39">
        <f t="shared" ca="1" si="4"/>
        <v>17433</v>
      </c>
      <c r="U35" s="39">
        <f t="shared" ca="1" si="5"/>
        <v>288</v>
      </c>
      <c r="V35" s="39">
        <f t="shared" ca="1" si="6"/>
        <v>2182</v>
      </c>
      <c r="W35" s="39">
        <f t="shared" ca="1" si="7"/>
        <v>8431</v>
      </c>
      <c r="X35" s="39">
        <f t="shared" ca="1" si="8"/>
        <v>5619</v>
      </c>
      <c r="Y35" s="39">
        <f t="shared" ca="1" si="9"/>
        <v>1772</v>
      </c>
      <c r="Z35" s="39">
        <f t="shared" ca="1" si="10"/>
        <v>637</v>
      </c>
      <c r="AA35" s="39" t="str">
        <f t="shared" ca="1" si="11"/>
        <v>--</v>
      </c>
      <c r="AB35" s="39">
        <f t="shared" ca="1" si="12"/>
        <v>542</v>
      </c>
      <c r="AC35" s="39">
        <f t="shared" ca="1" si="13"/>
        <v>710</v>
      </c>
      <c r="AD35" s="39">
        <f t="shared" ca="1" si="14"/>
        <v>45185</v>
      </c>
    </row>
    <row r="36" spans="1:30" ht="12.75" customHeight="1" x14ac:dyDescent="0.25">
      <c r="A36" s="60"/>
      <c r="B36" s="60" t="s">
        <v>378</v>
      </c>
      <c r="C36" s="65" t="s">
        <v>365</v>
      </c>
      <c r="D36" s="66">
        <v>15143</v>
      </c>
      <c r="E36" s="66" t="s">
        <v>371</v>
      </c>
      <c r="F36" s="66" t="s">
        <v>371</v>
      </c>
      <c r="G36" s="66">
        <v>40</v>
      </c>
      <c r="H36" s="66" t="s">
        <v>371</v>
      </c>
      <c r="I36" s="66" t="s">
        <v>371</v>
      </c>
      <c r="J36" s="66" t="s">
        <v>365</v>
      </c>
      <c r="N36" s="39" t="s">
        <v>544</v>
      </c>
      <c r="O36" s="39" t="s">
        <v>545</v>
      </c>
      <c r="P36" s="39">
        <f t="shared" ca="1" si="0"/>
        <v>59</v>
      </c>
      <c r="Q36" s="39" t="str">
        <f t="shared" ca="1" si="1"/>
        <v>--</v>
      </c>
      <c r="R36" s="39">
        <f t="shared" ca="1" si="2"/>
        <v>186</v>
      </c>
      <c r="S36" s="39">
        <f t="shared" ca="1" si="3"/>
        <v>82</v>
      </c>
      <c r="T36" s="39">
        <f t="shared" ca="1" si="4"/>
        <v>2482</v>
      </c>
      <c r="U36" s="39">
        <f t="shared" ca="1" si="5"/>
        <v>18</v>
      </c>
      <c r="V36" s="39">
        <f t="shared" ca="1" si="6"/>
        <v>57</v>
      </c>
      <c r="W36" s="39">
        <f t="shared" ca="1" si="7"/>
        <v>1003</v>
      </c>
      <c r="X36" s="39">
        <f t="shared" ca="1" si="8"/>
        <v>828</v>
      </c>
      <c r="Y36" s="39">
        <f t="shared" ca="1" si="9"/>
        <v>159</v>
      </c>
      <c r="Z36" s="39">
        <f t="shared" ca="1" si="10"/>
        <v>49</v>
      </c>
      <c r="AA36" s="39" t="str">
        <f t="shared" ca="1" si="11"/>
        <v>--</v>
      </c>
      <c r="AB36" s="39">
        <f t="shared" ca="1" si="12"/>
        <v>23</v>
      </c>
      <c r="AC36" s="39" t="str">
        <f t="shared" ca="1" si="13"/>
        <v>Q</v>
      </c>
      <c r="AD36" s="39">
        <f t="shared" ca="1" si="14"/>
        <v>5072</v>
      </c>
    </row>
    <row r="37" spans="1:30" ht="12.75" customHeight="1" x14ac:dyDescent="0.25">
      <c r="A37" s="60"/>
      <c r="B37" s="60" t="s">
        <v>379</v>
      </c>
      <c r="C37" s="65" t="s">
        <v>365</v>
      </c>
      <c r="D37" s="66">
        <v>3854</v>
      </c>
      <c r="E37" s="66" t="s">
        <v>365</v>
      </c>
      <c r="F37" s="66">
        <v>7</v>
      </c>
      <c r="G37" s="66">
        <v>2</v>
      </c>
      <c r="H37" s="66">
        <v>5</v>
      </c>
      <c r="I37" s="66" t="s">
        <v>365</v>
      </c>
      <c r="J37" s="66" t="s">
        <v>365</v>
      </c>
      <c r="N37" s="39" t="s">
        <v>546</v>
      </c>
      <c r="O37" s="39" t="s">
        <v>547</v>
      </c>
      <c r="P37" s="39">
        <f t="shared" ca="1" si="0"/>
        <v>118</v>
      </c>
      <c r="Q37" s="39" t="str">
        <f t="shared" ca="1" si="1"/>
        <v>--</v>
      </c>
      <c r="R37" s="39">
        <f t="shared" ca="1" si="2"/>
        <v>1000</v>
      </c>
      <c r="S37" s="39">
        <f t="shared" ca="1" si="3"/>
        <v>617</v>
      </c>
      <c r="T37" s="39">
        <f t="shared" ca="1" si="4"/>
        <v>2661</v>
      </c>
      <c r="U37" s="39">
        <f t="shared" ca="1" si="5"/>
        <v>62</v>
      </c>
      <c r="V37" s="39">
        <f t="shared" ca="1" si="6"/>
        <v>160</v>
      </c>
      <c r="W37" s="39">
        <f t="shared" ca="1" si="7"/>
        <v>2085</v>
      </c>
      <c r="X37" s="39">
        <f t="shared" ca="1" si="8"/>
        <v>1194</v>
      </c>
      <c r="Y37" s="39">
        <f t="shared" ca="1" si="9"/>
        <v>429</v>
      </c>
      <c r="Z37" s="39">
        <f t="shared" ca="1" si="10"/>
        <v>50</v>
      </c>
      <c r="AA37" s="39" t="str">
        <f t="shared" ca="1" si="11"/>
        <v>--</v>
      </c>
      <c r="AB37" s="39">
        <f t="shared" ca="1" si="12"/>
        <v>12</v>
      </c>
      <c r="AC37" s="39" t="str">
        <f t="shared" ca="1" si="13"/>
        <v>Q</v>
      </c>
      <c r="AD37" s="39">
        <f t="shared" ca="1" si="14"/>
        <v>8466</v>
      </c>
    </row>
    <row r="38" spans="1:30" ht="12.75" customHeight="1" x14ac:dyDescent="0.25">
      <c r="A38" s="60"/>
      <c r="B38" s="60" t="s">
        <v>380</v>
      </c>
      <c r="C38" s="65" t="s">
        <v>365</v>
      </c>
      <c r="D38" s="66" t="s">
        <v>365</v>
      </c>
      <c r="E38" s="66" t="s">
        <v>371</v>
      </c>
      <c r="F38" s="66" t="s">
        <v>371</v>
      </c>
      <c r="G38" s="66">
        <v>12</v>
      </c>
      <c r="H38" s="66" t="s">
        <v>371</v>
      </c>
      <c r="I38" s="66" t="s">
        <v>371</v>
      </c>
      <c r="J38" s="66" t="s">
        <v>365</v>
      </c>
    </row>
    <row r="39" spans="1:30" ht="12.75" customHeight="1" x14ac:dyDescent="0.25">
      <c r="A39" s="60"/>
      <c r="B39" s="60" t="s">
        <v>381</v>
      </c>
      <c r="C39" s="65" t="s">
        <v>365</v>
      </c>
      <c r="D39" s="66">
        <v>3202</v>
      </c>
      <c r="E39" s="66" t="s">
        <v>371</v>
      </c>
      <c r="F39" s="66">
        <v>2</v>
      </c>
      <c r="G39" s="66">
        <v>8</v>
      </c>
      <c r="H39" s="66" t="s">
        <v>371</v>
      </c>
      <c r="I39" s="66" t="s">
        <v>371</v>
      </c>
      <c r="J39" s="66" t="s">
        <v>365</v>
      </c>
    </row>
    <row r="40" spans="1:30" ht="12.75" customHeight="1" x14ac:dyDescent="0.25">
      <c r="A40" s="60"/>
      <c r="B40" s="56" t="s">
        <v>382</v>
      </c>
      <c r="C40" s="65">
        <v>5761</v>
      </c>
      <c r="D40" s="66">
        <v>13975</v>
      </c>
      <c r="E40" s="66" t="s">
        <v>371</v>
      </c>
      <c r="F40" s="66">
        <v>1</v>
      </c>
      <c r="G40" s="66">
        <v>163</v>
      </c>
      <c r="H40" s="66">
        <v>1</v>
      </c>
      <c r="I40" s="66">
        <v>4</v>
      </c>
      <c r="J40" s="66">
        <v>5455</v>
      </c>
    </row>
    <row r="41" spans="1:30" ht="12.75" customHeight="1" x14ac:dyDescent="0.25">
      <c r="A41" s="60"/>
      <c r="B41" s="60"/>
      <c r="C41" s="63"/>
      <c r="D41" s="64"/>
      <c r="E41" s="64"/>
      <c r="F41" s="64"/>
      <c r="G41" s="64"/>
      <c r="H41" s="64"/>
      <c r="I41" s="64"/>
      <c r="J41" s="64"/>
    </row>
    <row r="42" spans="1:30" s="59" customFormat="1" ht="12.75" customHeight="1" x14ac:dyDescent="0.25">
      <c r="A42" s="56" t="s">
        <v>383</v>
      </c>
      <c r="B42" s="56" t="s">
        <v>384</v>
      </c>
      <c r="C42" s="67"/>
      <c r="D42" s="68"/>
      <c r="E42" s="68"/>
      <c r="F42" s="68"/>
      <c r="G42" s="68"/>
      <c r="H42" s="68"/>
      <c r="I42" s="68"/>
      <c r="J42" s="68"/>
    </row>
    <row r="43" spans="1:30" ht="12.75" customHeight="1" x14ac:dyDescent="0.25">
      <c r="A43" s="60"/>
      <c r="B43" s="60"/>
      <c r="C43" s="63"/>
      <c r="D43" s="64"/>
      <c r="E43" s="64"/>
      <c r="F43" s="64"/>
      <c r="G43" s="64"/>
      <c r="H43" s="64"/>
      <c r="I43" s="64"/>
      <c r="J43" s="64"/>
    </row>
    <row r="44" spans="1:30" ht="12.75" customHeight="1" x14ac:dyDescent="0.25">
      <c r="A44" s="60"/>
      <c r="B44" s="60"/>
      <c r="C44" s="63"/>
      <c r="D44" s="64"/>
      <c r="E44" s="64"/>
      <c r="F44" s="64"/>
      <c r="G44" s="64"/>
      <c r="H44" s="64"/>
      <c r="I44" s="64"/>
      <c r="J44" s="64"/>
    </row>
    <row r="45" spans="1:30" ht="12.75" customHeight="1" x14ac:dyDescent="0.25">
      <c r="A45" s="60"/>
      <c r="B45" s="56" t="s">
        <v>363</v>
      </c>
      <c r="C45" s="65">
        <v>1114</v>
      </c>
      <c r="D45" s="66">
        <v>72331</v>
      </c>
      <c r="E45" s="66">
        <v>1</v>
      </c>
      <c r="F45" s="66">
        <v>3</v>
      </c>
      <c r="G45" s="66">
        <v>554</v>
      </c>
      <c r="H45" s="66">
        <v>1</v>
      </c>
      <c r="I45" s="66">
        <v>5</v>
      </c>
      <c r="J45" s="66">
        <v>158</v>
      </c>
    </row>
    <row r="46" spans="1:30" ht="12.75" customHeight="1" x14ac:dyDescent="0.25">
      <c r="A46" s="60"/>
      <c r="B46" s="56" t="s">
        <v>364</v>
      </c>
      <c r="C46" s="65" t="s">
        <v>365</v>
      </c>
      <c r="D46" s="66">
        <v>2077</v>
      </c>
      <c r="E46" s="66">
        <v>1</v>
      </c>
      <c r="F46" s="66">
        <v>1</v>
      </c>
      <c r="G46" s="66">
        <v>321</v>
      </c>
      <c r="H46" s="66" t="s">
        <v>371</v>
      </c>
      <c r="I46" s="66">
        <v>3</v>
      </c>
      <c r="J46" s="66" t="s">
        <v>365</v>
      </c>
    </row>
    <row r="47" spans="1:30" ht="12.75" customHeight="1" x14ac:dyDescent="0.25">
      <c r="A47" s="60"/>
      <c r="B47" s="60" t="s">
        <v>366</v>
      </c>
      <c r="C47" s="65" t="s">
        <v>365</v>
      </c>
      <c r="D47" s="66">
        <v>2077</v>
      </c>
      <c r="E47" s="66" t="s">
        <v>371</v>
      </c>
      <c r="F47" s="66" t="s">
        <v>371</v>
      </c>
      <c r="G47" s="66">
        <v>143</v>
      </c>
      <c r="H47" s="66" t="s">
        <v>371</v>
      </c>
      <c r="I47" s="66">
        <v>1</v>
      </c>
      <c r="J47" s="66" t="s">
        <v>365</v>
      </c>
    </row>
    <row r="48" spans="1:30" ht="12.75" customHeight="1" x14ac:dyDescent="0.25">
      <c r="A48" s="60"/>
      <c r="B48" s="60" t="s">
        <v>367</v>
      </c>
      <c r="C48" s="65" t="s">
        <v>365</v>
      </c>
      <c r="D48" s="66" t="s">
        <v>365</v>
      </c>
      <c r="E48" s="66" t="s">
        <v>371</v>
      </c>
      <c r="F48" s="66">
        <v>1</v>
      </c>
      <c r="G48" s="66">
        <v>178</v>
      </c>
      <c r="H48" s="66" t="s">
        <v>371</v>
      </c>
      <c r="I48" s="66">
        <v>3</v>
      </c>
      <c r="J48" s="66" t="s">
        <v>365</v>
      </c>
    </row>
    <row r="49" spans="1:10" ht="12.75" customHeight="1" x14ac:dyDescent="0.25">
      <c r="A49" s="60"/>
      <c r="B49" s="56" t="s">
        <v>368</v>
      </c>
      <c r="C49" s="65" t="s">
        <v>365</v>
      </c>
      <c r="D49" s="66">
        <v>55265</v>
      </c>
      <c r="E49" s="66" t="s">
        <v>371</v>
      </c>
      <c r="F49" s="66" t="s">
        <v>371</v>
      </c>
      <c r="G49" s="66">
        <v>175</v>
      </c>
      <c r="H49" s="66" t="s">
        <v>371</v>
      </c>
      <c r="I49" s="66">
        <v>1</v>
      </c>
      <c r="J49" s="66" t="s">
        <v>365</v>
      </c>
    </row>
    <row r="50" spans="1:10" ht="12.75" customHeight="1" x14ac:dyDescent="0.25">
      <c r="A50" s="60"/>
      <c r="B50" s="60" t="s">
        <v>369</v>
      </c>
      <c r="C50" s="65" t="s">
        <v>365</v>
      </c>
      <c r="D50" s="66">
        <v>3187</v>
      </c>
      <c r="E50" s="66" t="s">
        <v>371</v>
      </c>
      <c r="F50" s="66" t="s">
        <v>371</v>
      </c>
      <c r="G50" s="66">
        <v>158</v>
      </c>
      <c r="H50" s="66" t="s">
        <v>371</v>
      </c>
      <c r="I50" s="66">
        <v>1</v>
      </c>
      <c r="J50" s="66" t="s">
        <v>365</v>
      </c>
    </row>
    <row r="51" spans="1:10" ht="12.75" customHeight="1" x14ac:dyDescent="0.25">
      <c r="A51" s="60"/>
      <c r="B51" s="60" t="s">
        <v>370</v>
      </c>
      <c r="C51" s="65" t="s">
        <v>365</v>
      </c>
      <c r="D51" s="66">
        <v>19416</v>
      </c>
      <c r="E51" s="66" t="s">
        <v>371</v>
      </c>
      <c r="F51" s="66" t="s">
        <v>371</v>
      </c>
      <c r="G51" s="66">
        <v>3</v>
      </c>
      <c r="H51" s="66" t="s">
        <v>371</v>
      </c>
      <c r="I51" s="66">
        <v>0</v>
      </c>
      <c r="J51" s="66" t="s">
        <v>365</v>
      </c>
    </row>
    <row r="52" spans="1:10" ht="12.75" customHeight="1" x14ac:dyDescent="0.25">
      <c r="A52" s="60"/>
      <c r="B52" s="60" t="s">
        <v>372</v>
      </c>
      <c r="C52" s="65" t="s">
        <v>365</v>
      </c>
      <c r="D52" s="66">
        <v>31117</v>
      </c>
      <c r="E52" s="66" t="s">
        <v>371</v>
      </c>
      <c r="F52" s="66" t="s">
        <v>371</v>
      </c>
      <c r="G52" s="66">
        <v>4</v>
      </c>
      <c r="H52" s="66" t="s">
        <v>371</v>
      </c>
      <c r="I52" s="66">
        <v>0</v>
      </c>
      <c r="J52" s="66" t="s">
        <v>365</v>
      </c>
    </row>
    <row r="53" spans="1:10" ht="12.75" customHeight="1" x14ac:dyDescent="0.25">
      <c r="A53" s="60"/>
      <c r="B53" s="60" t="s">
        <v>373</v>
      </c>
      <c r="C53" s="65" t="s">
        <v>365</v>
      </c>
      <c r="D53" s="66">
        <v>167</v>
      </c>
      <c r="E53" s="66" t="s">
        <v>365</v>
      </c>
      <c r="F53" s="66" t="s">
        <v>365</v>
      </c>
      <c r="G53" s="66" t="s">
        <v>365</v>
      </c>
      <c r="H53" s="66" t="s">
        <v>365</v>
      </c>
      <c r="I53" s="66" t="s">
        <v>365</v>
      </c>
      <c r="J53" s="66" t="s">
        <v>365</v>
      </c>
    </row>
    <row r="54" spans="1:10" ht="12.75" customHeight="1" x14ac:dyDescent="0.25">
      <c r="A54" s="60"/>
      <c r="B54" s="60" t="s">
        <v>374</v>
      </c>
      <c r="C54" s="65" t="s">
        <v>365</v>
      </c>
      <c r="D54" s="66">
        <v>1378</v>
      </c>
      <c r="E54" s="66">
        <v>0</v>
      </c>
      <c r="F54" s="66" t="s">
        <v>371</v>
      </c>
      <c r="G54" s="66">
        <v>11</v>
      </c>
      <c r="H54" s="66" t="s">
        <v>371</v>
      </c>
      <c r="I54" s="66">
        <v>0</v>
      </c>
      <c r="J54" s="66" t="s">
        <v>365</v>
      </c>
    </row>
    <row r="55" spans="1:10" ht="12.75" customHeight="1" x14ac:dyDescent="0.25">
      <c r="A55" s="60"/>
      <c r="B55" s="56" t="s">
        <v>375</v>
      </c>
      <c r="C55" s="65" t="s">
        <v>365</v>
      </c>
      <c r="D55" s="66">
        <v>13545</v>
      </c>
      <c r="E55" s="66" t="s">
        <v>371</v>
      </c>
      <c r="F55" s="66">
        <v>2</v>
      </c>
      <c r="G55" s="66">
        <v>48</v>
      </c>
      <c r="H55" s="66">
        <v>1</v>
      </c>
      <c r="I55" s="66" t="s">
        <v>371</v>
      </c>
      <c r="J55" s="66" t="s">
        <v>365</v>
      </c>
    </row>
    <row r="56" spans="1:10" ht="12.75" customHeight="1" x14ac:dyDescent="0.25">
      <c r="A56" s="60"/>
      <c r="B56" s="60" t="s">
        <v>376</v>
      </c>
      <c r="C56" s="65" t="s">
        <v>365</v>
      </c>
      <c r="D56" s="66">
        <v>5987</v>
      </c>
      <c r="E56" s="66" t="s">
        <v>371</v>
      </c>
      <c r="F56" s="66" t="s">
        <v>371</v>
      </c>
      <c r="G56" s="66">
        <v>32</v>
      </c>
      <c r="H56" s="66" t="s">
        <v>371</v>
      </c>
      <c r="I56" s="66" t="s">
        <v>371</v>
      </c>
      <c r="J56" s="66" t="s">
        <v>365</v>
      </c>
    </row>
    <row r="57" spans="1:10" ht="12.75" customHeight="1" x14ac:dyDescent="0.25">
      <c r="A57" s="60"/>
      <c r="B57" s="60" t="s">
        <v>377</v>
      </c>
      <c r="C57" s="65" t="s">
        <v>365</v>
      </c>
      <c r="D57" s="66">
        <v>5302</v>
      </c>
      <c r="E57" s="66" t="s">
        <v>365</v>
      </c>
      <c r="F57" s="66" t="s">
        <v>365</v>
      </c>
      <c r="G57" s="66" t="s">
        <v>365</v>
      </c>
      <c r="H57" s="66" t="s">
        <v>365</v>
      </c>
      <c r="I57" s="66" t="s">
        <v>365</v>
      </c>
      <c r="J57" s="66" t="s">
        <v>365</v>
      </c>
    </row>
    <row r="58" spans="1:10" ht="12.75" customHeight="1" x14ac:dyDescent="0.25">
      <c r="A58" s="60"/>
      <c r="B58" s="60" t="s">
        <v>378</v>
      </c>
      <c r="C58" s="65" t="s">
        <v>365</v>
      </c>
      <c r="D58" s="66">
        <v>1422</v>
      </c>
      <c r="E58" s="66" t="s">
        <v>371</v>
      </c>
      <c r="F58" s="66" t="s">
        <v>371</v>
      </c>
      <c r="G58" s="66">
        <v>15</v>
      </c>
      <c r="H58" s="66" t="s">
        <v>371</v>
      </c>
      <c r="I58" s="66" t="s">
        <v>371</v>
      </c>
      <c r="J58" s="66" t="s">
        <v>365</v>
      </c>
    </row>
    <row r="59" spans="1:10" ht="12.75" customHeight="1" x14ac:dyDescent="0.25">
      <c r="A59" s="60"/>
      <c r="B59" s="60" t="s">
        <v>379</v>
      </c>
      <c r="C59" s="65" t="s">
        <v>365</v>
      </c>
      <c r="D59" s="66">
        <v>693</v>
      </c>
      <c r="E59" s="66" t="s">
        <v>365</v>
      </c>
      <c r="F59" s="66">
        <v>1</v>
      </c>
      <c r="G59" s="66" t="s">
        <v>371</v>
      </c>
      <c r="H59" s="66" t="s">
        <v>371</v>
      </c>
      <c r="I59" s="66" t="s">
        <v>365</v>
      </c>
      <c r="J59" s="66" t="s">
        <v>365</v>
      </c>
    </row>
    <row r="60" spans="1:10" ht="12.75" customHeight="1" x14ac:dyDescent="0.25">
      <c r="A60" s="60"/>
      <c r="B60" s="60" t="s">
        <v>380</v>
      </c>
      <c r="C60" s="65" t="s">
        <v>365</v>
      </c>
      <c r="D60" s="66" t="s">
        <v>365</v>
      </c>
      <c r="E60" s="66">
        <v>0</v>
      </c>
      <c r="F60" s="66" t="s">
        <v>371</v>
      </c>
      <c r="G60" s="66" t="s">
        <v>371</v>
      </c>
      <c r="H60" s="66" t="s">
        <v>371</v>
      </c>
      <c r="I60" s="66">
        <v>0</v>
      </c>
      <c r="J60" s="66" t="s">
        <v>365</v>
      </c>
    </row>
    <row r="61" spans="1:10" ht="12.75" customHeight="1" x14ac:dyDescent="0.25">
      <c r="A61" s="60"/>
      <c r="B61" s="60" t="s">
        <v>381</v>
      </c>
      <c r="C61" s="65" t="s">
        <v>365</v>
      </c>
      <c r="D61" s="66">
        <v>141</v>
      </c>
      <c r="E61" s="66">
        <v>0</v>
      </c>
      <c r="F61" s="66">
        <v>1</v>
      </c>
      <c r="G61" s="66">
        <v>1</v>
      </c>
      <c r="H61" s="66" t="s">
        <v>371</v>
      </c>
      <c r="I61" s="66">
        <v>0</v>
      </c>
      <c r="J61" s="66" t="s">
        <v>365</v>
      </c>
    </row>
    <row r="62" spans="1:10" ht="12.75" customHeight="1" x14ac:dyDescent="0.25">
      <c r="A62" s="60"/>
      <c r="B62" s="56" t="s">
        <v>382</v>
      </c>
      <c r="C62" s="65">
        <v>197</v>
      </c>
      <c r="D62" s="66">
        <v>1443</v>
      </c>
      <c r="E62" s="66">
        <v>0</v>
      </c>
      <c r="F62" s="66" t="s">
        <v>371</v>
      </c>
      <c r="G62" s="66">
        <v>10</v>
      </c>
      <c r="H62" s="66" t="s">
        <v>371</v>
      </c>
      <c r="I62" s="66">
        <v>1</v>
      </c>
      <c r="J62" s="66">
        <v>158</v>
      </c>
    </row>
    <row r="63" spans="1:10" ht="12.75" customHeight="1" x14ac:dyDescent="0.25">
      <c r="A63" s="60"/>
      <c r="B63" s="60"/>
      <c r="C63" s="65"/>
      <c r="D63" s="66"/>
      <c r="E63" s="66"/>
      <c r="F63" s="66"/>
      <c r="G63" s="66"/>
      <c r="H63" s="66"/>
      <c r="I63" s="66"/>
      <c r="J63" s="66"/>
    </row>
    <row r="64" spans="1:10" s="59" customFormat="1" ht="12.75" customHeight="1" x14ac:dyDescent="0.25">
      <c r="A64" s="56" t="s">
        <v>385</v>
      </c>
      <c r="B64" s="56" t="s">
        <v>386</v>
      </c>
      <c r="C64" s="69"/>
      <c r="D64" s="70"/>
      <c r="E64" s="70"/>
      <c r="F64" s="70"/>
      <c r="G64" s="70"/>
      <c r="H64" s="70"/>
      <c r="I64" s="70"/>
      <c r="J64" s="70"/>
    </row>
    <row r="65" spans="1:10" ht="12.75" customHeight="1" x14ac:dyDescent="0.25">
      <c r="A65" s="60"/>
      <c r="B65" s="60"/>
      <c r="C65" s="65"/>
      <c r="D65" s="66"/>
      <c r="E65" s="66"/>
      <c r="F65" s="66"/>
      <c r="G65" s="66"/>
      <c r="H65" s="66"/>
      <c r="I65" s="66"/>
      <c r="J65" s="66"/>
    </row>
    <row r="66" spans="1:10" ht="12.75" customHeight="1" x14ac:dyDescent="0.25">
      <c r="A66" s="60"/>
      <c r="B66" s="60"/>
      <c r="C66" s="65"/>
      <c r="D66" s="66"/>
      <c r="E66" s="66"/>
      <c r="F66" s="66"/>
      <c r="G66" s="66"/>
      <c r="H66" s="66"/>
      <c r="I66" s="66"/>
      <c r="J66" s="66"/>
    </row>
    <row r="67" spans="1:10" ht="12.75" customHeight="1" x14ac:dyDescent="0.25">
      <c r="A67" s="60"/>
      <c r="B67" s="56" t="s">
        <v>363</v>
      </c>
      <c r="C67" s="65">
        <v>278</v>
      </c>
      <c r="D67" s="66">
        <v>14591</v>
      </c>
      <c r="E67" s="66" t="s">
        <v>371</v>
      </c>
      <c r="F67" s="66" t="s">
        <v>371</v>
      </c>
      <c r="G67" s="66">
        <v>129</v>
      </c>
      <c r="H67" s="66" t="s">
        <v>371</v>
      </c>
      <c r="I67" s="66">
        <v>3</v>
      </c>
      <c r="J67" s="66">
        <v>29</v>
      </c>
    </row>
    <row r="68" spans="1:10" ht="12.75" customHeight="1" x14ac:dyDescent="0.25">
      <c r="A68" s="60"/>
      <c r="B68" s="56" t="s">
        <v>364</v>
      </c>
      <c r="C68" s="65" t="s">
        <v>365</v>
      </c>
      <c r="D68" s="66">
        <v>491</v>
      </c>
      <c r="E68" s="66" t="s">
        <v>371</v>
      </c>
      <c r="F68" s="66" t="s">
        <v>371</v>
      </c>
      <c r="G68" s="66">
        <v>84</v>
      </c>
      <c r="H68" s="66" t="s">
        <v>371</v>
      </c>
      <c r="I68" s="66">
        <v>2</v>
      </c>
      <c r="J68" s="66" t="s">
        <v>365</v>
      </c>
    </row>
    <row r="69" spans="1:10" ht="12.75" customHeight="1" x14ac:dyDescent="0.25">
      <c r="A69" s="60"/>
      <c r="B69" s="60" t="s">
        <v>366</v>
      </c>
      <c r="C69" s="65" t="s">
        <v>365</v>
      </c>
      <c r="D69" s="66">
        <v>491</v>
      </c>
      <c r="E69" s="66">
        <v>0</v>
      </c>
      <c r="F69" s="66" t="s">
        <v>371</v>
      </c>
      <c r="G69" s="66">
        <v>49</v>
      </c>
      <c r="H69" s="66" t="s">
        <v>371</v>
      </c>
      <c r="I69" s="66">
        <v>1</v>
      </c>
      <c r="J69" s="66" t="s">
        <v>365</v>
      </c>
    </row>
    <row r="70" spans="1:10" ht="12.75" customHeight="1" x14ac:dyDescent="0.25">
      <c r="A70" s="60"/>
      <c r="B70" s="60" t="s">
        <v>367</v>
      </c>
      <c r="C70" s="65" t="s">
        <v>365</v>
      </c>
      <c r="D70" s="66" t="s">
        <v>365</v>
      </c>
      <c r="E70" s="66" t="s">
        <v>371</v>
      </c>
      <c r="F70" s="66" t="s">
        <v>371</v>
      </c>
      <c r="G70" s="66">
        <v>35</v>
      </c>
      <c r="H70" s="66" t="s">
        <v>371</v>
      </c>
      <c r="I70" s="66">
        <v>1</v>
      </c>
      <c r="J70" s="66" t="s">
        <v>365</v>
      </c>
    </row>
    <row r="71" spans="1:10" ht="12.75" customHeight="1" x14ac:dyDescent="0.25">
      <c r="A71" s="60"/>
      <c r="B71" s="56" t="s">
        <v>368</v>
      </c>
      <c r="C71" s="65" t="s">
        <v>365</v>
      </c>
      <c r="D71" s="66">
        <v>12548</v>
      </c>
      <c r="E71" s="66" t="s">
        <v>371</v>
      </c>
      <c r="F71" s="66" t="s">
        <v>371</v>
      </c>
      <c r="G71" s="66">
        <v>41</v>
      </c>
      <c r="H71" s="66" t="s">
        <v>371</v>
      </c>
      <c r="I71" s="66" t="s">
        <v>371</v>
      </c>
      <c r="J71" s="66" t="s">
        <v>365</v>
      </c>
    </row>
    <row r="72" spans="1:10" ht="12.75" customHeight="1" x14ac:dyDescent="0.25">
      <c r="A72" s="60"/>
      <c r="B72" s="60" t="s">
        <v>369</v>
      </c>
      <c r="C72" s="65" t="s">
        <v>365</v>
      </c>
      <c r="D72" s="66">
        <v>396</v>
      </c>
      <c r="E72" s="66" t="s">
        <v>371</v>
      </c>
      <c r="F72" s="66" t="s">
        <v>371</v>
      </c>
      <c r="G72" s="66">
        <v>34</v>
      </c>
      <c r="H72" s="66" t="s">
        <v>371</v>
      </c>
      <c r="I72" s="66" t="s">
        <v>371</v>
      </c>
      <c r="J72" s="66" t="s">
        <v>365</v>
      </c>
    </row>
    <row r="73" spans="1:10" ht="12.75" customHeight="1" x14ac:dyDescent="0.25">
      <c r="A73" s="60"/>
      <c r="B73" s="60" t="s">
        <v>370</v>
      </c>
      <c r="C73" s="65" t="s">
        <v>365</v>
      </c>
      <c r="D73" s="66">
        <v>1417</v>
      </c>
      <c r="E73" s="66">
        <v>0</v>
      </c>
      <c r="F73" s="66" t="s">
        <v>371</v>
      </c>
      <c r="G73" s="66">
        <v>2</v>
      </c>
      <c r="H73" s="66">
        <v>0</v>
      </c>
      <c r="I73" s="66">
        <v>0</v>
      </c>
      <c r="J73" s="66" t="s">
        <v>365</v>
      </c>
    </row>
    <row r="74" spans="1:10" ht="12.75" customHeight="1" x14ac:dyDescent="0.25">
      <c r="A74" s="60"/>
      <c r="B74" s="60" t="s">
        <v>372</v>
      </c>
      <c r="C74" s="65" t="s">
        <v>365</v>
      </c>
      <c r="D74" s="66">
        <v>10648</v>
      </c>
      <c r="E74" s="66">
        <v>0</v>
      </c>
      <c r="F74" s="66" t="s">
        <v>371</v>
      </c>
      <c r="G74" s="66">
        <v>1</v>
      </c>
      <c r="H74" s="66" t="s">
        <v>371</v>
      </c>
      <c r="I74" s="66">
        <v>0</v>
      </c>
      <c r="J74" s="66" t="s">
        <v>365</v>
      </c>
    </row>
    <row r="75" spans="1:10" ht="12.75" customHeight="1" x14ac:dyDescent="0.25">
      <c r="A75" s="60"/>
      <c r="B75" s="60" t="s">
        <v>373</v>
      </c>
      <c r="C75" s="65" t="s">
        <v>365</v>
      </c>
      <c r="D75" s="66">
        <v>2</v>
      </c>
      <c r="E75" s="66" t="s">
        <v>365</v>
      </c>
      <c r="F75" s="66" t="s">
        <v>365</v>
      </c>
      <c r="G75" s="66" t="s">
        <v>365</v>
      </c>
      <c r="H75" s="66" t="s">
        <v>365</v>
      </c>
      <c r="I75" s="66" t="s">
        <v>365</v>
      </c>
      <c r="J75" s="66" t="s">
        <v>365</v>
      </c>
    </row>
    <row r="76" spans="1:10" ht="12.75" customHeight="1" x14ac:dyDescent="0.25">
      <c r="A76" s="60"/>
      <c r="B76" s="60" t="s">
        <v>374</v>
      </c>
      <c r="C76" s="65" t="s">
        <v>365</v>
      </c>
      <c r="D76" s="66">
        <v>86</v>
      </c>
      <c r="E76" s="66">
        <v>0</v>
      </c>
      <c r="F76" s="66" t="s">
        <v>371</v>
      </c>
      <c r="G76" s="66">
        <v>4</v>
      </c>
      <c r="H76" s="66" t="s">
        <v>371</v>
      </c>
      <c r="I76" s="66">
        <v>0</v>
      </c>
      <c r="J76" s="66" t="s">
        <v>365</v>
      </c>
    </row>
    <row r="77" spans="1:10" ht="12.75" customHeight="1" x14ac:dyDescent="0.25">
      <c r="A77" s="60"/>
      <c r="B77" s="56" t="s">
        <v>375</v>
      </c>
      <c r="C77" s="65" t="s">
        <v>365</v>
      </c>
      <c r="D77" s="66">
        <v>1456</v>
      </c>
      <c r="E77" s="66" t="s">
        <v>371</v>
      </c>
      <c r="F77" s="66" t="s">
        <v>371</v>
      </c>
      <c r="G77" s="66">
        <v>4</v>
      </c>
      <c r="H77" s="66" t="s">
        <v>371</v>
      </c>
      <c r="I77" s="66" t="s">
        <v>371</v>
      </c>
      <c r="J77" s="66" t="s">
        <v>365</v>
      </c>
    </row>
    <row r="78" spans="1:10" ht="12.75" customHeight="1" x14ac:dyDescent="0.25">
      <c r="A78" s="60"/>
      <c r="B78" s="60" t="s">
        <v>376</v>
      </c>
      <c r="C78" s="65" t="s">
        <v>365</v>
      </c>
      <c r="D78" s="66">
        <v>587</v>
      </c>
      <c r="E78" s="66" t="s">
        <v>371</v>
      </c>
      <c r="F78" s="66" t="s">
        <v>371</v>
      </c>
      <c r="G78" s="66">
        <v>3</v>
      </c>
      <c r="H78" s="66" t="s">
        <v>371</v>
      </c>
      <c r="I78" s="66" t="s">
        <v>371</v>
      </c>
      <c r="J78" s="66" t="s">
        <v>365</v>
      </c>
    </row>
    <row r="79" spans="1:10" ht="12.75" customHeight="1" x14ac:dyDescent="0.25">
      <c r="A79" s="60"/>
      <c r="B79" s="60" t="s">
        <v>377</v>
      </c>
      <c r="C79" s="65" t="s">
        <v>365</v>
      </c>
      <c r="D79" s="66">
        <v>656</v>
      </c>
      <c r="E79" s="66" t="s">
        <v>365</v>
      </c>
      <c r="F79" s="66" t="s">
        <v>365</v>
      </c>
      <c r="G79" s="66" t="s">
        <v>365</v>
      </c>
      <c r="H79" s="66" t="s">
        <v>365</v>
      </c>
      <c r="I79" s="66" t="s">
        <v>365</v>
      </c>
      <c r="J79" s="66" t="s">
        <v>365</v>
      </c>
    </row>
    <row r="80" spans="1:10" ht="12.75" customHeight="1" x14ac:dyDescent="0.25">
      <c r="A80" s="60"/>
      <c r="B80" s="60" t="s">
        <v>378</v>
      </c>
      <c r="C80" s="65" t="s">
        <v>365</v>
      </c>
      <c r="D80" s="66">
        <v>131</v>
      </c>
      <c r="E80" s="66">
        <v>0</v>
      </c>
      <c r="F80" s="66" t="s">
        <v>371</v>
      </c>
      <c r="G80" s="66">
        <v>1</v>
      </c>
      <c r="H80" s="66" t="s">
        <v>371</v>
      </c>
      <c r="I80" s="66" t="s">
        <v>371</v>
      </c>
      <c r="J80" s="66" t="s">
        <v>365</v>
      </c>
    </row>
    <row r="81" spans="1:10" ht="12.75" customHeight="1" x14ac:dyDescent="0.25">
      <c r="A81" s="60"/>
      <c r="B81" s="60" t="s">
        <v>379</v>
      </c>
      <c r="C81" s="65" t="s">
        <v>365</v>
      </c>
      <c r="D81" s="66">
        <v>52</v>
      </c>
      <c r="E81" s="66" t="s">
        <v>365</v>
      </c>
      <c r="F81" s="66" t="s">
        <v>371</v>
      </c>
      <c r="G81" s="66" t="s">
        <v>371</v>
      </c>
      <c r="H81" s="66" t="s">
        <v>371</v>
      </c>
      <c r="I81" s="66" t="s">
        <v>365</v>
      </c>
      <c r="J81" s="66" t="s">
        <v>365</v>
      </c>
    </row>
    <row r="82" spans="1:10" ht="12.75" customHeight="1" x14ac:dyDescent="0.25">
      <c r="A82" s="60"/>
      <c r="B82" s="60" t="s">
        <v>380</v>
      </c>
      <c r="C82" s="65" t="s">
        <v>365</v>
      </c>
      <c r="D82" s="66" t="s">
        <v>365</v>
      </c>
      <c r="E82" s="66">
        <v>0</v>
      </c>
      <c r="F82" s="66" t="s">
        <v>371</v>
      </c>
      <c r="G82" s="66" t="s">
        <v>371</v>
      </c>
      <c r="H82" s="66" t="s">
        <v>371</v>
      </c>
      <c r="I82" s="66">
        <v>0</v>
      </c>
      <c r="J82" s="66" t="s">
        <v>365</v>
      </c>
    </row>
    <row r="83" spans="1:10" ht="12.75" customHeight="1" x14ac:dyDescent="0.25">
      <c r="A83" s="60"/>
      <c r="B83" s="60" t="s">
        <v>381</v>
      </c>
      <c r="C83" s="65" t="s">
        <v>365</v>
      </c>
      <c r="D83" s="66">
        <v>30</v>
      </c>
      <c r="E83" s="66">
        <v>0</v>
      </c>
      <c r="F83" s="66" t="s">
        <v>371</v>
      </c>
      <c r="G83" s="66" t="s">
        <v>371</v>
      </c>
      <c r="H83" s="66" t="s">
        <v>371</v>
      </c>
      <c r="I83" s="66">
        <v>0</v>
      </c>
      <c r="J83" s="66" t="s">
        <v>365</v>
      </c>
    </row>
    <row r="84" spans="1:10" ht="12.75" customHeight="1" x14ac:dyDescent="0.25">
      <c r="A84" s="60"/>
      <c r="B84" s="56" t="s">
        <v>382</v>
      </c>
      <c r="C84" s="65">
        <v>52</v>
      </c>
      <c r="D84" s="66" t="s">
        <v>387</v>
      </c>
      <c r="E84" s="66">
        <v>0</v>
      </c>
      <c r="F84" s="66" t="s">
        <v>371</v>
      </c>
      <c r="G84" s="66" t="s">
        <v>371</v>
      </c>
      <c r="H84" s="66" t="s">
        <v>371</v>
      </c>
      <c r="I84" s="66">
        <v>1</v>
      </c>
      <c r="J84" s="66">
        <v>29</v>
      </c>
    </row>
    <row r="85" spans="1:10" ht="12.75" customHeight="1" x14ac:dyDescent="0.25">
      <c r="A85" s="60"/>
      <c r="B85" s="60"/>
      <c r="C85" s="65"/>
      <c r="D85" s="66"/>
      <c r="E85" s="66"/>
      <c r="F85" s="66"/>
      <c r="G85" s="66"/>
      <c r="H85" s="66"/>
      <c r="I85" s="66"/>
      <c r="J85" s="66"/>
    </row>
    <row r="86" spans="1:10" s="59" customFormat="1" ht="12.75" customHeight="1" x14ac:dyDescent="0.25">
      <c r="A86" s="56" t="s">
        <v>388</v>
      </c>
      <c r="B86" s="56" t="s">
        <v>389</v>
      </c>
      <c r="C86" s="69"/>
      <c r="D86" s="70"/>
      <c r="E86" s="70"/>
      <c r="F86" s="70"/>
      <c r="G86" s="70"/>
      <c r="H86" s="70"/>
      <c r="I86" s="70"/>
      <c r="J86" s="70"/>
    </row>
    <row r="87" spans="1:10" ht="12.75" customHeight="1" x14ac:dyDescent="0.25">
      <c r="A87" s="60"/>
      <c r="B87" s="60"/>
      <c r="C87" s="65"/>
      <c r="D87" s="66"/>
      <c r="E87" s="66"/>
      <c r="F87" s="66"/>
      <c r="G87" s="66"/>
      <c r="H87" s="66"/>
      <c r="I87" s="66"/>
      <c r="J87" s="66"/>
    </row>
    <row r="88" spans="1:10" ht="12.75" customHeight="1" x14ac:dyDescent="0.25">
      <c r="A88" s="60"/>
      <c r="B88" s="60"/>
      <c r="C88" s="65"/>
      <c r="D88" s="66"/>
      <c r="E88" s="66"/>
      <c r="F88" s="66"/>
      <c r="G88" s="66"/>
      <c r="H88" s="66"/>
      <c r="I88" s="66"/>
      <c r="J88" s="66"/>
    </row>
    <row r="89" spans="1:10" ht="12.75" customHeight="1" x14ac:dyDescent="0.25">
      <c r="A89" s="60"/>
      <c r="B89" s="56" t="s">
        <v>363</v>
      </c>
      <c r="C89" s="65">
        <v>138</v>
      </c>
      <c r="D89" s="66">
        <v>6461</v>
      </c>
      <c r="E89" s="66">
        <v>0</v>
      </c>
      <c r="F89" s="66" t="s">
        <v>371</v>
      </c>
      <c r="G89" s="66">
        <v>46</v>
      </c>
      <c r="H89" s="66" t="s">
        <v>371</v>
      </c>
      <c r="I89" s="66">
        <v>2</v>
      </c>
      <c r="J89" s="66">
        <v>13</v>
      </c>
    </row>
    <row r="90" spans="1:10" ht="12.75" customHeight="1" x14ac:dyDescent="0.25">
      <c r="A90" s="60"/>
      <c r="B90" s="56" t="s">
        <v>364</v>
      </c>
      <c r="C90" s="65" t="s">
        <v>365</v>
      </c>
      <c r="D90" s="66">
        <v>268</v>
      </c>
      <c r="E90" s="66">
        <v>0</v>
      </c>
      <c r="F90" s="66" t="s">
        <v>371</v>
      </c>
      <c r="G90" s="66">
        <v>31</v>
      </c>
      <c r="H90" s="66">
        <v>0</v>
      </c>
      <c r="I90" s="66">
        <v>1</v>
      </c>
      <c r="J90" s="66" t="s">
        <v>365</v>
      </c>
    </row>
    <row r="91" spans="1:10" ht="12.75" customHeight="1" x14ac:dyDescent="0.25">
      <c r="A91" s="60"/>
      <c r="B91" s="60" t="s">
        <v>366</v>
      </c>
      <c r="C91" s="65" t="s">
        <v>365</v>
      </c>
      <c r="D91" s="66">
        <v>268</v>
      </c>
      <c r="E91" s="66">
        <v>0</v>
      </c>
      <c r="F91" s="66" t="s">
        <v>371</v>
      </c>
      <c r="G91" s="66">
        <v>17</v>
      </c>
      <c r="H91" s="66">
        <v>0</v>
      </c>
      <c r="I91" s="66" t="s">
        <v>371</v>
      </c>
      <c r="J91" s="66" t="s">
        <v>365</v>
      </c>
    </row>
    <row r="92" spans="1:10" ht="12.75" customHeight="1" x14ac:dyDescent="0.25">
      <c r="A92" s="60"/>
      <c r="B92" s="60" t="s">
        <v>367</v>
      </c>
      <c r="C92" s="65" t="s">
        <v>365</v>
      </c>
      <c r="D92" s="66" t="s">
        <v>365</v>
      </c>
      <c r="E92" s="66">
        <v>0</v>
      </c>
      <c r="F92" s="66">
        <v>0</v>
      </c>
      <c r="G92" s="66">
        <v>13</v>
      </c>
      <c r="H92" s="66">
        <v>0</v>
      </c>
      <c r="I92" s="66">
        <v>1</v>
      </c>
      <c r="J92" s="66" t="s">
        <v>365</v>
      </c>
    </row>
    <row r="93" spans="1:10" ht="12.75" customHeight="1" x14ac:dyDescent="0.25">
      <c r="A93" s="60"/>
      <c r="B93" s="56" t="s">
        <v>368</v>
      </c>
      <c r="C93" s="65" t="s">
        <v>365</v>
      </c>
      <c r="D93" s="66">
        <v>5736</v>
      </c>
      <c r="E93" s="66">
        <v>0</v>
      </c>
      <c r="F93" s="66" t="s">
        <v>371</v>
      </c>
      <c r="G93" s="66">
        <v>15</v>
      </c>
      <c r="H93" s="66" t="s">
        <v>371</v>
      </c>
      <c r="I93" s="66" t="s">
        <v>371</v>
      </c>
      <c r="J93" s="66" t="s">
        <v>365</v>
      </c>
    </row>
    <row r="94" spans="1:10" ht="12.75" customHeight="1" x14ac:dyDescent="0.25">
      <c r="A94" s="60"/>
      <c r="B94" s="60" t="s">
        <v>369</v>
      </c>
      <c r="C94" s="65" t="s">
        <v>365</v>
      </c>
      <c r="D94" s="66">
        <v>67</v>
      </c>
      <c r="E94" s="66">
        <v>0</v>
      </c>
      <c r="F94" s="66" t="s">
        <v>371</v>
      </c>
      <c r="G94" s="66">
        <v>14</v>
      </c>
      <c r="H94" s="66" t="s">
        <v>371</v>
      </c>
      <c r="I94" s="66" t="s">
        <v>371</v>
      </c>
      <c r="J94" s="66" t="s">
        <v>365</v>
      </c>
    </row>
    <row r="95" spans="1:10" ht="12.75" customHeight="1" x14ac:dyDescent="0.25">
      <c r="A95" s="60"/>
      <c r="B95" s="60" t="s">
        <v>370</v>
      </c>
      <c r="C95" s="65" t="s">
        <v>365</v>
      </c>
      <c r="D95" s="66">
        <v>927</v>
      </c>
      <c r="E95" s="66">
        <v>0</v>
      </c>
      <c r="F95" s="66">
        <v>0</v>
      </c>
      <c r="G95" s="66" t="s">
        <v>371</v>
      </c>
      <c r="H95" s="66">
        <v>0</v>
      </c>
      <c r="I95" s="66">
        <v>0</v>
      </c>
      <c r="J95" s="66" t="s">
        <v>365</v>
      </c>
    </row>
    <row r="96" spans="1:10" ht="12.75" customHeight="1" x14ac:dyDescent="0.25">
      <c r="A96" s="60"/>
      <c r="B96" s="60" t="s">
        <v>372</v>
      </c>
      <c r="C96" s="65" t="s">
        <v>365</v>
      </c>
      <c r="D96" s="66">
        <v>4739</v>
      </c>
      <c r="E96" s="66">
        <v>0</v>
      </c>
      <c r="F96" s="66" t="s">
        <v>371</v>
      </c>
      <c r="G96" s="66" t="s">
        <v>371</v>
      </c>
      <c r="H96" s="66">
        <v>0</v>
      </c>
      <c r="I96" s="66">
        <v>0</v>
      </c>
      <c r="J96" s="66" t="s">
        <v>365</v>
      </c>
    </row>
    <row r="97" spans="1:10" ht="12.75" customHeight="1" x14ac:dyDescent="0.25">
      <c r="A97" s="60"/>
      <c r="B97" s="60" t="s">
        <v>373</v>
      </c>
      <c r="C97" s="65" t="s">
        <v>365</v>
      </c>
      <c r="D97" s="66">
        <v>0</v>
      </c>
      <c r="E97" s="66" t="s">
        <v>365</v>
      </c>
      <c r="F97" s="66" t="s">
        <v>365</v>
      </c>
      <c r="G97" s="66" t="s">
        <v>365</v>
      </c>
      <c r="H97" s="66" t="s">
        <v>365</v>
      </c>
      <c r="I97" s="66" t="s">
        <v>365</v>
      </c>
      <c r="J97" s="66" t="s">
        <v>365</v>
      </c>
    </row>
    <row r="98" spans="1:10" ht="12.75" customHeight="1" x14ac:dyDescent="0.25">
      <c r="A98" s="60"/>
      <c r="B98" s="60" t="s">
        <v>374</v>
      </c>
      <c r="C98" s="65" t="s">
        <v>365</v>
      </c>
      <c r="D98" s="66">
        <v>4</v>
      </c>
      <c r="E98" s="66">
        <v>0</v>
      </c>
      <c r="F98" s="66">
        <v>0</v>
      </c>
      <c r="G98" s="66" t="s">
        <v>371</v>
      </c>
      <c r="H98" s="66">
        <v>0</v>
      </c>
      <c r="I98" s="66">
        <v>0</v>
      </c>
      <c r="J98" s="66" t="s">
        <v>365</v>
      </c>
    </row>
    <row r="99" spans="1:10" ht="12.75" customHeight="1" x14ac:dyDescent="0.25">
      <c r="A99" s="60"/>
      <c r="B99" s="56" t="s">
        <v>375</v>
      </c>
      <c r="C99" s="65" t="s">
        <v>365</v>
      </c>
      <c r="D99" s="66">
        <v>458</v>
      </c>
      <c r="E99" s="66">
        <v>0</v>
      </c>
      <c r="F99" s="66" t="s">
        <v>371</v>
      </c>
      <c r="G99" s="66">
        <v>1</v>
      </c>
      <c r="H99" s="66" t="s">
        <v>371</v>
      </c>
      <c r="I99" s="66">
        <v>0</v>
      </c>
      <c r="J99" s="66" t="s">
        <v>365</v>
      </c>
    </row>
    <row r="100" spans="1:10" ht="12.75" customHeight="1" x14ac:dyDescent="0.25">
      <c r="A100" s="60"/>
      <c r="B100" s="60" t="s">
        <v>376</v>
      </c>
      <c r="C100" s="65" t="s">
        <v>365</v>
      </c>
      <c r="D100" s="66">
        <v>167</v>
      </c>
      <c r="E100" s="66">
        <v>0</v>
      </c>
      <c r="F100" s="66" t="s">
        <v>371</v>
      </c>
      <c r="G100" s="66">
        <v>1</v>
      </c>
      <c r="H100" s="66" t="s">
        <v>371</v>
      </c>
      <c r="I100" s="66">
        <v>0</v>
      </c>
      <c r="J100" s="66" t="s">
        <v>365</v>
      </c>
    </row>
    <row r="101" spans="1:10" ht="12.75" customHeight="1" x14ac:dyDescent="0.25">
      <c r="A101" s="60"/>
      <c r="B101" s="60" t="s">
        <v>377</v>
      </c>
      <c r="C101" s="65" t="s">
        <v>365</v>
      </c>
      <c r="D101" s="66">
        <v>233</v>
      </c>
      <c r="E101" s="66" t="s">
        <v>365</v>
      </c>
      <c r="F101" s="66" t="s">
        <v>365</v>
      </c>
      <c r="G101" s="66" t="s">
        <v>365</v>
      </c>
      <c r="H101" s="66" t="s">
        <v>365</v>
      </c>
      <c r="I101" s="66" t="s">
        <v>365</v>
      </c>
      <c r="J101" s="66" t="s">
        <v>365</v>
      </c>
    </row>
    <row r="102" spans="1:10" ht="12.75" customHeight="1" x14ac:dyDescent="0.25">
      <c r="A102" s="60"/>
      <c r="B102" s="60" t="s">
        <v>378</v>
      </c>
      <c r="C102" s="65" t="s">
        <v>365</v>
      </c>
      <c r="D102" s="66">
        <v>51</v>
      </c>
      <c r="E102" s="66">
        <v>0</v>
      </c>
      <c r="F102" s="66">
        <v>0</v>
      </c>
      <c r="G102" s="66" t="s">
        <v>371</v>
      </c>
      <c r="H102" s="66" t="s">
        <v>371</v>
      </c>
      <c r="I102" s="66">
        <v>0</v>
      </c>
      <c r="J102" s="66" t="s">
        <v>365</v>
      </c>
    </row>
    <row r="103" spans="1:10" ht="12.75" customHeight="1" x14ac:dyDescent="0.25">
      <c r="A103" s="60"/>
      <c r="B103" s="60" t="s">
        <v>379</v>
      </c>
      <c r="C103" s="65" t="s">
        <v>365</v>
      </c>
      <c r="D103" s="66">
        <v>6</v>
      </c>
      <c r="E103" s="66" t="s">
        <v>365</v>
      </c>
      <c r="F103" s="66" t="s">
        <v>371</v>
      </c>
      <c r="G103" s="66" t="s">
        <v>371</v>
      </c>
      <c r="H103" s="66" t="s">
        <v>371</v>
      </c>
      <c r="I103" s="66" t="s">
        <v>365</v>
      </c>
      <c r="J103" s="66" t="s">
        <v>365</v>
      </c>
    </row>
    <row r="104" spans="1:10" ht="12.75" customHeight="1" x14ac:dyDescent="0.25">
      <c r="A104" s="60"/>
      <c r="B104" s="60" t="s">
        <v>380</v>
      </c>
      <c r="C104" s="65" t="s">
        <v>365</v>
      </c>
      <c r="D104" s="66" t="s">
        <v>365</v>
      </c>
      <c r="E104" s="66">
        <v>0</v>
      </c>
      <c r="F104" s="66" t="s">
        <v>371</v>
      </c>
      <c r="G104" s="66">
        <v>0</v>
      </c>
      <c r="H104" s="66" t="s">
        <v>371</v>
      </c>
      <c r="I104" s="66">
        <v>0</v>
      </c>
      <c r="J104" s="66" t="s">
        <v>365</v>
      </c>
    </row>
    <row r="105" spans="1:10" ht="12.75" customHeight="1" x14ac:dyDescent="0.25">
      <c r="A105" s="60"/>
      <c r="B105" s="60" t="s">
        <v>381</v>
      </c>
      <c r="C105" s="65" t="s">
        <v>365</v>
      </c>
      <c r="D105" s="66">
        <v>0</v>
      </c>
      <c r="E105" s="66">
        <v>0</v>
      </c>
      <c r="F105" s="66" t="s">
        <v>371</v>
      </c>
      <c r="G105" s="66">
        <v>0</v>
      </c>
      <c r="H105" s="66">
        <v>0</v>
      </c>
      <c r="I105" s="66">
        <v>0</v>
      </c>
      <c r="J105" s="66" t="s">
        <v>365</v>
      </c>
    </row>
    <row r="106" spans="1:10" ht="12.75" customHeight="1" x14ac:dyDescent="0.25">
      <c r="A106" s="60"/>
      <c r="B106" s="56" t="s">
        <v>382</v>
      </c>
      <c r="C106" s="65">
        <v>35</v>
      </c>
      <c r="D106" s="66">
        <v>0</v>
      </c>
      <c r="E106" s="66">
        <v>0</v>
      </c>
      <c r="F106" s="66">
        <v>0</v>
      </c>
      <c r="G106" s="66">
        <v>0</v>
      </c>
      <c r="H106" s="66" t="s">
        <v>371</v>
      </c>
      <c r="I106" s="66">
        <v>1</v>
      </c>
      <c r="J106" s="66">
        <v>13</v>
      </c>
    </row>
    <row r="107" spans="1:10" ht="12.75" customHeight="1" x14ac:dyDescent="0.25">
      <c r="A107" s="60"/>
      <c r="B107" s="60"/>
      <c r="C107" s="65"/>
      <c r="D107" s="66"/>
      <c r="E107" s="66"/>
      <c r="F107" s="66"/>
      <c r="G107" s="66"/>
      <c r="H107" s="66"/>
      <c r="I107" s="66"/>
      <c r="J107" s="66"/>
    </row>
    <row r="108" spans="1:10" s="59" customFormat="1" ht="12.75" customHeight="1" x14ac:dyDescent="0.25">
      <c r="A108" s="56" t="s">
        <v>390</v>
      </c>
      <c r="B108" s="56" t="s">
        <v>391</v>
      </c>
      <c r="C108" s="69"/>
      <c r="D108" s="70"/>
      <c r="E108" s="70"/>
      <c r="F108" s="70"/>
      <c r="G108" s="70"/>
      <c r="H108" s="70"/>
      <c r="I108" s="70"/>
      <c r="J108" s="70"/>
    </row>
    <row r="109" spans="1:10" ht="12.75" customHeight="1" x14ac:dyDescent="0.25">
      <c r="A109" s="60"/>
      <c r="B109" s="60"/>
      <c r="C109" s="65"/>
      <c r="D109" s="66"/>
      <c r="E109" s="66"/>
      <c r="F109" s="66"/>
      <c r="G109" s="66"/>
      <c r="H109" s="66"/>
      <c r="I109" s="66"/>
      <c r="J109" s="66"/>
    </row>
    <row r="110" spans="1:10" ht="12.75" customHeight="1" x14ac:dyDescent="0.25">
      <c r="A110" s="60"/>
      <c r="B110" s="60"/>
      <c r="C110" s="65"/>
      <c r="D110" s="66"/>
      <c r="E110" s="66"/>
      <c r="F110" s="66"/>
      <c r="G110" s="66"/>
      <c r="H110" s="66"/>
      <c r="I110" s="66"/>
      <c r="J110" s="66"/>
    </row>
    <row r="111" spans="1:10" ht="12.75" customHeight="1" x14ac:dyDescent="0.25">
      <c r="A111" s="60"/>
      <c r="B111" s="56" t="s">
        <v>363</v>
      </c>
      <c r="C111" s="65">
        <v>174</v>
      </c>
      <c r="D111" s="66">
        <v>1224</v>
      </c>
      <c r="E111" s="66" t="s">
        <v>371</v>
      </c>
      <c r="F111" s="66" t="s">
        <v>371</v>
      </c>
      <c r="G111" s="66">
        <v>15</v>
      </c>
      <c r="H111" s="66" t="s">
        <v>371</v>
      </c>
      <c r="I111" s="66">
        <v>2</v>
      </c>
      <c r="J111" s="66">
        <v>108</v>
      </c>
    </row>
    <row r="112" spans="1:10" ht="12.75" customHeight="1" x14ac:dyDescent="0.25">
      <c r="A112" s="60"/>
      <c r="B112" s="56" t="s">
        <v>364</v>
      </c>
      <c r="C112" s="65" t="s">
        <v>365</v>
      </c>
      <c r="D112" s="66">
        <v>57</v>
      </c>
      <c r="E112" s="66" t="s">
        <v>371</v>
      </c>
      <c r="F112" s="66" t="s">
        <v>371</v>
      </c>
      <c r="G112" s="66">
        <v>10</v>
      </c>
      <c r="H112" s="66">
        <v>0</v>
      </c>
      <c r="I112" s="66">
        <v>1</v>
      </c>
      <c r="J112" s="66" t="s">
        <v>365</v>
      </c>
    </row>
    <row r="113" spans="1:10" ht="12.75" customHeight="1" x14ac:dyDescent="0.25">
      <c r="A113" s="60"/>
      <c r="B113" s="60" t="s">
        <v>366</v>
      </c>
      <c r="C113" s="65" t="s">
        <v>365</v>
      </c>
      <c r="D113" s="66">
        <v>57</v>
      </c>
      <c r="E113" s="66" t="s">
        <v>371</v>
      </c>
      <c r="F113" s="66">
        <v>0</v>
      </c>
      <c r="G113" s="66">
        <v>3</v>
      </c>
      <c r="H113" s="66">
        <v>0</v>
      </c>
      <c r="I113" s="66">
        <v>0</v>
      </c>
      <c r="J113" s="66" t="s">
        <v>365</v>
      </c>
    </row>
    <row r="114" spans="1:10" ht="12.75" customHeight="1" x14ac:dyDescent="0.25">
      <c r="A114" s="60"/>
      <c r="B114" s="60" t="s">
        <v>367</v>
      </c>
      <c r="C114" s="65" t="s">
        <v>365</v>
      </c>
      <c r="D114" s="66" t="s">
        <v>365</v>
      </c>
      <c r="E114" s="66" t="s">
        <v>371</v>
      </c>
      <c r="F114" s="66" t="s">
        <v>371</v>
      </c>
      <c r="G114" s="66">
        <v>8</v>
      </c>
      <c r="H114" s="66">
        <v>0</v>
      </c>
      <c r="I114" s="66">
        <v>1</v>
      </c>
      <c r="J114" s="66" t="s">
        <v>365</v>
      </c>
    </row>
    <row r="115" spans="1:10" ht="12.75" customHeight="1" x14ac:dyDescent="0.25">
      <c r="A115" s="60"/>
      <c r="B115" s="56" t="s">
        <v>368</v>
      </c>
      <c r="C115" s="65" t="s">
        <v>365</v>
      </c>
      <c r="D115" s="66">
        <v>994</v>
      </c>
      <c r="E115" s="66" t="s">
        <v>371</v>
      </c>
      <c r="F115" s="66" t="s">
        <v>371</v>
      </c>
      <c r="G115" s="66">
        <v>5</v>
      </c>
      <c r="H115" s="66">
        <v>0</v>
      </c>
      <c r="I115" s="66">
        <v>1</v>
      </c>
      <c r="J115" s="66" t="s">
        <v>365</v>
      </c>
    </row>
    <row r="116" spans="1:10" ht="12.75" customHeight="1" x14ac:dyDescent="0.25">
      <c r="A116" s="60"/>
      <c r="B116" s="60" t="s">
        <v>369</v>
      </c>
      <c r="C116" s="65" t="s">
        <v>365</v>
      </c>
      <c r="D116" s="66">
        <v>41</v>
      </c>
      <c r="E116" s="66">
        <v>0</v>
      </c>
      <c r="F116" s="66">
        <v>0</v>
      </c>
      <c r="G116" s="66">
        <v>5</v>
      </c>
      <c r="H116" s="66">
        <v>0</v>
      </c>
      <c r="I116" s="66">
        <v>1</v>
      </c>
      <c r="J116" s="66" t="s">
        <v>365</v>
      </c>
    </row>
    <row r="117" spans="1:10" ht="12.75" customHeight="1" x14ac:dyDescent="0.25">
      <c r="A117" s="60"/>
      <c r="B117" s="60" t="s">
        <v>370</v>
      </c>
      <c r="C117" s="65" t="s">
        <v>365</v>
      </c>
      <c r="D117" s="66">
        <v>25</v>
      </c>
      <c r="E117" s="66">
        <v>0</v>
      </c>
      <c r="F117" s="66">
        <v>0</v>
      </c>
      <c r="G117" s="66">
        <v>0</v>
      </c>
      <c r="H117" s="66">
        <v>0</v>
      </c>
      <c r="I117" s="66">
        <v>0</v>
      </c>
      <c r="J117" s="66" t="s">
        <v>365</v>
      </c>
    </row>
    <row r="118" spans="1:10" ht="12.75" customHeight="1" x14ac:dyDescent="0.25">
      <c r="A118" s="60"/>
      <c r="B118" s="60" t="s">
        <v>372</v>
      </c>
      <c r="C118" s="65" t="s">
        <v>365</v>
      </c>
      <c r="D118" s="66">
        <v>923</v>
      </c>
      <c r="E118" s="66" t="s">
        <v>371</v>
      </c>
      <c r="F118" s="66" t="s">
        <v>371</v>
      </c>
      <c r="G118" s="66">
        <v>0</v>
      </c>
      <c r="H118" s="66">
        <v>0</v>
      </c>
      <c r="I118" s="66">
        <v>0</v>
      </c>
      <c r="J118" s="66" t="s">
        <v>365</v>
      </c>
    </row>
    <row r="119" spans="1:10" ht="12.75" customHeight="1" x14ac:dyDescent="0.25">
      <c r="A119" s="60"/>
      <c r="B119" s="60" t="s">
        <v>373</v>
      </c>
      <c r="C119" s="65" t="s">
        <v>365</v>
      </c>
      <c r="D119" s="66">
        <v>5</v>
      </c>
      <c r="E119" s="66" t="s">
        <v>365</v>
      </c>
      <c r="F119" s="66" t="s">
        <v>365</v>
      </c>
      <c r="G119" s="66" t="s">
        <v>365</v>
      </c>
      <c r="H119" s="66" t="s">
        <v>365</v>
      </c>
      <c r="I119" s="66" t="s">
        <v>365</v>
      </c>
      <c r="J119" s="66" t="s">
        <v>365</v>
      </c>
    </row>
    <row r="120" spans="1:10" ht="12.75" customHeight="1" x14ac:dyDescent="0.25">
      <c r="A120" s="60"/>
      <c r="B120" s="60" t="s">
        <v>374</v>
      </c>
      <c r="C120" s="65" t="s">
        <v>365</v>
      </c>
      <c r="D120" s="66">
        <v>0</v>
      </c>
      <c r="E120" s="66">
        <v>0</v>
      </c>
      <c r="F120" s="66">
        <v>0</v>
      </c>
      <c r="G120" s="66" t="s">
        <v>371</v>
      </c>
      <c r="H120" s="66">
        <v>0</v>
      </c>
      <c r="I120" s="66">
        <v>0</v>
      </c>
      <c r="J120" s="66" t="s">
        <v>365</v>
      </c>
    </row>
    <row r="121" spans="1:10" ht="12.75" customHeight="1" x14ac:dyDescent="0.25">
      <c r="A121" s="60"/>
      <c r="B121" s="56" t="s">
        <v>375</v>
      </c>
      <c r="C121" s="65" t="s">
        <v>365</v>
      </c>
      <c r="D121" s="66">
        <v>174</v>
      </c>
      <c r="E121" s="66">
        <v>0</v>
      </c>
      <c r="F121" s="66" t="s">
        <v>371</v>
      </c>
      <c r="G121" s="66" t="s">
        <v>371</v>
      </c>
      <c r="H121" s="66" t="s">
        <v>371</v>
      </c>
      <c r="I121" s="66">
        <v>0</v>
      </c>
      <c r="J121" s="66" t="s">
        <v>365</v>
      </c>
    </row>
    <row r="122" spans="1:10" ht="12.75" customHeight="1" x14ac:dyDescent="0.25">
      <c r="A122" s="60"/>
      <c r="B122" s="60" t="s">
        <v>376</v>
      </c>
      <c r="C122" s="65" t="s">
        <v>365</v>
      </c>
      <c r="D122" s="66">
        <v>72</v>
      </c>
      <c r="E122" s="66">
        <v>0</v>
      </c>
      <c r="F122" s="66">
        <v>0</v>
      </c>
      <c r="G122" s="66" t="s">
        <v>371</v>
      </c>
      <c r="H122" s="66" t="s">
        <v>371</v>
      </c>
      <c r="I122" s="66">
        <v>0</v>
      </c>
      <c r="J122" s="66" t="s">
        <v>365</v>
      </c>
    </row>
    <row r="123" spans="1:10" ht="12.75" customHeight="1" x14ac:dyDescent="0.25">
      <c r="A123" s="60"/>
      <c r="B123" s="60" t="s">
        <v>377</v>
      </c>
      <c r="C123" s="65" t="s">
        <v>365</v>
      </c>
      <c r="D123" s="66">
        <v>106</v>
      </c>
      <c r="E123" s="66" t="s">
        <v>365</v>
      </c>
      <c r="F123" s="66" t="s">
        <v>365</v>
      </c>
      <c r="G123" s="66" t="s">
        <v>365</v>
      </c>
      <c r="H123" s="66" t="s">
        <v>365</v>
      </c>
      <c r="I123" s="66" t="s">
        <v>365</v>
      </c>
      <c r="J123" s="66" t="s">
        <v>365</v>
      </c>
    </row>
    <row r="124" spans="1:10" ht="12.75" customHeight="1" x14ac:dyDescent="0.25">
      <c r="A124" s="60"/>
      <c r="B124" s="60" t="s">
        <v>378</v>
      </c>
      <c r="C124" s="65" t="s">
        <v>365</v>
      </c>
      <c r="D124" s="66">
        <v>24</v>
      </c>
      <c r="E124" s="66">
        <v>0</v>
      </c>
      <c r="F124" s="66">
        <v>0</v>
      </c>
      <c r="G124" s="66" t="s">
        <v>371</v>
      </c>
      <c r="H124" s="66">
        <v>0</v>
      </c>
      <c r="I124" s="66">
        <v>0</v>
      </c>
      <c r="J124" s="66" t="s">
        <v>365</v>
      </c>
    </row>
    <row r="125" spans="1:10" ht="12.75" customHeight="1" x14ac:dyDescent="0.25">
      <c r="A125" s="60"/>
      <c r="B125" s="60" t="s">
        <v>379</v>
      </c>
      <c r="C125" s="65" t="s">
        <v>365</v>
      </c>
      <c r="D125" s="66">
        <v>1</v>
      </c>
      <c r="E125" s="66" t="s">
        <v>365</v>
      </c>
      <c r="F125" s="66" t="s">
        <v>371</v>
      </c>
      <c r="G125" s="66">
        <v>0</v>
      </c>
      <c r="H125" s="66" t="s">
        <v>371</v>
      </c>
      <c r="I125" s="66" t="s">
        <v>365</v>
      </c>
      <c r="J125" s="66" t="s">
        <v>365</v>
      </c>
    </row>
    <row r="126" spans="1:10" ht="12.75" customHeight="1" x14ac:dyDescent="0.25">
      <c r="A126" s="60"/>
      <c r="B126" s="60" t="s">
        <v>380</v>
      </c>
      <c r="C126" s="65" t="s">
        <v>365</v>
      </c>
      <c r="D126" s="66" t="s">
        <v>365</v>
      </c>
      <c r="E126" s="66">
        <v>0</v>
      </c>
      <c r="F126" s="66">
        <v>0</v>
      </c>
      <c r="G126" s="66">
        <v>0</v>
      </c>
      <c r="H126" s="66">
        <v>0</v>
      </c>
      <c r="I126" s="66">
        <v>0</v>
      </c>
      <c r="J126" s="66" t="s">
        <v>365</v>
      </c>
    </row>
    <row r="127" spans="1:10" ht="12.75" customHeight="1" x14ac:dyDescent="0.25">
      <c r="A127" s="60"/>
      <c r="B127" s="60" t="s">
        <v>381</v>
      </c>
      <c r="C127" s="65" t="s">
        <v>365</v>
      </c>
      <c r="D127" s="66">
        <v>-30</v>
      </c>
      <c r="E127" s="66">
        <v>0</v>
      </c>
      <c r="F127" s="66" t="s">
        <v>371</v>
      </c>
      <c r="G127" s="66">
        <v>0</v>
      </c>
      <c r="H127" s="66" t="s">
        <v>371</v>
      </c>
      <c r="I127" s="66">
        <v>0</v>
      </c>
      <c r="J127" s="66" t="s">
        <v>365</v>
      </c>
    </row>
    <row r="128" spans="1:10" ht="12.75" customHeight="1" x14ac:dyDescent="0.25">
      <c r="A128" s="60"/>
      <c r="B128" s="56" t="s">
        <v>382</v>
      </c>
      <c r="C128" s="65">
        <v>108</v>
      </c>
      <c r="D128" s="66">
        <v>0</v>
      </c>
      <c r="E128" s="66">
        <v>0</v>
      </c>
      <c r="F128" s="66">
        <v>0</v>
      </c>
      <c r="G128" s="66">
        <v>0</v>
      </c>
      <c r="H128" s="66" t="s">
        <v>371</v>
      </c>
      <c r="I128" s="66">
        <v>0</v>
      </c>
      <c r="J128" s="66">
        <v>108</v>
      </c>
    </row>
    <row r="129" spans="1:10" ht="12.75" customHeight="1" x14ac:dyDescent="0.25">
      <c r="A129" s="60"/>
      <c r="B129" s="60"/>
      <c r="C129" s="65"/>
      <c r="D129" s="66"/>
      <c r="E129" s="66"/>
      <c r="F129" s="66"/>
      <c r="G129" s="66"/>
      <c r="H129" s="66"/>
      <c r="I129" s="66"/>
      <c r="J129" s="66"/>
    </row>
    <row r="130" spans="1:10" s="59" customFormat="1" ht="12.75" customHeight="1" x14ac:dyDescent="0.25">
      <c r="A130" s="56" t="s">
        <v>392</v>
      </c>
      <c r="B130" s="56" t="s">
        <v>393</v>
      </c>
      <c r="C130" s="69"/>
      <c r="D130" s="70"/>
      <c r="E130" s="70"/>
      <c r="F130" s="70"/>
      <c r="G130" s="70"/>
      <c r="H130" s="70"/>
      <c r="I130" s="70"/>
      <c r="J130" s="70"/>
    </row>
    <row r="131" spans="1:10" ht="12.75" customHeight="1" x14ac:dyDescent="0.25">
      <c r="A131" s="60"/>
      <c r="B131" s="60"/>
      <c r="C131" s="65"/>
      <c r="D131" s="66"/>
      <c r="E131" s="66"/>
      <c r="F131" s="66"/>
      <c r="G131" s="66"/>
      <c r="H131" s="66"/>
      <c r="I131" s="66"/>
      <c r="J131" s="66"/>
    </row>
    <row r="132" spans="1:10" ht="12.75" customHeight="1" x14ac:dyDescent="0.25">
      <c r="A132" s="60"/>
      <c r="B132" s="60"/>
      <c r="C132" s="65"/>
      <c r="D132" s="66"/>
      <c r="E132" s="66"/>
      <c r="F132" s="66"/>
      <c r="G132" s="66"/>
      <c r="H132" s="66"/>
      <c r="I132" s="66"/>
      <c r="J132" s="66"/>
    </row>
    <row r="133" spans="1:10" ht="12.75" customHeight="1" x14ac:dyDescent="0.25">
      <c r="A133" s="60"/>
      <c r="B133" s="56" t="s">
        <v>363</v>
      </c>
      <c r="C133" s="65">
        <v>146</v>
      </c>
      <c r="D133" s="66">
        <v>9551</v>
      </c>
      <c r="E133" s="66" t="s">
        <v>371</v>
      </c>
      <c r="F133" s="66" t="s">
        <v>371</v>
      </c>
      <c r="G133" s="66">
        <v>102</v>
      </c>
      <c r="H133" s="66" t="s">
        <v>371</v>
      </c>
      <c r="I133" s="66" t="s">
        <v>371</v>
      </c>
      <c r="J133" s="66">
        <v>5</v>
      </c>
    </row>
    <row r="134" spans="1:10" ht="12.75" customHeight="1" x14ac:dyDescent="0.25">
      <c r="A134" s="60"/>
      <c r="B134" s="56" t="s">
        <v>364</v>
      </c>
      <c r="C134" s="65" t="s">
        <v>365</v>
      </c>
      <c r="D134" s="66">
        <v>270</v>
      </c>
      <c r="E134" s="66" t="s">
        <v>371</v>
      </c>
      <c r="F134" s="66" t="s">
        <v>371</v>
      </c>
      <c r="G134" s="66">
        <v>67</v>
      </c>
      <c r="H134" s="66" t="s">
        <v>371</v>
      </c>
      <c r="I134" s="66" t="s">
        <v>371</v>
      </c>
      <c r="J134" s="66" t="s">
        <v>365</v>
      </c>
    </row>
    <row r="135" spans="1:10" ht="12.75" customHeight="1" x14ac:dyDescent="0.25">
      <c r="A135" s="60"/>
      <c r="B135" s="60" t="s">
        <v>366</v>
      </c>
      <c r="C135" s="65" t="s">
        <v>365</v>
      </c>
      <c r="D135" s="66">
        <v>270</v>
      </c>
      <c r="E135" s="66" t="s">
        <v>371</v>
      </c>
      <c r="F135" s="66" t="s">
        <v>371</v>
      </c>
      <c r="G135" s="66">
        <v>22</v>
      </c>
      <c r="H135" s="66" t="s">
        <v>371</v>
      </c>
      <c r="I135" s="66">
        <v>0</v>
      </c>
      <c r="J135" s="66" t="s">
        <v>365</v>
      </c>
    </row>
    <row r="136" spans="1:10" ht="12.75" customHeight="1" x14ac:dyDescent="0.25">
      <c r="A136" s="60"/>
      <c r="B136" s="60" t="s">
        <v>367</v>
      </c>
      <c r="C136" s="65" t="s">
        <v>365</v>
      </c>
      <c r="D136" s="66" t="s">
        <v>365</v>
      </c>
      <c r="E136" s="66" t="s">
        <v>371</v>
      </c>
      <c r="F136" s="66" t="s">
        <v>371</v>
      </c>
      <c r="G136" s="66">
        <v>45</v>
      </c>
      <c r="H136" s="66" t="s">
        <v>371</v>
      </c>
      <c r="I136" s="66" t="s">
        <v>371</v>
      </c>
      <c r="J136" s="66" t="s">
        <v>365</v>
      </c>
    </row>
    <row r="137" spans="1:10" ht="12.75" customHeight="1" x14ac:dyDescent="0.25">
      <c r="A137" s="60"/>
      <c r="B137" s="56" t="s">
        <v>368</v>
      </c>
      <c r="C137" s="65" t="s">
        <v>365</v>
      </c>
      <c r="D137" s="66">
        <v>7116</v>
      </c>
      <c r="E137" s="66" t="s">
        <v>371</v>
      </c>
      <c r="F137" s="66" t="s">
        <v>371</v>
      </c>
      <c r="G137" s="66">
        <v>20</v>
      </c>
      <c r="H137" s="66" t="s">
        <v>371</v>
      </c>
      <c r="I137" s="66">
        <v>0</v>
      </c>
      <c r="J137" s="66" t="s">
        <v>365</v>
      </c>
    </row>
    <row r="138" spans="1:10" ht="12.75" customHeight="1" x14ac:dyDescent="0.25">
      <c r="A138" s="60"/>
      <c r="B138" s="60" t="s">
        <v>369</v>
      </c>
      <c r="C138" s="65" t="s">
        <v>365</v>
      </c>
      <c r="D138" s="66">
        <v>444</v>
      </c>
      <c r="E138" s="66" t="s">
        <v>371</v>
      </c>
      <c r="F138" s="66" t="s">
        <v>371</v>
      </c>
      <c r="G138" s="66">
        <v>19</v>
      </c>
      <c r="H138" s="66" t="s">
        <v>371</v>
      </c>
      <c r="I138" s="66">
        <v>0</v>
      </c>
      <c r="J138" s="66" t="s">
        <v>365</v>
      </c>
    </row>
    <row r="139" spans="1:10" ht="12.75" customHeight="1" x14ac:dyDescent="0.25">
      <c r="A139" s="60"/>
      <c r="B139" s="60" t="s">
        <v>370</v>
      </c>
      <c r="C139" s="65" t="s">
        <v>365</v>
      </c>
      <c r="D139" s="66">
        <v>3899</v>
      </c>
      <c r="E139" s="66">
        <v>0</v>
      </c>
      <c r="F139" s="66" t="s">
        <v>371</v>
      </c>
      <c r="G139" s="66" t="s">
        <v>371</v>
      </c>
      <c r="H139" s="66">
        <v>0</v>
      </c>
      <c r="I139" s="66">
        <v>0</v>
      </c>
      <c r="J139" s="66" t="s">
        <v>365</v>
      </c>
    </row>
    <row r="140" spans="1:10" ht="12.75" customHeight="1" x14ac:dyDescent="0.25">
      <c r="A140" s="60"/>
      <c r="B140" s="60" t="s">
        <v>372</v>
      </c>
      <c r="C140" s="65" t="s">
        <v>365</v>
      </c>
      <c r="D140" s="66">
        <v>2620</v>
      </c>
      <c r="E140" s="66">
        <v>0</v>
      </c>
      <c r="F140" s="66" t="s">
        <v>371</v>
      </c>
      <c r="G140" s="66" t="s">
        <v>371</v>
      </c>
      <c r="H140" s="66" t="s">
        <v>371</v>
      </c>
      <c r="I140" s="66">
        <v>0</v>
      </c>
      <c r="J140" s="66" t="s">
        <v>365</v>
      </c>
    </row>
    <row r="141" spans="1:10" ht="12.75" customHeight="1" x14ac:dyDescent="0.25">
      <c r="A141" s="60"/>
      <c r="B141" s="60" t="s">
        <v>373</v>
      </c>
      <c r="C141" s="65" t="s">
        <v>365</v>
      </c>
      <c r="D141" s="66">
        <v>29</v>
      </c>
      <c r="E141" s="66" t="s">
        <v>365</v>
      </c>
      <c r="F141" s="66" t="s">
        <v>365</v>
      </c>
      <c r="G141" s="66" t="s">
        <v>365</v>
      </c>
      <c r="H141" s="66" t="s">
        <v>365</v>
      </c>
      <c r="I141" s="66" t="s">
        <v>365</v>
      </c>
      <c r="J141" s="66" t="s">
        <v>365</v>
      </c>
    </row>
    <row r="142" spans="1:10" ht="12.75" customHeight="1" x14ac:dyDescent="0.25">
      <c r="A142" s="60"/>
      <c r="B142" s="60" t="s">
        <v>374</v>
      </c>
      <c r="C142" s="65" t="s">
        <v>365</v>
      </c>
      <c r="D142" s="66">
        <v>124</v>
      </c>
      <c r="E142" s="66">
        <v>0</v>
      </c>
      <c r="F142" s="66" t="s">
        <v>371</v>
      </c>
      <c r="G142" s="66" t="s">
        <v>371</v>
      </c>
      <c r="H142" s="66" t="s">
        <v>371</v>
      </c>
      <c r="I142" s="66">
        <v>0</v>
      </c>
      <c r="J142" s="66" t="s">
        <v>365</v>
      </c>
    </row>
    <row r="143" spans="1:10" ht="12.75" customHeight="1" x14ac:dyDescent="0.25">
      <c r="A143" s="60"/>
      <c r="B143" s="56" t="s">
        <v>375</v>
      </c>
      <c r="C143" s="65" t="s">
        <v>365</v>
      </c>
      <c r="D143" s="66">
        <v>2038</v>
      </c>
      <c r="E143" s="66" t="s">
        <v>371</v>
      </c>
      <c r="F143" s="66" t="s">
        <v>371</v>
      </c>
      <c r="G143" s="66">
        <v>9</v>
      </c>
      <c r="H143" s="66" t="s">
        <v>371</v>
      </c>
      <c r="I143" s="66">
        <v>0</v>
      </c>
      <c r="J143" s="66" t="s">
        <v>365</v>
      </c>
    </row>
    <row r="144" spans="1:10" ht="12.75" customHeight="1" x14ac:dyDescent="0.25">
      <c r="A144" s="60"/>
      <c r="B144" s="60" t="s">
        <v>376</v>
      </c>
      <c r="C144" s="65" t="s">
        <v>365</v>
      </c>
      <c r="D144" s="66">
        <v>878</v>
      </c>
      <c r="E144" s="66" t="s">
        <v>371</v>
      </c>
      <c r="F144" s="66" t="s">
        <v>371</v>
      </c>
      <c r="G144" s="66">
        <v>7</v>
      </c>
      <c r="H144" s="66" t="s">
        <v>371</v>
      </c>
      <c r="I144" s="66">
        <v>0</v>
      </c>
      <c r="J144" s="66" t="s">
        <v>365</v>
      </c>
    </row>
    <row r="145" spans="1:10" ht="12.75" customHeight="1" x14ac:dyDescent="0.25">
      <c r="A145" s="60"/>
      <c r="B145" s="60" t="s">
        <v>377</v>
      </c>
      <c r="C145" s="65" t="s">
        <v>365</v>
      </c>
      <c r="D145" s="66">
        <v>722</v>
      </c>
      <c r="E145" s="66" t="s">
        <v>365</v>
      </c>
      <c r="F145" s="66" t="s">
        <v>365</v>
      </c>
      <c r="G145" s="66" t="s">
        <v>365</v>
      </c>
      <c r="H145" s="66" t="s">
        <v>365</v>
      </c>
      <c r="I145" s="66" t="s">
        <v>365</v>
      </c>
      <c r="J145" s="66" t="s">
        <v>365</v>
      </c>
    </row>
    <row r="146" spans="1:10" ht="12.75" customHeight="1" x14ac:dyDescent="0.25">
      <c r="A146" s="60"/>
      <c r="B146" s="60" t="s">
        <v>378</v>
      </c>
      <c r="C146" s="65" t="s">
        <v>365</v>
      </c>
      <c r="D146" s="66">
        <v>237</v>
      </c>
      <c r="E146" s="66" t="s">
        <v>371</v>
      </c>
      <c r="F146" s="66">
        <v>0</v>
      </c>
      <c r="G146" s="66">
        <v>1</v>
      </c>
      <c r="H146" s="66" t="s">
        <v>371</v>
      </c>
      <c r="I146" s="66">
        <v>0</v>
      </c>
      <c r="J146" s="66" t="s">
        <v>365</v>
      </c>
    </row>
    <row r="147" spans="1:10" ht="12.75" customHeight="1" x14ac:dyDescent="0.25">
      <c r="A147" s="60"/>
      <c r="B147" s="60" t="s">
        <v>379</v>
      </c>
      <c r="C147" s="65" t="s">
        <v>365</v>
      </c>
      <c r="D147" s="66">
        <v>166</v>
      </c>
      <c r="E147" s="66" t="s">
        <v>365</v>
      </c>
      <c r="F147" s="66" t="s">
        <v>371</v>
      </c>
      <c r="G147" s="66" t="s">
        <v>371</v>
      </c>
      <c r="H147" s="66" t="s">
        <v>371</v>
      </c>
      <c r="I147" s="66" t="s">
        <v>365</v>
      </c>
      <c r="J147" s="66" t="s">
        <v>365</v>
      </c>
    </row>
    <row r="148" spans="1:10" ht="12.75" customHeight="1" x14ac:dyDescent="0.25">
      <c r="A148" s="60"/>
      <c r="B148" s="60" t="s">
        <v>380</v>
      </c>
      <c r="C148" s="65" t="s">
        <v>365</v>
      </c>
      <c r="D148" s="66" t="s">
        <v>365</v>
      </c>
      <c r="E148" s="66">
        <v>0</v>
      </c>
      <c r="F148" s="66" t="s">
        <v>371</v>
      </c>
      <c r="G148" s="66" t="s">
        <v>371</v>
      </c>
      <c r="H148" s="66">
        <v>0</v>
      </c>
      <c r="I148" s="66">
        <v>0</v>
      </c>
      <c r="J148" s="66" t="s">
        <v>365</v>
      </c>
    </row>
    <row r="149" spans="1:10" ht="12.75" customHeight="1" x14ac:dyDescent="0.25">
      <c r="A149" s="60"/>
      <c r="B149" s="60" t="s">
        <v>381</v>
      </c>
      <c r="C149" s="65" t="s">
        <v>365</v>
      </c>
      <c r="D149" s="66">
        <v>36</v>
      </c>
      <c r="E149" s="66">
        <v>0</v>
      </c>
      <c r="F149" s="66" t="s">
        <v>371</v>
      </c>
      <c r="G149" s="66">
        <v>0</v>
      </c>
      <c r="H149" s="66" t="s">
        <v>371</v>
      </c>
      <c r="I149" s="66">
        <v>0</v>
      </c>
      <c r="J149" s="66" t="s">
        <v>365</v>
      </c>
    </row>
    <row r="150" spans="1:10" ht="12.75" customHeight="1" x14ac:dyDescent="0.25">
      <c r="A150" s="60"/>
      <c r="B150" s="56" t="s">
        <v>382</v>
      </c>
      <c r="C150" s="65">
        <v>12</v>
      </c>
      <c r="D150" s="66">
        <v>127</v>
      </c>
      <c r="E150" s="66">
        <v>0</v>
      </c>
      <c r="F150" s="66" t="s">
        <v>371</v>
      </c>
      <c r="G150" s="66">
        <v>6</v>
      </c>
      <c r="H150" s="66" t="s">
        <v>371</v>
      </c>
      <c r="I150" s="66">
        <v>0</v>
      </c>
      <c r="J150" s="66">
        <v>5</v>
      </c>
    </row>
    <row r="151" spans="1:10" ht="12.75" customHeight="1" x14ac:dyDescent="0.25">
      <c r="A151" s="60"/>
      <c r="B151" s="60"/>
      <c r="C151" s="65"/>
      <c r="D151" s="66"/>
      <c r="E151" s="66"/>
      <c r="F151" s="66"/>
      <c r="G151" s="66"/>
      <c r="H151" s="66"/>
      <c r="I151" s="66"/>
      <c r="J151" s="66"/>
    </row>
    <row r="152" spans="1:10" s="59" customFormat="1" ht="12.75" customHeight="1" x14ac:dyDescent="0.25">
      <c r="A152" s="56" t="s">
        <v>394</v>
      </c>
      <c r="B152" s="56" t="s">
        <v>395</v>
      </c>
      <c r="C152" s="69"/>
      <c r="D152" s="70"/>
      <c r="E152" s="70"/>
      <c r="F152" s="70"/>
      <c r="G152" s="70"/>
      <c r="H152" s="70"/>
      <c r="I152" s="70"/>
      <c r="J152" s="70"/>
    </row>
    <row r="153" spans="1:10" ht="12.75" customHeight="1" x14ac:dyDescent="0.25">
      <c r="A153" s="60"/>
      <c r="B153" s="60"/>
      <c r="C153" s="65"/>
      <c r="D153" s="66"/>
      <c r="E153" s="66"/>
      <c r="F153" s="66"/>
      <c r="G153" s="66"/>
      <c r="H153" s="66"/>
      <c r="I153" s="66"/>
      <c r="J153" s="66"/>
    </row>
    <row r="154" spans="1:10" ht="12.75" customHeight="1" x14ac:dyDescent="0.25">
      <c r="A154" s="60"/>
      <c r="B154" s="60"/>
      <c r="C154" s="65"/>
      <c r="D154" s="66"/>
      <c r="E154" s="66"/>
      <c r="F154" s="66"/>
      <c r="G154" s="66"/>
      <c r="H154" s="66"/>
      <c r="I154" s="66"/>
      <c r="J154" s="66"/>
    </row>
    <row r="155" spans="1:10" ht="12.75" customHeight="1" x14ac:dyDescent="0.25">
      <c r="A155" s="60"/>
      <c r="B155" s="56" t="s">
        <v>363</v>
      </c>
      <c r="C155" s="65">
        <v>109</v>
      </c>
      <c r="D155" s="66">
        <v>10350</v>
      </c>
      <c r="E155" s="66" t="s">
        <v>371</v>
      </c>
      <c r="F155" s="66" t="s">
        <v>371</v>
      </c>
      <c r="G155" s="66">
        <v>66</v>
      </c>
      <c r="H155" s="66" t="s">
        <v>371</v>
      </c>
      <c r="I155" s="66" t="s">
        <v>371</v>
      </c>
      <c r="J155" s="66">
        <v>2</v>
      </c>
    </row>
    <row r="156" spans="1:10" ht="12.75" customHeight="1" x14ac:dyDescent="0.25">
      <c r="A156" s="60"/>
      <c r="B156" s="56" t="s">
        <v>364</v>
      </c>
      <c r="C156" s="65" t="s">
        <v>365</v>
      </c>
      <c r="D156" s="66">
        <v>277</v>
      </c>
      <c r="E156" s="66" t="s">
        <v>371</v>
      </c>
      <c r="F156" s="66" t="s">
        <v>371</v>
      </c>
      <c r="G156" s="66">
        <v>43</v>
      </c>
      <c r="H156" s="66" t="s">
        <v>371</v>
      </c>
      <c r="I156" s="66">
        <v>0</v>
      </c>
      <c r="J156" s="66" t="s">
        <v>365</v>
      </c>
    </row>
    <row r="157" spans="1:10" ht="12.75" customHeight="1" x14ac:dyDescent="0.25">
      <c r="A157" s="60"/>
      <c r="B157" s="60" t="s">
        <v>366</v>
      </c>
      <c r="C157" s="65" t="s">
        <v>365</v>
      </c>
      <c r="D157" s="66">
        <v>277</v>
      </c>
      <c r="E157" s="66" t="s">
        <v>371</v>
      </c>
      <c r="F157" s="66" t="s">
        <v>371</v>
      </c>
      <c r="G157" s="66">
        <v>21</v>
      </c>
      <c r="H157" s="66" t="s">
        <v>371</v>
      </c>
      <c r="I157" s="66">
        <v>0</v>
      </c>
      <c r="J157" s="66" t="s">
        <v>365</v>
      </c>
    </row>
    <row r="158" spans="1:10" ht="12.75" customHeight="1" x14ac:dyDescent="0.25">
      <c r="A158" s="60"/>
      <c r="B158" s="60" t="s">
        <v>367</v>
      </c>
      <c r="C158" s="65" t="s">
        <v>365</v>
      </c>
      <c r="D158" s="66" t="s">
        <v>365</v>
      </c>
      <c r="E158" s="66" t="s">
        <v>371</v>
      </c>
      <c r="F158" s="66" t="s">
        <v>371</v>
      </c>
      <c r="G158" s="66">
        <v>22</v>
      </c>
      <c r="H158" s="66" t="s">
        <v>371</v>
      </c>
      <c r="I158" s="66">
        <v>0</v>
      </c>
      <c r="J158" s="66" t="s">
        <v>365</v>
      </c>
    </row>
    <row r="159" spans="1:10" ht="12.75" customHeight="1" x14ac:dyDescent="0.25">
      <c r="A159" s="60"/>
      <c r="B159" s="56" t="s">
        <v>368</v>
      </c>
      <c r="C159" s="65" t="s">
        <v>365</v>
      </c>
      <c r="D159" s="66">
        <v>7467</v>
      </c>
      <c r="E159" s="66" t="s">
        <v>371</v>
      </c>
      <c r="F159" s="66" t="s">
        <v>371</v>
      </c>
      <c r="G159" s="66">
        <v>18</v>
      </c>
      <c r="H159" s="66" t="s">
        <v>371</v>
      </c>
      <c r="I159" s="66" t="s">
        <v>371</v>
      </c>
      <c r="J159" s="66" t="s">
        <v>365</v>
      </c>
    </row>
    <row r="160" spans="1:10" ht="12.75" customHeight="1" x14ac:dyDescent="0.25">
      <c r="A160" s="60"/>
      <c r="B160" s="60" t="s">
        <v>369</v>
      </c>
      <c r="C160" s="65" t="s">
        <v>365</v>
      </c>
      <c r="D160" s="66">
        <v>288</v>
      </c>
      <c r="E160" s="66" t="s">
        <v>371</v>
      </c>
      <c r="F160" s="66" t="s">
        <v>371</v>
      </c>
      <c r="G160" s="66">
        <v>15</v>
      </c>
      <c r="H160" s="66" t="s">
        <v>371</v>
      </c>
      <c r="I160" s="66" t="s">
        <v>371</v>
      </c>
      <c r="J160" s="66" t="s">
        <v>365</v>
      </c>
    </row>
    <row r="161" spans="1:10" ht="12.75" customHeight="1" x14ac:dyDescent="0.25">
      <c r="A161" s="60"/>
      <c r="B161" s="60" t="s">
        <v>370</v>
      </c>
      <c r="C161" s="65" t="s">
        <v>365</v>
      </c>
      <c r="D161" s="66">
        <v>3402</v>
      </c>
      <c r="E161" s="66" t="s">
        <v>371</v>
      </c>
      <c r="F161" s="66" t="s">
        <v>371</v>
      </c>
      <c r="G161" s="66" t="s">
        <v>371</v>
      </c>
      <c r="H161" s="66">
        <v>0</v>
      </c>
      <c r="I161" s="66">
        <v>0</v>
      </c>
      <c r="J161" s="66" t="s">
        <v>365</v>
      </c>
    </row>
    <row r="162" spans="1:10" ht="12.75" customHeight="1" x14ac:dyDescent="0.25">
      <c r="A162" s="60"/>
      <c r="B162" s="60" t="s">
        <v>372</v>
      </c>
      <c r="C162" s="65" t="s">
        <v>365</v>
      </c>
      <c r="D162" s="66">
        <v>3593</v>
      </c>
      <c r="E162" s="66" t="s">
        <v>371</v>
      </c>
      <c r="F162" s="66" t="s">
        <v>371</v>
      </c>
      <c r="G162" s="66">
        <v>1</v>
      </c>
      <c r="H162" s="66" t="s">
        <v>371</v>
      </c>
      <c r="I162" s="66">
        <v>0</v>
      </c>
      <c r="J162" s="66" t="s">
        <v>365</v>
      </c>
    </row>
    <row r="163" spans="1:10" ht="12.75" customHeight="1" x14ac:dyDescent="0.25">
      <c r="A163" s="60"/>
      <c r="B163" s="60" t="s">
        <v>373</v>
      </c>
      <c r="C163" s="65" t="s">
        <v>365</v>
      </c>
      <c r="D163" s="66">
        <v>16</v>
      </c>
      <c r="E163" s="66" t="s">
        <v>365</v>
      </c>
      <c r="F163" s="66" t="s">
        <v>365</v>
      </c>
      <c r="G163" s="66" t="s">
        <v>365</v>
      </c>
      <c r="H163" s="66" t="s">
        <v>365</v>
      </c>
      <c r="I163" s="66" t="s">
        <v>365</v>
      </c>
      <c r="J163" s="66" t="s">
        <v>365</v>
      </c>
    </row>
    <row r="164" spans="1:10" ht="12.75" customHeight="1" x14ac:dyDescent="0.25">
      <c r="A164" s="60"/>
      <c r="B164" s="60" t="s">
        <v>374</v>
      </c>
      <c r="C164" s="65" t="s">
        <v>365</v>
      </c>
      <c r="D164" s="66">
        <v>167</v>
      </c>
      <c r="E164" s="66">
        <v>0</v>
      </c>
      <c r="F164" s="66" t="s">
        <v>371</v>
      </c>
      <c r="G164" s="66">
        <v>1</v>
      </c>
      <c r="H164" s="66" t="s">
        <v>371</v>
      </c>
      <c r="I164" s="66">
        <v>0</v>
      </c>
      <c r="J164" s="66" t="s">
        <v>365</v>
      </c>
    </row>
    <row r="165" spans="1:10" ht="12.75" customHeight="1" x14ac:dyDescent="0.25">
      <c r="A165" s="60"/>
      <c r="B165" s="56" t="s">
        <v>375</v>
      </c>
      <c r="C165" s="65" t="s">
        <v>365</v>
      </c>
      <c r="D165" s="66">
        <v>1874</v>
      </c>
      <c r="E165" s="66" t="s">
        <v>371</v>
      </c>
      <c r="F165" s="66" t="s">
        <v>371</v>
      </c>
      <c r="G165" s="66">
        <v>4</v>
      </c>
      <c r="H165" s="66" t="s">
        <v>371</v>
      </c>
      <c r="I165" s="66" t="s">
        <v>371</v>
      </c>
      <c r="J165" s="66" t="s">
        <v>365</v>
      </c>
    </row>
    <row r="166" spans="1:10" ht="12.75" customHeight="1" x14ac:dyDescent="0.25">
      <c r="A166" s="60"/>
      <c r="B166" s="60" t="s">
        <v>376</v>
      </c>
      <c r="C166" s="65" t="s">
        <v>365</v>
      </c>
      <c r="D166" s="66">
        <v>870</v>
      </c>
      <c r="E166" s="66" t="s">
        <v>371</v>
      </c>
      <c r="F166" s="66" t="s">
        <v>371</v>
      </c>
      <c r="G166" s="66">
        <v>4</v>
      </c>
      <c r="H166" s="66" t="s">
        <v>371</v>
      </c>
      <c r="I166" s="66" t="s">
        <v>371</v>
      </c>
      <c r="J166" s="66" t="s">
        <v>365</v>
      </c>
    </row>
    <row r="167" spans="1:10" ht="12.75" customHeight="1" x14ac:dyDescent="0.25">
      <c r="A167" s="60"/>
      <c r="B167" s="60" t="s">
        <v>377</v>
      </c>
      <c r="C167" s="65" t="s">
        <v>365</v>
      </c>
      <c r="D167" s="66">
        <v>654</v>
      </c>
      <c r="E167" s="66" t="s">
        <v>365</v>
      </c>
      <c r="F167" s="66" t="s">
        <v>365</v>
      </c>
      <c r="G167" s="66" t="s">
        <v>365</v>
      </c>
      <c r="H167" s="66" t="s">
        <v>365</v>
      </c>
      <c r="I167" s="66" t="s">
        <v>365</v>
      </c>
      <c r="J167" s="66" t="s">
        <v>365</v>
      </c>
    </row>
    <row r="168" spans="1:10" ht="12.75" customHeight="1" x14ac:dyDescent="0.25">
      <c r="A168" s="60"/>
      <c r="B168" s="60" t="s">
        <v>378</v>
      </c>
      <c r="C168" s="65" t="s">
        <v>365</v>
      </c>
      <c r="D168" s="66">
        <v>178</v>
      </c>
      <c r="E168" s="66">
        <v>0</v>
      </c>
      <c r="F168" s="66">
        <v>0</v>
      </c>
      <c r="G168" s="66">
        <v>1</v>
      </c>
      <c r="H168" s="66" t="s">
        <v>371</v>
      </c>
      <c r="I168" s="66">
        <v>0</v>
      </c>
      <c r="J168" s="66" t="s">
        <v>365</v>
      </c>
    </row>
    <row r="169" spans="1:10" ht="12.75" customHeight="1" x14ac:dyDescent="0.25">
      <c r="A169" s="60"/>
      <c r="B169" s="60" t="s">
        <v>379</v>
      </c>
      <c r="C169" s="65" t="s">
        <v>365</v>
      </c>
      <c r="D169" s="66">
        <v>140</v>
      </c>
      <c r="E169" s="66" t="s">
        <v>365</v>
      </c>
      <c r="F169" s="66" t="s">
        <v>371</v>
      </c>
      <c r="G169" s="66" t="s">
        <v>371</v>
      </c>
      <c r="H169" s="66" t="s">
        <v>371</v>
      </c>
      <c r="I169" s="66" t="s">
        <v>365</v>
      </c>
      <c r="J169" s="66" t="s">
        <v>365</v>
      </c>
    </row>
    <row r="170" spans="1:10" ht="12.75" customHeight="1" x14ac:dyDescent="0.25">
      <c r="A170" s="60"/>
      <c r="B170" s="60" t="s">
        <v>380</v>
      </c>
      <c r="C170" s="65" t="s">
        <v>365</v>
      </c>
      <c r="D170" s="66" t="s">
        <v>365</v>
      </c>
      <c r="E170" s="66">
        <v>0</v>
      </c>
      <c r="F170" s="66" t="s">
        <v>371</v>
      </c>
      <c r="G170" s="66">
        <v>0</v>
      </c>
      <c r="H170" s="66">
        <v>0</v>
      </c>
      <c r="I170" s="66">
        <v>0</v>
      </c>
      <c r="J170" s="66" t="s">
        <v>365</v>
      </c>
    </row>
    <row r="171" spans="1:10" ht="12.75" customHeight="1" x14ac:dyDescent="0.25">
      <c r="A171" s="60"/>
      <c r="B171" s="60" t="s">
        <v>381</v>
      </c>
      <c r="C171" s="65" t="s">
        <v>365</v>
      </c>
      <c r="D171" s="66">
        <v>33</v>
      </c>
      <c r="E171" s="66">
        <v>0</v>
      </c>
      <c r="F171" s="66" t="s">
        <v>371</v>
      </c>
      <c r="G171" s="66" t="s">
        <v>371</v>
      </c>
      <c r="H171" s="66" t="s">
        <v>371</v>
      </c>
      <c r="I171" s="66">
        <v>0</v>
      </c>
      <c r="J171" s="66" t="s">
        <v>365</v>
      </c>
    </row>
    <row r="172" spans="1:10" ht="12.75" customHeight="1" x14ac:dyDescent="0.25">
      <c r="A172" s="60"/>
      <c r="B172" s="56" t="s">
        <v>382</v>
      </c>
      <c r="C172" s="65">
        <v>6</v>
      </c>
      <c r="D172" s="66">
        <v>733</v>
      </c>
      <c r="E172" s="66">
        <v>0</v>
      </c>
      <c r="F172" s="66" t="s">
        <v>371</v>
      </c>
      <c r="G172" s="66">
        <v>2</v>
      </c>
      <c r="H172" s="66" t="s">
        <v>371</v>
      </c>
      <c r="I172" s="66">
        <v>0</v>
      </c>
      <c r="J172" s="66">
        <v>2</v>
      </c>
    </row>
    <row r="173" spans="1:10" ht="12.75" customHeight="1" x14ac:dyDescent="0.25">
      <c r="A173" s="60"/>
      <c r="B173" s="60"/>
      <c r="C173" s="65"/>
      <c r="D173" s="66"/>
      <c r="E173" s="66"/>
      <c r="F173" s="66"/>
      <c r="G173" s="66"/>
      <c r="H173" s="66"/>
      <c r="I173" s="66"/>
      <c r="J173" s="66"/>
    </row>
    <row r="174" spans="1:10" s="59" customFormat="1" ht="12.75" customHeight="1" x14ac:dyDescent="0.25">
      <c r="A174" s="56" t="s">
        <v>396</v>
      </c>
      <c r="B174" s="56" t="s">
        <v>397</v>
      </c>
      <c r="C174" s="69"/>
      <c r="D174" s="70"/>
      <c r="E174" s="70"/>
      <c r="F174" s="70"/>
      <c r="G174" s="70"/>
      <c r="H174" s="70"/>
      <c r="I174" s="70"/>
      <c r="J174" s="70"/>
    </row>
    <row r="175" spans="1:10" ht="12.75" customHeight="1" x14ac:dyDescent="0.25">
      <c r="A175" s="60"/>
      <c r="B175" s="60"/>
      <c r="C175" s="65"/>
      <c r="D175" s="66"/>
      <c r="E175" s="66"/>
      <c r="F175" s="66"/>
      <c r="G175" s="66"/>
      <c r="H175" s="66"/>
      <c r="I175" s="66"/>
      <c r="J175" s="66"/>
    </row>
    <row r="176" spans="1:10" ht="12.75" customHeight="1" x14ac:dyDescent="0.25">
      <c r="A176" s="60"/>
      <c r="B176" s="60"/>
      <c r="C176" s="65"/>
      <c r="D176" s="66"/>
      <c r="E176" s="66"/>
      <c r="F176" s="66"/>
      <c r="G176" s="66"/>
      <c r="H176" s="66"/>
      <c r="I176" s="66"/>
      <c r="J176" s="66"/>
    </row>
    <row r="177" spans="1:10" ht="12.75" customHeight="1" x14ac:dyDescent="0.25">
      <c r="A177" s="60"/>
      <c r="B177" s="56" t="s">
        <v>363</v>
      </c>
      <c r="C177" s="65">
        <v>201</v>
      </c>
      <c r="D177" s="66">
        <v>18173</v>
      </c>
      <c r="E177" s="66" t="s">
        <v>371</v>
      </c>
      <c r="F177" s="66">
        <v>1</v>
      </c>
      <c r="G177" s="66">
        <v>122</v>
      </c>
      <c r="H177" s="66" t="s">
        <v>371</v>
      </c>
      <c r="I177" s="66" t="s">
        <v>371</v>
      </c>
      <c r="J177" s="66">
        <v>5</v>
      </c>
    </row>
    <row r="178" spans="1:10" ht="12.75" customHeight="1" x14ac:dyDescent="0.25">
      <c r="A178" s="60"/>
      <c r="B178" s="56" t="s">
        <v>364</v>
      </c>
      <c r="C178" s="65" t="s">
        <v>365</v>
      </c>
      <c r="D178" s="66">
        <v>484</v>
      </c>
      <c r="E178" s="66" t="s">
        <v>371</v>
      </c>
      <c r="F178" s="66" t="s">
        <v>371</v>
      </c>
      <c r="G178" s="66">
        <v>77</v>
      </c>
      <c r="H178" s="66" t="s">
        <v>371</v>
      </c>
      <c r="I178" s="66" t="s">
        <v>371</v>
      </c>
      <c r="J178" s="66" t="s">
        <v>365</v>
      </c>
    </row>
    <row r="179" spans="1:10" ht="12.75" customHeight="1" x14ac:dyDescent="0.25">
      <c r="A179" s="60"/>
      <c r="B179" s="60" t="s">
        <v>366</v>
      </c>
      <c r="C179" s="65" t="s">
        <v>365</v>
      </c>
      <c r="D179" s="66">
        <v>484</v>
      </c>
      <c r="E179" s="66" t="s">
        <v>371</v>
      </c>
      <c r="F179" s="66" t="s">
        <v>371</v>
      </c>
      <c r="G179" s="66">
        <v>29</v>
      </c>
      <c r="H179" s="66" t="s">
        <v>371</v>
      </c>
      <c r="I179" s="66">
        <v>0</v>
      </c>
      <c r="J179" s="66" t="s">
        <v>365</v>
      </c>
    </row>
    <row r="180" spans="1:10" ht="12.75" customHeight="1" x14ac:dyDescent="0.25">
      <c r="A180" s="60"/>
      <c r="B180" s="60" t="s">
        <v>367</v>
      </c>
      <c r="C180" s="65" t="s">
        <v>365</v>
      </c>
      <c r="D180" s="66" t="s">
        <v>365</v>
      </c>
      <c r="E180" s="66" t="s">
        <v>371</v>
      </c>
      <c r="F180" s="66" t="s">
        <v>371</v>
      </c>
      <c r="G180" s="66">
        <v>48</v>
      </c>
      <c r="H180" s="66" t="s">
        <v>371</v>
      </c>
      <c r="I180" s="66" t="s">
        <v>371</v>
      </c>
      <c r="J180" s="66" t="s">
        <v>365</v>
      </c>
    </row>
    <row r="181" spans="1:10" ht="12.75" customHeight="1" x14ac:dyDescent="0.25">
      <c r="A181" s="60"/>
      <c r="B181" s="60" t="s">
        <v>368</v>
      </c>
      <c r="C181" s="65" t="s">
        <v>365</v>
      </c>
      <c r="D181" s="66">
        <v>14163</v>
      </c>
      <c r="E181" s="66">
        <v>0</v>
      </c>
      <c r="F181" s="66" t="s">
        <v>371</v>
      </c>
      <c r="G181" s="66">
        <v>26</v>
      </c>
      <c r="H181" s="66" t="s">
        <v>371</v>
      </c>
      <c r="I181" s="66">
        <v>0</v>
      </c>
      <c r="J181" s="66" t="s">
        <v>365</v>
      </c>
    </row>
    <row r="182" spans="1:10" ht="12.75" customHeight="1" x14ac:dyDescent="0.25">
      <c r="A182" s="60"/>
      <c r="B182" s="56" t="s">
        <v>369</v>
      </c>
      <c r="C182" s="65" t="s">
        <v>365</v>
      </c>
      <c r="D182" s="66">
        <v>866</v>
      </c>
      <c r="E182" s="66">
        <v>0</v>
      </c>
      <c r="F182" s="66" t="s">
        <v>371</v>
      </c>
      <c r="G182" s="66">
        <v>21</v>
      </c>
      <c r="H182" s="66" t="s">
        <v>371</v>
      </c>
      <c r="I182" s="66">
        <v>0</v>
      </c>
      <c r="J182" s="66" t="s">
        <v>365</v>
      </c>
    </row>
    <row r="183" spans="1:10" ht="12.75" customHeight="1" x14ac:dyDescent="0.25">
      <c r="A183" s="60"/>
      <c r="B183" s="60" t="s">
        <v>370</v>
      </c>
      <c r="C183" s="65" t="s">
        <v>365</v>
      </c>
      <c r="D183" s="66">
        <v>7520</v>
      </c>
      <c r="E183" s="66">
        <v>0</v>
      </c>
      <c r="F183" s="66" t="s">
        <v>371</v>
      </c>
      <c r="G183" s="66" t="s">
        <v>371</v>
      </c>
      <c r="H183" s="66" t="s">
        <v>371</v>
      </c>
      <c r="I183" s="66">
        <v>0</v>
      </c>
      <c r="J183" s="66" t="s">
        <v>365</v>
      </c>
    </row>
    <row r="184" spans="1:10" ht="12.75" customHeight="1" x14ac:dyDescent="0.25">
      <c r="A184" s="60"/>
      <c r="B184" s="60" t="s">
        <v>372</v>
      </c>
      <c r="C184" s="65" t="s">
        <v>365</v>
      </c>
      <c r="D184" s="66">
        <v>5155</v>
      </c>
      <c r="E184" s="66">
        <v>0</v>
      </c>
      <c r="F184" s="66" t="s">
        <v>371</v>
      </c>
      <c r="G184" s="66">
        <v>1</v>
      </c>
      <c r="H184" s="66" t="s">
        <v>371</v>
      </c>
      <c r="I184" s="66">
        <v>0</v>
      </c>
      <c r="J184" s="66" t="s">
        <v>365</v>
      </c>
    </row>
    <row r="185" spans="1:10" ht="12.75" customHeight="1" x14ac:dyDescent="0.25">
      <c r="A185" s="60"/>
      <c r="B185" s="60" t="s">
        <v>373</v>
      </c>
      <c r="C185" s="65" t="s">
        <v>365</v>
      </c>
      <c r="D185" s="66">
        <v>73</v>
      </c>
      <c r="E185" s="66" t="s">
        <v>365</v>
      </c>
      <c r="F185" s="66" t="s">
        <v>365</v>
      </c>
      <c r="G185" s="66" t="s">
        <v>365</v>
      </c>
      <c r="H185" s="66" t="s">
        <v>365</v>
      </c>
      <c r="I185" s="66" t="s">
        <v>365</v>
      </c>
      <c r="J185" s="66" t="s">
        <v>365</v>
      </c>
    </row>
    <row r="186" spans="1:10" ht="12.75" customHeight="1" x14ac:dyDescent="0.25">
      <c r="A186" s="60"/>
      <c r="B186" s="60" t="s">
        <v>374</v>
      </c>
      <c r="C186" s="65" t="s">
        <v>365</v>
      </c>
      <c r="D186" s="66">
        <v>550</v>
      </c>
      <c r="E186" s="66">
        <v>0</v>
      </c>
      <c r="F186" s="66" t="s">
        <v>371</v>
      </c>
      <c r="G186" s="66">
        <v>4</v>
      </c>
      <c r="H186" s="66" t="s">
        <v>371</v>
      </c>
      <c r="I186" s="66">
        <v>0</v>
      </c>
      <c r="J186" s="66" t="s">
        <v>365</v>
      </c>
    </row>
    <row r="187" spans="1:10" ht="12.75" customHeight="1" x14ac:dyDescent="0.25">
      <c r="A187" s="60"/>
      <c r="B187" s="60" t="s">
        <v>375</v>
      </c>
      <c r="C187" s="65" t="s">
        <v>365</v>
      </c>
      <c r="D187" s="66">
        <v>3165</v>
      </c>
      <c r="E187" s="66" t="s">
        <v>371</v>
      </c>
      <c r="F187" s="66">
        <v>1</v>
      </c>
      <c r="G187" s="66">
        <v>19</v>
      </c>
      <c r="H187" s="66" t="s">
        <v>371</v>
      </c>
      <c r="I187" s="66">
        <v>0</v>
      </c>
      <c r="J187" s="66" t="s">
        <v>365</v>
      </c>
    </row>
    <row r="188" spans="1:10" ht="12.75" customHeight="1" x14ac:dyDescent="0.25">
      <c r="A188" s="60"/>
      <c r="B188" s="56" t="s">
        <v>376</v>
      </c>
      <c r="C188" s="65" t="s">
        <v>365</v>
      </c>
      <c r="D188" s="66">
        <v>1271</v>
      </c>
      <c r="E188" s="66">
        <v>0</v>
      </c>
      <c r="F188" s="66" t="s">
        <v>371</v>
      </c>
      <c r="G188" s="66">
        <v>8</v>
      </c>
      <c r="H188" s="66" t="s">
        <v>371</v>
      </c>
      <c r="I188" s="66">
        <v>0</v>
      </c>
      <c r="J188" s="66" t="s">
        <v>365</v>
      </c>
    </row>
    <row r="189" spans="1:10" ht="12.75" customHeight="1" x14ac:dyDescent="0.25">
      <c r="A189" s="60"/>
      <c r="B189" s="60" t="s">
        <v>377</v>
      </c>
      <c r="C189" s="65" t="s">
        <v>365</v>
      </c>
      <c r="D189" s="66">
        <v>1325</v>
      </c>
      <c r="E189" s="66" t="s">
        <v>365</v>
      </c>
      <c r="F189" s="66" t="s">
        <v>365</v>
      </c>
      <c r="G189" s="66" t="s">
        <v>365</v>
      </c>
      <c r="H189" s="66" t="s">
        <v>365</v>
      </c>
      <c r="I189" s="66" t="s">
        <v>365</v>
      </c>
      <c r="J189" s="66" t="s">
        <v>365</v>
      </c>
    </row>
    <row r="190" spans="1:10" ht="12.75" customHeight="1" x14ac:dyDescent="0.25">
      <c r="A190" s="60"/>
      <c r="B190" s="60" t="s">
        <v>378</v>
      </c>
      <c r="C190" s="65" t="s">
        <v>365</v>
      </c>
      <c r="D190" s="66">
        <v>394</v>
      </c>
      <c r="E190" s="66" t="s">
        <v>371</v>
      </c>
      <c r="F190" s="66" t="s">
        <v>371</v>
      </c>
      <c r="G190" s="66">
        <v>11</v>
      </c>
      <c r="H190" s="66" t="s">
        <v>371</v>
      </c>
      <c r="I190" s="66">
        <v>0</v>
      </c>
      <c r="J190" s="66" t="s">
        <v>365</v>
      </c>
    </row>
    <row r="191" spans="1:10" ht="12.75" customHeight="1" x14ac:dyDescent="0.25">
      <c r="A191" s="60"/>
      <c r="B191" s="60" t="s">
        <v>379</v>
      </c>
      <c r="C191" s="65" t="s">
        <v>365</v>
      </c>
      <c r="D191" s="66">
        <v>110</v>
      </c>
      <c r="E191" s="66" t="s">
        <v>365</v>
      </c>
      <c r="F191" s="66" t="s">
        <v>371</v>
      </c>
      <c r="G191" s="66" t="s">
        <v>371</v>
      </c>
      <c r="H191" s="66" t="s">
        <v>371</v>
      </c>
      <c r="I191" s="66" t="s">
        <v>365</v>
      </c>
      <c r="J191" s="66" t="s">
        <v>365</v>
      </c>
    </row>
    <row r="192" spans="1:10" ht="12.75" customHeight="1" x14ac:dyDescent="0.25">
      <c r="A192" s="60"/>
      <c r="B192" s="60" t="s">
        <v>380</v>
      </c>
      <c r="C192" s="65" t="s">
        <v>365</v>
      </c>
      <c r="D192" s="66" t="s">
        <v>365</v>
      </c>
      <c r="E192" s="66">
        <v>0</v>
      </c>
      <c r="F192" s="66" t="s">
        <v>371</v>
      </c>
      <c r="G192" s="66" t="s">
        <v>371</v>
      </c>
      <c r="H192" s="66">
        <v>0</v>
      </c>
      <c r="I192" s="66">
        <v>0</v>
      </c>
      <c r="J192" s="66" t="s">
        <v>365</v>
      </c>
    </row>
    <row r="193" spans="1:10" ht="12.75" customHeight="1" x14ac:dyDescent="0.25">
      <c r="A193" s="60"/>
      <c r="B193" s="60" t="s">
        <v>381</v>
      </c>
      <c r="C193" s="65" t="s">
        <v>365</v>
      </c>
      <c r="D193" s="66">
        <v>65</v>
      </c>
      <c r="E193" s="66">
        <v>0</v>
      </c>
      <c r="F193" s="66" t="s">
        <v>371</v>
      </c>
      <c r="G193" s="66" t="s">
        <v>371</v>
      </c>
      <c r="H193" s="66" t="s">
        <v>371</v>
      </c>
      <c r="I193" s="66">
        <v>0</v>
      </c>
      <c r="J193" s="66" t="s">
        <v>365</v>
      </c>
    </row>
    <row r="194" spans="1:10" ht="12.75" customHeight="1" x14ac:dyDescent="0.25">
      <c r="A194" s="60"/>
      <c r="B194" s="56" t="s">
        <v>382</v>
      </c>
      <c r="C194" s="65">
        <v>8</v>
      </c>
      <c r="D194" s="66" t="s">
        <v>387</v>
      </c>
      <c r="E194" s="66">
        <v>0</v>
      </c>
      <c r="F194" s="66" t="s">
        <v>371</v>
      </c>
      <c r="G194" s="66">
        <v>1</v>
      </c>
      <c r="H194" s="66" t="s">
        <v>371</v>
      </c>
      <c r="I194" s="66">
        <v>0</v>
      </c>
      <c r="J194" s="66">
        <v>5</v>
      </c>
    </row>
    <row r="195" spans="1:10" ht="12.75" customHeight="1" x14ac:dyDescent="0.25">
      <c r="A195" s="60"/>
      <c r="B195" s="60"/>
      <c r="C195" s="65"/>
      <c r="D195" s="66"/>
      <c r="E195" s="66"/>
      <c r="F195" s="66"/>
      <c r="G195" s="66"/>
      <c r="H195" s="66"/>
      <c r="I195" s="66"/>
      <c r="J195" s="66"/>
    </row>
    <row r="196" spans="1:10" ht="12.75" customHeight="1" x14ac:dyDescent="0.25">
      <c r="A196" s="56" t="s">
        <v>398</v>
      </c>
      <c r="B196" s="56" t="s">
        <v>399</v>
      </c>
      <c r="C196" s="65"/>
      <c r="D196" s="66"/>
      <c r="E196" s="66"/>
      <c r="F196" s="66"/>
      <c r="G196" s="66"/>
      <c r="H196" s="66"/>
      <c r="I196" s="66"/>
      <c r="J196" s="66"/>
    </row>
    <row r="197" spans="1:10" ht="12.75" customHeight="1" x14ac:dyDescent="0.25">
      <c r="A197" s="56"/>
      <c r="B197" s="56"/>
      <c r="C197" s="65"/>
      <c r="D197" s="66"/>
      <c r="E197" s="66"/>
      <c r="F197" s="66"/>
      <c r="G197" s="66"/>
      <c r="H197" s="66"/>
      <c r="I197" s="66"/>
      <c r="J197" s="66"/>
    </row>
    <row r="198" spans="1:10" ht="12.75" customHeight="1" x14ac:dyDescent="0.25">
      <c r="A198" s="56"/>
      <c r="B198" s="56"/>
      <c r="C198" s="65"/>
      <c r="D198" s="66"/>
      <c r="E198" s="66"/>
      <c r="F198" s="66"/>
      <c r="G198" s="66"/>
      <c r="H198" s="66"/>
      <c r="I198" s="66"/>
      <c r="J198" s="66"/>
    </row>
    <row r="199" spans="1:10" ht="12.75" customHeight="1" x14ac:dyDescent="0.25">
      <c r="A199" s="56"/>
      <c r="B199" s="56" t="s">
        <v>363</v>
      </c>
      <c r="C199" s="65">
        <v>95</v>
      </c>
      <c r="D199" s="66">
        <v>9808</v>
      </c>
      <c r="E199" s="66" t="s">
        <v>371</v>
      </c>
      <c r="F199" s="66" t="s">
        <v>371</v>
      </c>
      <c r="G199" s="66">
        <v>47</v>
      </c>
      <c r="H199" s="66" t="s">
        <v>371</v>
      </c>
      <c r="I199" s="66" t="s">
        <v>371</v>
      </c>
      <c r="J199" s="66">
        <v>4</v>
      </c>
    </row>
    <row r="200" spans="1:10" ht="12.75" customHeight="1" x14ac:dyDescent="0.25">
      <c r="A200" s="56"/>
      <c r="B200" s="56" t="s">
        <v>364</v>
      </c>
      <c r="C200" s="65" t="s">
        <v>365</v>
      </c>
      <c r="D200" s="66">
        <v>152</v>
      </c>
      <c r="E200" s="66" t="s">
        <v>371</v>
      </c>
      <c r="F200" s="66" t="s">
        <v>371</v>
      </c>
      <c r="G200" s="66">
        <v>33</v>
      </c>
      <c r="H200" s="66" t="s">
        <v>371</v>
      </c>
      <c r="I200" s="66" t="s">
        <v>371</v>
      </c>
      <c r="J200" s="66" t="s">
        <v>365</v>
      </c>
    </row>
    <row r="201" spans="1:10" ht="12.75" customHeight="1" x14ac:dyDescent="0.25">
      <c r="A201" s="60"/>
      <c r="B201" s="60" t="s">
        <v>366</v>
      </c>
      <c r="C201" s="65" t="s">
        <v>365</v>
      </c>
      <c r="D201" s="66">
        <v>152</v>
      </c>
      <c r="E201" s="66" t="s">
        <v>371</v>
      </c>
      <c r="F201" s="66" t="s">
        <v>371</v>
      </c>
      <c r="G201" s="66">
        <v>20</v>
      </c>
      <c r="H201" s="66" t="s">
        <v>371</v>
      </c>
      <c r="I201" s="66" t="s">
        <v>371</v>
      </c>
      <c r="J201" s="66" t="s">
        <v>365</v>
      </c>
    </row>
    <row r="202" spans="1:10" ht="12.75" customHeight="1" x14ac:dyDescent="0.25">
      <c r="A202" s="60"/>
      <c r="B202" s="60" t="s">
        <v>367</v>
      </c>
      <c r="C202" s="65" t="s">
        <v>365</v>
      </c>
      <c r="D202" s="66" t="s">
        <v>365</v>
      </c>
      <c r="E202" s="66">
        <v>0</v>
      </c>
      <c r="F202" s="66" t="s">
        <v>371</v>
      </c>
      <c r="G202" s="66">
        <v>13</v>
      </c>
      <c r="H202" s="66" t="s">
        <v>371</v>
      </c>
      <c r="I202" s="66" t="s">
        <v>371</v>
      </c>
      <c r="J202" s="66" t="s">
        <v>365</v>
      </c>
    </row>
    <row r="203" spans="1:10" ht="12.75" customHeight="1" x14ac:dyDescent="0.25">
      <c r="A203" s="60"/>
      <c r="B203" s="56" t="s">
        <v>368</v>
      </c>
      <c r="C203" s="65" t="s">
        <v>365</v>
      </c>
      <c r="D203" s="66">
        <v>6206</v>
      </c>
      <c r="E203" s="66">
        <v>0</v>
      </c>
      <c r="F203" s="66" t="s">
        <v>371</v>
      </c>
      <c r="G203" s="66">
        <v>6</v>
      </c>
      <c r="H203" s="66" t="s">
        <v>371</v>
      </c>
      <c r="I203" s="66" t="s">
        <v>371</v>
      </c>
      <c r="J203" s="66" t="s">
        <v>365</v>
      </c>
    </row>
    <row r="204" spans="1:10" ht="12.75" customHeight="1" x14ac:dyDescent="0.25">
      <c r="A204" s="60"/>
      <c r="B204" s="60" t="s">
        <v>369</v>
      </c>
      <c r="C204" s="65" t="s">
        <v>365</v>
      </c>
      <c r="D204" s="66">
        <v>434</v>
      </c>
      <c r="E204" s="66">
        <v>0</v>
      </c>
      <c r="F204" s="66" t="s">
        <v>371</v>
      </c>
      <c r="G204" s="66">
        <v>6</v>
      </c>
      <c r="H204" s="66" t="s">
        <v>371</v>
      </c>
      <c r="I204" s="66" t="s">
        <v>371</v>
      </c>
      <c r="J204" s="66" t="s">
        <v>365</v>
      </c>
    </row>
    <row r="205" spans="1:10" ht="12.75" customHeight="1" x14ac:dyDescent="0.25">
      <c r="A205" s="60"/>
      <c r="B205" s="60" t="s">
        <v>370</v>
      </c>
      <c r="C205" s="65" t="s">
        <v>365</v>
      </c>
      <c r="D205" s="66">
        <v>1942</v>
      </c>
      <c r="E205" s="66">
        <v>0</v>
      </c>
      <c r="F205" s="66">
        <v>0</v>
      </c>
      <c r="G205" s="66" t="s">
        <v>371</v>
      </c>
      <c r="H205" s="66">
        <v>0</v>
      </c>
      <c r="I205" s="66">
        <v>0</v>
      </c>
      <c r="J205" s="66" t="s">
        <v>365</v>
      </c>
    </row>
    <row r="206" spans="1:10" ht="12.75" customHeight="1" x14ac:dyDescent="0.25">
      <c r="A206" s="60"/>
      <c r="B206" s="60" t="s">
        <v>372</v>
      </c>
      <c r="C206" s="65" t="s">
        <v>365</v>
      </c>
      <c r="D206" s="66">
        <v>3559</v>
      </c>
      <c r="E206" s="66">
        <v>0</v>
      </c>
      <c r="F206" s="66" t="s">
        <v>371</v>
      </c>
      <c r="G206" s="66" t="s">
        <v>371</v>
      </c>
      <c r="H206" s="66" t="s">
        <v>371</v>
      </c>
      <c r="I206" s="66">
        <v>0</v>
      </c>
      <c r="J206" s="66" t="s">
        <v>365</v>
      </c>
    </row>
    <row r="207" spans="1:10" ht="12.75" customHeight="1" x14ac:dyDescent="0.25">
      <c r="A207" s="60"/>
      <c r="B207" s="60" t="s">
        <v>373</v>
      </c>
      <c r="C207" s="65" t="s">
        <v>365</v>
      </c>
      <c r="D207" s="66">
        <v>21</v>
      </c>
      <c r="E207" s="66" t="s">
        <v>365</v>
      </c>
      <c r="F207" s="66" t="s">
        <v>365</v>
      </c>
      <c r="G207" s="66" t="s">
        <v>365</v>
      </c>
      <c r="H207" s="66" t="s">
        <v>365</v>
      </c>
      <c r="I207" s="66" t="s">
        <v>365</v>
      </c>
      <c r="J207" s="66" t="s">
        <v>365</v>
      </c>
    </row>
    <row r="208" spans="1:10" ht="12.75" customHeight="1" x14ac:dyDescent="0.25">
      <c r="A208" s="60"/>
      <c r="B208" s="60" t="s">
        <v>374</v>
      </c>
      <c r="C208" s="65" t="s">
        <v>365</v>
      </c>
      <c r="D208" s="66">
        <v>249</v>
      </c>
      <c r="E208" s="66">
        <v>0</v>
      </c>
      <c r="F208" s="66" t="s">
        <v>371</v>
      </c>
      <c r="G208" s="66" t="s">
        <v>371</v>
      </c>
      <c r="H208" s="66" t="s">
        <v>371</v>
      </c>
      <c r="I208" s="66">
        <v>0</v>
      </c>
      <c r="J208" s="66" t="s">
        <v>365</v>
      </c>
    </row>
    <row r="209" spans="1:10" ht="12.75" customHeight="1" x14ac:dyDescent="0.25">
      <c r="A209" s="60"/>
      <c r="B209" s="56" t="s">
        <v>375</v>
      </c>
      <c r="C209" s="65" t="s">
        <v>365</v>
      </c>
      <c r="D209" s="66">
        <v>2685</v>
      </c>
      <c r="E209" s="66">
        <v>0</v>
      </c>
      <c r="F209" s="66" t="s">
        <v>371</v>
      </c>
      <c r="G209" s="66">
        <v>5</v>
      </c>
      <c r="H209" s="66" t="s">
        <v>371</v>
      </c>
      <c r="I209" s="66" t="s">
        <v>371</v>
      </c>
      <c r="J209" s="66" t="s">
        <v>365</v>
      </c>
    </row>
    <row r="210" spans="1:10" ht="12.75" customHeight="1" x14ac:dyDescent="0.25">
      <c r="A210" s="60"/>
      <c r="B210" s="60" t="s">
        <v>376</v>
      </c>
      <c r="C210" s="65" t="s">
        <v>365</v>
      </c>
      <c r="D210" s="66">
        <v>1181</v>
      </c>
      <c r="E210" s="66">
        <v>0</v>
      </c>
      <c r="F210" s="66" t="s">
        <v>371</v>
      </c>
      <c r="G210" s="66">
        <v>4</v>
      </c>
      <c r="H210" s="66" t="s">
        <v>371</v>
      </c>
      <c r="I210" s="66" t="s">
        <v>371</v>
      </c>
      <c r="J210" s="66" t="s">
        <v>365</v>
      </c>
    </row>
    <row r="211" spans="1:10" ht="12.75" customHeight="1" x14ac:dyDescent="0.25">
      <c r="A211" s="60"/>
      <c r="B211" s="60" t="s">
        <v>377</v>
      </c>
      <c r="C211" s="65" t="s">
        <v>365</v>
      </c>
      <c r="D211" s="66">
        <v>934</v>
      </c>
      <c r="E211" s="66" t="s">
        <v>365</v>
      </c>
      <c r="F211" s="66" t="s">
        <v>365</v>
      </c>
      <c r="G211" s="66" t="s">
        <v>365</v>
      </c>
      <c r="H211" s="66" t="s">
        <v>365</v>
      </c>
      <c r="I211" s="66" t="s">
        <v>365</v>
      </c>
      <c r="J211" s="66" t="s">
        <v>365</v>
      </c>
    </row>
    <row r="212" spans="1:10" ht="12.75" customHeight="1" x14ac:dyDescent="0.25">
      <c r="A212" s="60"/>
      <c r="B212" s="60" t="s">
        <v>378</v>
      </c>
      <c r="C212" s="65" t="s">
        <v>365</v>
      </c>
      <c r="D212" s="66">
        <v>327</v>
      </c>
      <c r="E212" s="66">
        <v>0</v>
      </c>
      <c r="F212" s="66" t="s">
        <v>371</v>
      </c>
      <c r="G212" s="66" t="s">
        <v>371</v>
      </c>
      <c r="H212" s="66" t="s">
        <v>371</v>
      </c>
      <c r="I212" s="66">
        <v>0</v>
      </c>
      <c r="J212" s="66" t="s">
        <v>365</v>
      </c>
    </row>
    <row r="213" spans="1:10" ht="12.75" customHeight="1" x14ac:dyDescent="0.25">
      <c r="A213" s="60"/>
      <c r="B213" s="60" t="s">
        <v>379</v>
      </c>
      <c r="C213" s="65" t="s">
        <v>365</v>
      </c>
      <c r="D213" s="66">
        <v>200</v>
      </c>
      <c r="E213" s="66" t="s">
        <v>365</v>
      </c>
      <c r="F213" s="66" t="s">
        <v>371</v>
      </c>
      <c r="G213" s="66" t="s">
        <v>371</v>
      </c>
      <c r="H213" s="66" t="s">
        <v>371</v>
      </c>
      <c r="I213" s="66" t="s">
        <v>365</v>
      </c>
      <c r="J213" s="66" t="s">
        <v>365</v>
      </c>
    </row>
    <row r="214" spans="1:10" ht="12.75" customHeight="1" x14ac:dyDescent="0.25">
      <c r="A214" s="60"/>
      <c r="B214" s="60" t="s">
        <v>380</v>
      </c>
      <c r="C214" s="65" t="s">
        <v>365</v>
      </c>
      <c r="D214" s="66" t="s">
        <v>365</v>
      </c>
      <c r="E214" s="66">
        <v>0</v>
      </c>
      <c r="F214" s="66" t="s">
        <v>371</v>
      </c>
      <c r="G214" s="66" t="s">
        <v>371</v>
      </c>
      <c r="H214" s="66">
        <v>0</v>
      </c>
      <c r="I214" s="66">
        <v>0</v>
      </c>
      <c r="J214" s="66" t="s">
        <v>365</v>
      </c>
    </row>
    <row r="215" spans="1:10" ht="12.75" customHeight="1" x14ac:dyDescent="0.25">
      <c r="A215" s="60"/>
      <c r="B215" s="60" t="s">
        <v>381</v>
      </c>
      <c r="C215" s="65" t="s">
        <v>365</v>
      </c>
      <c r="D215" s="66">
        <v>43</v>
      </c>
      <c r="E215" s="66">
        <v>0</v>
      </c>
      <c r="F215" s="66" t="s">
        <v>371</v>
      </c>
      <c r="G215" s="66" t="s">
        <v>371</v>
      </c>
      <c r="H215" s="66" t="s">
        <v>371</v>
      </c>
      <c r="I215" s="66">
        <v>0</v>
      </c>
      <c r="J215" s="66" t="s">
        <v>365</v>
      </c>
    </row>
    <row r="216" spans="1:10" ht="12.75" customHeight="1" x14ac:dyDescent="0.25">
      <c r="A216" s="60"/>
      <c r="B216" s="56" t="s">
        <v>382</v>
      </c>
      <c r="C216" s="65">
        <v>9</v>
      </c>
      <c r="D216" s="66">
        <v>766</v>
      </c>
      <c r="E216" s="66">
        <v>0</v>
      </c>
      <c r="F216" s="66" t="s">
        <v>371</v>
      </c>
      <c r="G216" s="66">
        <v>2</v>
      </c>
      <c r="H216" s="66" t="s">
        <v>371</v>
      </c>
      <c r="I216" s="66">
        <v>0</v>
      </c>
      <c r="J216" s="66">
        <v>4</v>
      </c>
    </row>
    <row r="217" spans="1:10" ht="12.75" customHeight="1" x14ac:dyDescent="0.25">
      <c r="A217" s="60"/>
      <c r="B217" s="60"/>
      <c r="C217" s="65"/>
      <c r="D217" s="66"/>
      <c r="E217" s="66"/>
      <c r="F217" s="66"/>
      <c r="G217" s="66"/>
      <c r="H217" s="66"/>
      <c r="I217" s="66"/>
      <c r="J217" s="66"/>
    </row>
    <row r="218" spans="1:10" s="59" customFormat="1" ht="12.75" customHeight="1" x14ac:dyDescent="0.25">
      <c r="A218" s="56" t="s">
        <v>400</v>
      </c>
      <c r="B218" s="56" t="s">
        <v>401</v>
      </c>
      <c r="C218" s="69"/>
      <c r="D218" s="70"/>
      <c r="E218" s="70"/>
      <c r="F218" s="70"/>
      <c r="G218" s="70"/>
      <c r="H218" s="70"/>
      <c r="I218" s="70"/>
      <c r="J218" s="70"/>
    </row>
    <row r="219" spans="1:10" ht="12.75" customHeight="1" x14ac:dyDescent="0.25">
      <c r="A219" s="60"/>
      <c r="B219" s="60"/>
      <c r="C219" s="65"/>
      <c r="D219" s="66"/>
      <c r="E219" s="66"/>
      <c r="F219" s="66"/>
      <c r="G219" s="66"/>
      <c r="H219" s="66"/>
      <c r="I219" s="66"/>
      <c r="J219" s="66"/>
    </row>
    <row r="220" spans="1:10" ht="12.75" customHeight="1" x14ac:dyDescent="0.25">
      <c r="A220" s="60"/>
      <c r="B220" s="60"/>
      <c r="C220" s="65"/>
      <c r="D220" s="66"/>
      <c r="E220" s="66"/>
      <c r="F220" s="66"/>
      <c r="G220" s="66"/>
      <c r="H220" s="66"/>
      <c r="I220" s="66"/>
      <c r="J220" s="66"/>
    </row>
    <row r="221" spans="1:10" ht="12.75" customHeight="1" x14ac:dyDescent="0.25">
      <c r="A221" s="60"/>
      <c r="B221" s="56" t="s">
        <v>363</v>
      </c>
      <c r="C221" s="65">
        <v>86</v>
      </c>
      <c r="D221" s="66">
        <v>8868</v>
      </c>
      <c r="E221" s="66">
        <v>0</v>
      </c>
      <c r="F221" s="66" t="s">
        <v>371</v>
      </c>
      <c r="G221" s="66">
        <v>42</v>
      </c>
      <c r="H221" s="66" t="s">
        <v>371</v>
      </c>
      <c r="I221" s="66" t="s">
        <v>371</v>
      </c>
      <c r="J221" s="66">
        <v>4</v>
      </c>
    </row>
    <row r="222" spans="1:10" ht="12.75" customHeight="1" x14ac:dyDescent="0.25">
      <c r="A222" s="60"/>
      <c r="B222" s="56" t="s">
        <v>364</v>
      </c>
      <c r="C222" s="65" t="s">
        <v>365</v>
      </c>
      <c r="D222" s="66">
        <v>145</v>
      </c>
      <c r="E222" s="66">
        <v>0</v>
      </c>
      <c r="F222" s="66" t="s">
        <v>371</v>
      </c>
      <c r="G222" s="66">
        <v>30</v>
      </c>
      <c r="H222" s="66" t="s">
        <v>371</v>
      </c>
      <c r="I222" s="66" t="s">
        <v>371</v>
      </c>
      <c r="J222" s="66" t="s">
        <v>365</v>
      </c>
    </row>
    <row r="223" spans="1:10" ht="12.75" customHeight="1" x14ac:dyDescent="0.25">
      <c r="A223" s="60"/>
      <c r="B223" s="60" t="s">
        <v>366</v>
      </c>
      <c r="C223" s="65" t="s">
        <v>365</v>
      </c>
      <c r="D223" s="66">
        <v>145</v>
      </c>
      <c r="E223" s="66">
        <v>0</v>
      </c>
      <c r="F223" s="66" t="s">
        <v>371</v>
      </c>
      <c r="G223" s="66">
        <v>17</v>
      </c>
      <c r="H223" s="66" t="s">
        <v>371</v>
      </c>
      <c r="I223" s="66" t="s">
        <v>371</v>
      </c>
      <c r="J223" s="66" t="s">
        <v>365</v>
      </c>
    </row>
    <row r="224" spans="1:10" ht="12.75" customHeight="1" x14ac:dyDescent="0.25">
      <c r="A224" s="60"/>
      <c r="B224" s="60" t="s">
        <v>367</v>
      </c>
      <c r="C224" s="65" t="s">
        <v>365</v>
      </c>
      <c r="D224" s="66" t="s">
        <v>365</v>
      </c>
      <c r="E224" s="66">
        <v>0</v>
      </c>
      <c r="F224" s="66" t="s">
        <v>371</v>
      </c>
      <c r="G224" s="66">
        <v>12</v>
      </c>
      <c r="H224" s="66" t="s">
        <v>371</v>
      </c>
      <c r="I224" s="66" t="s">
        <v>371</v>
      </c>
      <c r="J224" s="66" t="s">
        <v>365</v>
      </c>
    </row>
    <row r="225" spans="1:10" ht="12.75" customHeight="1" x14ac:dyDescent="0.25">
      <c r="A225" s="60"/>
      <c r="B225" s="56" t="s">
        <v>368</v>
      </c>
      <c r="C225" s="65" t="s">
        <v>365</v>
      </c>
      <c r="D225" s="66">
        <v>5715</v>
      </c>
      <c r="E225" s="66">
        <v>0</v>
      </c>
      <c r="F225" s="66" t="s">
        <v>371</v>
      </c>
      <c r="G225" s="66">
        <v>5</v>
      </c>
      <c r="H225" s="66" t="s">
        <v>371</v>
      </c>
      <c r="I225" s="66">
        <v>0</v>
      </c>
      <c r="J225" s="66" t="s">
        <v>365</v>
      </c>
    </row>
    <row r="226" spans="1:10" ht="12.75" customHeight="1" x14ac:dyDescent="0.25">
      <c r="A226" s="60"/>
      <c r="B226" s="60" t="s">
        <v>369</v>
      </c>
      <c r="C226" s="65" t="s">
        <v>365</v>
      </c>
      <c r="D226" s="66">
        <v>392</v>
      </c>
      <c r="E226" s="66">
        <v>0</v>
      </c>
      <c r="F226" s="66" t="s">
        <v>371</v>
      </c>
      <c r="G226" s="66">
        <v>5</v>
      </c>
      <c r="H226" s="66" t="s">
        <v>371</v>
      </c>
      <c r="I226" s="66">
        <v>0</v>
      </c>
      <c r="J226" s="66" t="s">
        <v>365</v>
      </c>
    </row>
    <row r="227" spans="1:10" ht="12.75" customHeight="1" x14ac:dyDescent="0.25">
      <c r="A227" s="60"/>
      <c r="B227" s="60" t="s">
        <v>370</v>
      </c>
      <c r="C227" s="65" t="s">
        <v>365</v>
      </c>
      <c r="D227" s="66">
        <v>1897</v>
      </c>
      <c r="E227" s="66">
        <v>0</v>
      </c>
      <c r="F227" s="66">
        <v>0</v>
      </c>
      <c r="G227" s="66" t="s">
        <v>371</v>
      </c>
      <c r="H227" s="66">
        <v>0</v>
      </c>
      <c r="I227" s="66">
        <v>0</v>
      </c>
      <c r="J227" s="66" t="s">
        <v>365</v>
      </c>
    </row>
    <row r="228" spans="1:10" ht="12.75" customHeight="1" x14ac:dyDescent="0.25">
      <c r="A228" s="60"/>
      <c r="B228" s="60" t="s">
        <v>372</v>
      </c>
      <c r="C228" s="65" t="s">
        <v>365</v>
      </c>
      <c r="D228" s="66">
        <v>3165</v>
      </c>
      <c r="E228" s="66">
        <v>0</v>
      </c>
      <c r="F228" s="66" t="s">
        <v>371</v>
      </c>
      <c r="G228" s="66" t="s">
        <v>371</v>
      </c>
      <c r="H228" s="66" t="s">
        <v>371</v>
      </c>
      <c r="I228" s="66">
        <v>0</v>
      </c>
      <c r="J228" s="66" t="s">
        <v>365</v>
      </c>
    </row>
    <row r="229" spans="1:10" ht="12.75" customHeight="1" x14ac:dyDescent="0.25">
      <c r="A229" s="60"/>
      <c r="B229" s="60" t="s">
        <v>373</v>
      </c>
      <c r="C229" s="65" t="s">
        <v>365</v>
      </c>
      <c r="D229" s="66">
        <v>21</v>
      </c>
      <c r="E229" s="66" t="s">
        <v>365</v>
      </c>
      <c r="F229" s="66" t="s">
        <v>365</v>
      </c>
      <c r="G229" s="66" t="s">
        <v>365</v>
      </c>
      <c r="H229" s="66" t="s">
        <v>365</v>
      </c>
      <c r="I229" s="66" t="s">
        <v>365</v>
      </c>
      <c r="J229" s="66" t="s">
        <v>365</v>
      </c>
    </row>
    <row r="230" spans="1:10" ht="12.75" customHeight="1" x14ac:dyDescent="0.25">
      <c r="A230" s="60"/>
      <c r="B230" s="60" t="s">
        <v>374</v>
      </c>
      <c r="C230" s="65" t="s">
        <v>365</v>
      </c>
      <c r="D230" s="66">
        <v>240</v>
      </c>
      <c r="E230" s="66">
        <v>0</v>
      </c>
      <c r="F230" s="66" t="s">
        <v>371</v>
      </c>
      <c r="G230" s="66" t="s">
        <v>371</v>
      </c>
      <c r="H230" s="66" t="s">
        <v>371</v>
      </c>
      <c r="I230" s="66">
        <v>0</v>
      </c>
      <c r="J230" s="66" t="s">
        <v>365</v>
      </c>
    </row>
    <row r="231" spans="1:10" ht="12.75" customHeight="1" x14ac:dyDescent="0.25">
      <c r="A231" s="60"/>
      <c r="B231" s="56" t="s">
        <v>375</v>
      </c>
      <c r="C231" s="65" t="s">
        <v>365</v>
      </c>
      <c r="D231" s="66">
        <v>2243</v>
      </c>
      <c r="E231" s="66">
        <v>0</v>
      </c>
      <c r="F231" s="66" t="s">
        <v>371</v>
      </c>
      <c r="G231" s="66">
        <v>5</v>
      </c>
      <c r="H231" s="66" t="s">
        <v>371</v>
      </c>
      <c r="I231" s="66">
        <v>0</v>
      </c>
      <c r="J231" s="66" t="s">
        <v>365</v>
      </c>
    </row>
    <row r="232" spans="1:10" ht="12.75" customHeight="1" x14ac:dyDescent="0.25">
      <c r="A232" s="60"/>
      <c r="B232" s="60" t="s">
        <v>376</v>
      </c>
      <c r="C232" s="65" t="s">
        <v>365</v>
      </c>
      <c r="D232" s="66">
        <v>914</v>
      </c>
      <c r="E232" s="66">
        <v>0</v>
      </c>
      <c r="F232" s="66" t="s">
        <v>371</v>
      </c>
      <c r="G232" s="66">
        <v>4</v>
      </c>
      <c r="H232" s="66" t="s">
        <v>371</v>
      </c>
      <c r="I232" s="66">
        <v>0</v>
      </c>
      <c r="J232" s="66" t="s">
        <v>365</v>
      </c>
    </row>
    <row r="233" spans="1:10" ht="12.75" customHeight="1" x14ac:dyDescent="0.25">
      <c r="A233" s="60"/>
      <c r="B233" s="60" t="s">
        <v>377</v>
      </c>
      <c r="C233" s="65" t="s">
        <v>365</v>
      </c>
      <c r="D233" s="66">
        <v>812</v>
      </c>
      <c r="E233" s="66" t="s">
        <v>365</v>
      </c>
      <c r="F233" s="66" t="s">
        <v>365</v>
      </c>
      <c r="G233" s="66" t="s">
        <v>365</v>
      </c>
      <c r="H233" s="66" t="s">
        <v>365</v>
      </c>
      <c r="I233" s="66" t="s">
        <v>365</v>
      </c>
      <c r="J233" s="66" t="s">
        <v>365</v>
      </c>
    </row>
    <row r="234" spans="1:10" ht="12.75" customHeight="1" x14ac:dyDescent="0.25">
      <c r="A234" s="60"/>
      <c r="B234" s="60" t="s">
        <v>378</v>
      </c>
      <c r="C234" s="65" t="s">
        <v>365</v>
      </c>
      <c r="D234" s="66">
        <v>281</v>
      </c>
      <c r="E234" s="66">
        <v>0</v>
      </c>
      <c r="F234" s="66">
        <v>0</v>
      </c>
      <c r="G234" s="66" t="s">
        <v>371</v>
      </c>
      <c r="H234" s="66" t="s">
        <v>371</v>
      </c>
      <c r="I234" s="66">
        <v>0</v>
      </c>
      <c r="J234" s="66" t="s">
        <v>365</v>
      </c>
    </row>
    <row r="235" spans="1:10" ht="12.75" customHeight="1" x14ac:dyDescent="0.25">
      <c r="A235" s="60"/>
      <c r="B235" s="60" t="s">
        <v>379</v>
      </c>
      <c r="C235" s="65" t="s">
        <v>365</v>
      </c>
      <c r="D235" s="66">
        <v>194</v>
      </c>
      <c r="E235" s="66" t="s">
        <v>365</v>
      </c>
      <c r="F235" s="66" t="s">
        <v>371</v>
      </c>
      <c r="G235" s="66" t="s">
        <v>371</v>
      </c>
      <c r="H235" s="66" t="s">
        <v>371</v>
      </c>
      <c r="I235" s="66" t="s">
        <v>365</v>
      </c>
      <c r="J235" s="66" t="s">
        <v>365</v>
      </c>
    </row>
    <row r="236" spans="1:10" ht="12.75" customHeight="1" x14ac:dyDescent="0.25">
      <c r="A236" s="60"/>
      <c r="B236" s="60" t="s">
        <v>380</v>
      </c>
      <c r="C236" s="65" t="s">
        <v>365</v>
      </c>
      <c r="D236" s="66" t="s">
        <v>365</v>
      </c>
      <c r="E236" s="66">
        <v>0</v>
      </c>
      <c r="F236" s="66" t="s">
        <v>371</v>
      </c>
      <c r="G236" s="66" t="s">
        <v>371</v>
      </c>
      <c r="H236" s="66">
        <v>0</v>
      </c>
      <c r="I236" s="66">
        <v>0</v>
      </c>
      <c r="J236" s="66" t="s">
        <v>365</v>
      </c>
    </row>
    <row r="237" spans="1:10" ht="12.75" customHeight="1" x14ac:dyDescent="0.25">
      <c r="A237" s="60"/>
      <c r="B237" s="60" t="s">
        <v>381</v>
      </c>
      <c r="C237" s="65" t="s">
        <v>365</v>
      </c>
      <c r="D237" s="66">
        <v>41</v>
      </c>
      <c r="E237" s="66">
        <v>0</v>
      </c>
      <c r="F237" s="66" t="s">
        <v>371</v>
      </c>
      <c r="G237" s="66" t="s">
        <v>371</v>
      </c>
      <c r="H237" s="66" t="s">
        <v>371</v>
      </c>
      <c r="I237" s="66">
        <v>0</v>
      </c>
      <c r="J237" s="66" t="s">
        <v>365</v>
      </c>
    </row>
    <row r="238" spans="1:10" ht="12.75" customHeight="1" x14ac:dyDescent="0.25">
      <c r="A238" s="60"/>
      <c r="B238" s="56" t="s">
        <v>382</v>
      </c>
      <c r="C238" s="65">
        <v>9</v>
      </c>
      <c r="D238" s="66">
        <v>766</v>
      </c>
      <c r="E238" s="66">
        <v>0</v>
      </c>
      <c r="F238" s="66" t="s">
        <v>371</v>
      </c>
      <c r="G238" s="66">
        <v>2</v>
      </c>
      <c r="H238" s="66" t="s">
        <v>371</v>
      </c>
      <c r="I238" s="66">
        <v>0</v>
      </c>
      <c r="J238" s="66">
        <v>4</v>
      </c>
    </row>
    <row r="239" spans="1:10" ht="12.75" customHeight="1" x14ac:dyDescent="0.25">
      <c r="A239" s="60"/>
      <c r="B239" s="60"/>
      <c r="C239" s="65"/>
      <c r="D239" s="66"/>
      <c r="E239" s="66"/>
      <c r="F239" s="66"/>
      <c r="G239" s="66"/>
      <c r="H239" s="66"/>
      <c r="I239" s="66"/>
      <c r="J239" s="66"/>
    </row>
    <row r="240" spans="1:10" s="59" customFormat="1" ht="12.75" customHeight="1" x14ac:dyDescent="0.25">
      <c r="A240" s="56" t="s">
        <v>402</v>
      </c>
      <c r="B240" s="56" t="s">
        <v>403</v>
      </c>
      <c r="C240" s="69"/>
      <c r="D240" s="70"/>
      <c r="E240" s="70"/>
      <c r="F240" s="70"/>
      <c r="G240" s="70"/>
      <c r="H240" s="70"/>
      <c r="I240" s="70"/>
      <c r="J240" s="70"/>
    </row>
    <row r="241" spans="1:10" ht="12.75" customHeight="1" x14ac:dyDescent="0.25">
      <c r="A241" s="60"/>
      <c r="B241" s="60"/>
      <c r="C241" s="65"/>
      <c r="D241" s="66"/>
      <c r="E241" s="66"/>
      <c r="F241" s="66"/>
      <c r="G241" s="66"/>
      <c r="H241" s="66"/>
      <c r="I241" s="66"/>
      <c r="J241" s="66"/>
    </row>
    <row r="242" spans="1:10" ht="12.75" customHeight="1" x14ac:dyDescent="0.25">
      <c r="A242" s="60"/>
      <c r="B242" s="60"/>
      <c r="C242" s="65"/>
      <c r="D242" s="66"/>
      <c r="E242" s="66"/>
      <c r="F242" s="66"/>
      <c r="G242" s="66"/>
      <c r="H242" s="66"/>
      <c r="I242" s="66"/>
      <c r="J242" s="66"/>
    </row>
    <row r="243" spans="1:10" ht="12.75" customHeight="1" x14ac:dyDescent="0.25">
      <c r="A243" s="60"/>
      <c r="B243" s="56" t="s">
        <v>363</v>
      </c>
      <c r="C243" s="65">
        <v>9</v>
      </c>
      <c r="D243" s="66">
        <v>940</v>
      </c>
      <c r="E243" s="66" t="s">
        <v>371</v>
      </c>
      <c r="F243" s="66" t="s">
        <v>371</v>
      </c>
      <c r="G243" s="66">
        <v>5</v>
      </c>
      <c r="H243" s="66" t="s">
        <v>371</v>
      </c>
      <c r="I243" s="66" t="s">
        <v>371</v>
      </c>
      <c r="J243" s="66" t="s">
        <v>371</v>
      </c>
    </row>
    <row r="244" spans="1:10" ht="12.75" customHeight="1" x14ac:dyDescent="0.25">
      <c r="A244" s="60"/>
      <c r="B244" s="56" t="s">
        <v>364</v>
      </c>
      <c r="C244" s="65" t="s">
        <v>365</v>
      </c>
      <c r="D244" s="66">
        <v>7</v>
      </c>
      <c r="E244" s="66" t="s">
        <v>371</v>
      </c>
      <c r="F244" s="66" t="s">
        <v>371</v>
      </c>
      <c r="G244" s="66">
        <v>4</v>
      </c>
      <c r="H244" s="66" t="s">
        <v>371</v>
      </c>
      <c r="I244" s="66" t="s">
        <v>371</v>
      </c>
      <c r="J244" s="66" t="s">
        <v>365</v>
      </c>
    </row>
    <row r="245" spans="1:10" ht="12.75" customHeight="1" x14ac:dyDescent="0.25">
      <c r="A245" s="60"/>
      <c r="B245" s="60" t="s">
        <v>366</v>
      </c>
      <c r="C245" s="65" t="s">
        <v>365</v>
      </c>
      <c r="D245" s="66">
        <v>7</v>
      </c>
      <c r="E245" s="66" t="s">
        <v>371</v>
      </c>
      <c r="F245" s="66" t="s">
        <v>371</v>
      </c>
      <c r="G245" s="66">
        <v>3</v>
      </c>
      <c r="H245" s="66" t="s">
        <v>371</v>
      </c>
      <c r="I245" s="66" t="s">
        <v>371</v>
      </c>
      <c r="J245" s="66" t="s">
        <v>365</v>
      </c>
    </row>
    <row r="246" spans="1:10" ht="12.75" customHeight="1" x14ac:dyDescent="0.25">
      <c r="A246" s="60"/>
      <c r="B246" s="60" t="s">
        <v>367</v>
      </c>
      <c r="C246" s="65" t="s">
        <v>365</v>
      </c>
      <c r="D246" s="66" t="s">
        <v>365</v>
      </c>
      <c r="E246" s="66">
        <v>0</v>
      </c>
      <c r="F246" s="66" t="s">
        <v>371</v>
      </c>
      <c r="G246" s="66">
        <v>1</v>
      </c>
      <c r="H246" s="66" t="s">
        <v>371</v>
      </c>
      <c r="I246" s="66" t="s">
        <v>371</v>
      </c>
      <c r="J246" s="66" t="s">
        <v>365</v>
      </c>
    </row>
    <row r="247" spans="1:10" ht="12.75" customHeight="1" x14ac:dyDescent="0.25">
      <c r="A247" s="60"/>
      <c r="B247" s="56" t="s">
        <v>368</v>
      </c>
      <c r="C247" s="65" t="s">
        <v>365</v>
      </c>
      <c r="D247" s="66">
        <v>491</v>
      </c>
      <c r="E247" s="66">
        <v>0</v>
      </c>
      <c r="F247" s="66" t="s">
        <v>371</v>
      </c>
      <c r="G247" s="66">
        <v>1</v>
      </c>
      <c r="H247" s="66" t="s">
        <v>371</v>
      </c>
      <c r="I247" s="66" t="s">
        <v>371</v>
      </c>
      <c r="J247" s="66" t="s">
        <v>365</v>
      </c>
    </row>
    <row r="248" spans="1:10" ht="12.75" customHeight="1" x14ac:dyDescent="0.25">
      <c r="A248" s="60"/>
      <c r="B248" s="60" t="s">
        <v>369</v>
      </c>
      <c r="C248" s="65" t="s">
        <v>365</v>
      </c>
      <c r="D248" s="66">
        <v>43</v>
      </c>
      <c r="E248" s="66">
        <v>0</v>
      </c>
      <c r="F248" s="66" t="s">
        <v>371</v>
      </c>
      <c r="G248" s="66">
        <v>1</v>
      </c>
      <c r="H248" s="66" t="s">
        <v>371</v>
      </c>
      <c r="I248" s="66" t="s">
        <v>371</v>
      </c>
      <c r="J248" s="66" t="s">
        <v>365</v>
      </c>
    </row>
    <row r="249" spans="1:10" ht="12.75" customHeight="1" x14ac:dyDescent="0.25">
      <c r="A249" s="60"/>
      <c r="B249" s="60" t="s">
        <v>370</v>
      </c>
      <c r="C249" s="65" t="s">
        <v>365</v>
      </c>
      <c r="D249" s="66">
        <v>45</v>
      </c>
      <c r="E249" s="66">
        <v>0</v>
      </c>
      <c r="F249" s="66">
        <v>0</v>
      </c>
      <c r="G249" s="66" t="s">
        <v>371</v>
      </c>
      <c r="H249" s="66">
        <v>0</v>
      </c>
      <c r="I249" s="66">
        <v>0</v>
      </c>
      <c r="J249" s="66" t="s">
        <v>365</v>
      </c>
    </row>
    <row r="250" spans="1:10" ht="12.75" customHeight="1" x14ac:dyDescent="0.25">
      <c r="A250" s="60"/>
      <c r="B250" s="60" t="s">
        <v>372</v>
      </c>
      <c r="C250" s="65" t="s">
        <v>365</v>
      </c>
      <c r="D250" s="66">
        <v>395</v>
      </c>
      <c r="E250" s="66">
        <v>0</v>
      </c>
      <c r="F250" s="66" t="s">
        <v>371</v>
      </c>
      <c r="G250" s="66" t="s">
        <v>371</v>
      </c>
      <c r="H250" s="66" t="s">
        <v>371</v>
      </c>
      <c r="I250" s="66">
        <v>0</v>
      </c>
      <c r="J250" s="66" t="s">
        <v>365</v>
      </c>
    </row>
    <row r="251" spans="1:10" ht="12.75" customHeight="1" x14ac:dyDescent="0.25">
      <c r="A251" s="60"/>
      <c r="B251" s="60" t="s">
        <v>373</v>
      </c>
      <c r="C251" s="65" t="s">
        <v>365</v>
      </c>
      <c r="D251" s="66" t="s">
        <v>371</v>
      </c>
      <c r="E251" s="66" t="s">
        <v>365</v>
      </c>
      <c r="F251" s="66" t="s">
        <v>365</v>
      </c>
      <c r="G251" s="66" t="s">
        <v>365</v>
      </c>
      <c r="H251" s="66" t="s">
        <v>365</v>
      </c>
      <c r="I251" s="66" t="s">
        <v>365</v>
      </c>
      <c r="J251" s="66" t="s">
        <v>365</v>
      </c>
    </row>
    <row r="252" spans="1:10" ht="12.75" customHeight="1" x14ac:dyDescent="0.25">
      <c r="A252" s="60"/>
      <c r="B252" s="60" t="s">
        <v>374</v>
      </c>
      <c r="C252" s="65" t="s">
        <v>365</v>
      </c>
      <c r="D252" s="66">
        <v>9</v>
      </c>
      <c r="E252" s="66">
        <v>0</v>
      </c>
      <c r="F252" s="66">
        <v>0</v>
      </c>
      <c r="G252" s="66" t="s">
        <v>371</v>
      </c>
      <c r="H252" s="66" t="s">
        <v>371</v>
      </c>
      <c r="I252" s="66">
        <v>0</v>
      </c>
      <c r="J252" s="66" t="s">
        <v>365</v>
      </c>
    </row>
    <row r="253" spans="1:10" ht="12.75" customHeight="1" x14ac:dyDescent="0.25">
      <c r="A253" s="60"/>
      <c r="B253" s="56" t="s">
        <v>375</v>
      </c>
      <c r="C253" s="65" t="s">
        <v>365</v>
      </c>
      <c r="D253" s="66">
        <v>442</v>
      </c>
      <c r="E253" s="66">
        <v>0</v>
      </c>
      <c r="F253" s="66" t="s">
        <v>371</v>
      </c>
      <c r="G253" s="66">
        <v>1</v>
      </c>
      <c r="H253" s="66" t="s">
        <v>371</v>
      </c>
      <c r="I253" s="66" t="s">
        <v>371</v>
      </c>
      <c r="J253" s="66" t="s">
        <v>365</v>
      </c>
    </row>
    <row r="254" spans="1:10" ht="12.75" customHeight="1" x14ac:dyDescent="0.25">
      <c r="A254" s="60"/>
      <c r="B254" s="60" t="s">
        <v>376</v>
      </c>
      <c r="C254" s="65" t="s">
        <v>365</v>
      </c>
      <c r="D254" s="66">
        <v>266</v>
      </c>
      <c r="E254" s="66">
        <v>0</v>
      </c>
      <c r="F254" s="66" t="s">
        <v>371</v>
      </c>
      <c r="G254" s="66" t="s">
        <v>371</v>
      </c>
      <c r="H254" s="66" t="s">
        <v>371</v>
      </c>
      <c r="I254" s="66" t="s">
        <v>371</v>
      </c>
      <c r="J254" s="66" t="s">
        <v>365</v>
      </c>
    </row>
    <row r="255" spans="1:10" ht="12.75" customHeight="1" x14ac:dyDescent="0.25">
      <c r="A255" s="60"/>
      <c r="B255" s="60" t="s">
        <v>377</v>
      </c>
      <c r="C255" s="65" t="s">
        <v>365</v>
      </c>
      <c r="D255" s="66">
        <v>122</v>
      </c>
      <c r="E255" s="66" t="s">
        <v>365</v>
      </c>
      <c r="F255" s="66" t="s">
        <v>365</v>
      </c>
      <c r="G255" s="66" t="s">
        <v>365</v>
      </c>
      <c r="H255" s="66" t="s">
        <v>365</v>
      </c>
      <c r="I255" s="66" t="s">
        <v>365</v>
      </c>
      <c r="J255" s="66" t="s">
        <v>365</v>
      </c>
    </row>
    <row r="256" spans="1:10" ht="12.75" customHeight="1" x14ac:dyDescent="0.25">
      <c r="A256" s="60"/>
      <c r="B256" s="60" t="s">
        <v>378</v>
      </c>
      <c r="C256" s="65" t="s">
        <v>365</v>
      </c>
      <c r="D256" s="66">
        <v>46</v>
      </c>
      <c r="E256" s="66">
        <v>0</v>
      </c>
      <c r="F256" s="66" t="s">
        <v>371</v>
      </c>
      <c r="G256" s="66" t="s">
        <v>371</v>
      </c>
      <c r="H256" s="66">
        <v>0</v>
      </c>
      <c r="I256" s="66">
        <v>0</v>
      </c>
      <c r="J256" s="66" t="s">
        <v>365</v>
      </c>
    </row>
    <row r="257" spans="1:10" ht="12.75" customHeight="1" x14ac:dyDescent="0.25">
      <c r="A257" s="60"/>
      <c r="B257" s="60" t="s">
        <v>379</v>
      </c>
      <c r="C257" s="65" t="s">
        <v>365</v>
      </c>
      <c r="D257" s="66">
        <v>7</v>
      </c>
      <c r="E257" s="66" t="s">
        <v>365</v>
      </c>
      <c r="F257" s="66" t="s">
        <v>371</v>
      </c>
      <c r="G257" s="66" t="s">
        <v>371</v>
      </c>
      <c r="H257" s="66" t="s">
        <v>371</v>
      </c>
      <c r="I257" s="66" t="s">
        <v>365</v>
      </c>
      <c r="J257" s="66" t="s">
        <v>365</v>
      </c>
    </row>
    <row r="258" spans="1:10" ht="12.75" customHeight="1" x14ac:dyDescent="0.25">
      <c r="A258" s="60"/>
      <c r="B258" s="60" t="s">
        <v>380</v>
      </c>
      <c r="C258" s="65" t="s">
        <v>365</v>
      </c>
      <c r="D258" s="66" t="s">
        <v>365</v>
      </c>
      <c r="E258" s="66">
        <v>0</v>
      </c>
      <c r="F258" s="66" t="s">
        <v>371</v>
      </c>
      <c r="G258" s="66">
        <v>0</v>
      </c>
      <c r="H258" s="66">
        <v>0</v>
      </c>
      <c r="I258" s="66">
        <v>0</v>
      </c>
      <c r="J258" s="66" t="s">
        <v>365</v>
      </c>
    </row>
    <row r="259" spans="1:10" ht="12.75" customHeight="1" x14ac:dyDescent="0.25">
      <c r="A259" s="60"/>
      <c r="B259" s="60" t="s">
        <v>381</v>
      </c>
      <c r="C259" s="65" t="s">
        <v>365</v>
      </c>
      <c r="D259" s="66">
        <v>2</v>
      </c>
      <c r="E259" s="66">
        <v>0</v>
      </c>
      <c r="F259" s="66" t="s">
        <v>371</v>
      </c>
      <c r="G259" s="66" t="s">
        <v>371</v>
      </c>
      <c r="H259" s="66" t="s">
        <v>371</v>
      </c>
      <c r="I259" s="66">
        <v>0</v>
      </c>
      <c r="J259" s="66" t="s">
        <v>365</v>
      </c>
    </row>
    <row r="260" spans="1:10" ht="12.75" customHeight="1" x14ac:dyDescent="0.25">
      <c r="A260" s="60"/>
      <c r="B260" s="56" t="s">
        <v>382</v>
      </c>
      <c r="C260" s="65" t="s">
        <v>371</v>
      </c>
      <c r="D260" s="66">
        <v>0</v>
      </c>
      <c r="E260" s="66">
        <v>0</v>
      </c>
      <c r="F260" s="66">
        <v>0</v>
      </c>
      <c r="G260" s="66">
        <v>0</v>
      </c>
      <c r="H260" s="66">
        <v>0</v>
      </c>
      <c r="I260" s="66">
        <v>0</v>
      </c>
      <c r="J260" s="66" t="s">
        <v>371</v>
      </c>
    </row>
    <row r="261" spans="1:10" ht="12.75" customHeight="1" x14ac:dyDescent="0.25">
      <c r="A261" s="60"/>
      <c r="B261" s="60"/>
      <c r="C261" s="65"/>
      <c r="D261" s="66"/>
      <c r="E261" s="66"/>
      <c r="F261" s="66"/>
      <c r="G261" s="66"/>
      <c r="H261" s="66"/>
      <c r="I261" s="66"/>
      <c r="J261" s="66"/>
    </row>
    <row r="262" spans="1:10" s="59" customFormat="1" ht="12.75" customHeight="1" x14ac:dyDescent="0.25">
      <c r="A262" s="56" t="s">
        <v>404</v>
      </c>
      <c r="B262" s="56" t="s">
        <v>405</v>
      </c>
      <c r="C262" s="69"/>
      <c r="D262" s="70"/>
      <c r="E262" s="70"/>
      <c r="F262" s="70"/>
      <c r="G262" s="70"/>
      <c r="H262" s="70"/>
      <c r="I262" s="70"/>
      <c r="J262" s="70"/>
    </row>
    <row r="263" spans="1:10" ht="12.75" customHeight="1" x14ac:dyDescent="0.25">
      <c r="A263" s="60"/>
      <c r="B263" s="60"/>
      <c r="C263" s="65"/>
      <c r="D263" s="66"/>
      <c r="E263" s="66"/>
      <c r="F263" s="66"/>
      <c r="G263" s="66"/>
      <c r="H263" s="66"/>
      <c r="I263" s="66"/>
      <c r="J263" s="66"/>
    </row>
    <row r="264" spans="1:10" ht="12.75" customHeight="1" x14ac:dyDescent="0.25">
      <c r="A264" s="60"/>
      <c r="B264" s="60"/>
      <c r="C264" s="65"/>
      <c r="D264" s="66"/>
      <c r="E264" s="66"/>
      <c r="F264" s="66"/>
      <c r="G264" s="66"/>
      <c r="H264" s="66"/>
      <c r="I264" s="66"/>
      <c r="J264" s="66"/>
    </row>
    <row r="265" spans="1:10" ht="12.75" customHeight="1" x14ac:dyDescent="0.25">
      <c r="A265" s="60"/>
      <c r="B265" s="56" t="s">
        <v>363</v>
      </c>
      <c r="C265" s="65">
        <v>97</v>
      </c>
      <c r="D265" s="66">
        <v>12586</v>
      </c>
      <c r="E265" s="66" t="s">
        <v>371</v>
      </c>
      <c r="F265" s="66" t="s">
        <v>371</v>
      </c>
      <c r="G265" s="66">
        <v>35</v>
      </c>
      <c r="H265" s="66" t="s">
        <v>371</v>
      </c>
      <c r="I265" s="66" t="s">
        <v>371</v>
      </c>
      <c r="J265" s="66">
        <v>12</v>
      </c>
    </row>
    <row r="266" spans="1:10" ht="12.75" customHeight="1" x14ac:dyDescent="0.25">
      <c r="A266" s="60"/>
      <c r="B266" s="56" t="s">
        <v>364</v>
      </c>
      <c r="C266" s="65" t="s">
        <v>365</v>
      </c>
      <c r="D266" s="66">
        <v>259</v>
      </c>
      <c r="E266" s="66" t="s">
        <v>371</v>
      </c>
      <c r="F266" s="66" t="s">
        <v>371</v>
      </c>
      <c r="G266" s="66">
        <v>13</v>
      </c>
      <c r="H266" s="66" t="s">
        <v>371</v>
      </c>
      <c r="I266" s="66" t="s">
        <v>371</v>
      </c>
      <c r="J266" s="66" t="s">
        <v>365</v>
      </c>
    </row>
    <row r="267" spans="1:10" ht="12.75" customHeight="1" x14ac:dyDescent="0.25">
      <c r="A267" s="60"/>
      <c r="B267" s="60" t="s">
        <v>366</v>
      </c>
      <c r="C267" s="65" t="s">
        <v>365</v>
      </c>
      <c r="D267" s="66">
        <v>259</v>
      </c>
      <c r="E267" s="66">
        <v>0</v>
      </c>
      <c r="F267" s="66" t="s">
        <v>371</v>
      </c>
      <c r="G267" s="66">
        <v>4</v>
      </c>
      <c r="H267" s="66" t="s">
        <v>371</v>
      </c>
      <c r="I267" s="66" t="s">
        <v>371</v>
      </c>
      <c r="J267" s="66" t="s">
        <v>365</v>
      </c>
    </row>
    <row r="268" spans="1:10" ht="12.75" customHeight="1" x14ac:dyDescent="0.25">
      <c r="A268" s="60"/>
      <c r="B268" s="60" t="s">
        <v>367</v>
      </c>
      <c r="C268" s="65" t="s">
        <v>365</v>
      </c>
      <c r="D268" s="66" t="s">
        <v>365</v>
      </c>
      <c r="E268" s="66" t="s">
        <v>371</v>
      </c>
      <c r="F268" s="66" t="s">
        <v>371</v>
      </c>
      <c r="G268" s="66">
        <v>9</v>
      </c>
      <c r="H268" s="66" t="s">
        <v>371</v>
      </c>
      <c r="I268" s="66" t="s">
        <v>371</v>
      </c>
      <c r="J268" s="66" t="s">
        <v>365</v>
      </c>
    </row>
    <row r="269" spans="1:10" ht="12.75" customHeight="1" x14ac:dyDescent="0.25">
      <c r="A269" s="60"/>
      <c r="B269" s="56" t="s">
        <v>368</v>
      </c>
      <c r="C269" s="65" t="s">
        <v>365</v>
      </c>
      <c r="D269" s="66">
        <v>9204</v>
      </c>
      <c r="E269" s="66" t="s">
        <v>371</v>
      </c>
      <c r="F269" s="66" t="s">
        <v>371</v>
      </c>
      <c r="G269" s="66">
        <v>19</v>
      </c>
      <c r="H269" s="66" t="s">
        <v>371</v>
      </c>
      <c r="I269" s="66">
        <v>0</v>
      </c>
      <c r="J269" s="66" t="s">
        <v>365</v>
      </c>
    </row>
    <row r="270" spans="1:10" ht="12.75" customHeight="1" x14ac:dyDescent="0.25">
      <c r="A270" s="60"/>
      <c r="B270" s="60" t="s">
        <v>369</v>
      </c>
      <c r="C270" s="65" t="s">
        <v>365</v>
      </c>
      <c r="D270" s="66">
        <v>1064</v>
      </c>
      <c r="E270" s="66" t="s">
        <v>371</v>
      </c>
      <c r="F270" s="66" t="s">
        <v>371</v>
      </c>
      <c r="G270" s="66">
        <v>12</v>
      </c>
      <c r="H270" s="66" t="s">
        <v>371</v>
      </c>
      <c r="I270" s="66">
        <v>0</v>
      </c>
      <c r="J270" s="66" t="s">
        <v>365</v>
      </c>
    </row>
    <row r="271" spans="1:10" ht="12.75" customHeight="1" x14ac:dyDescent="0.25">
      <c r="A271" s="60"/>
      <c r="B271" s="60" t="s">
        <v>370</v>
      </c>
      <c r="C271" s="65" t="s">
        <v>365</v>
      </c>
      <c r="D271" s="66">
        <v>467</v>
      </c>
      <c r="E271" s="66">
        <v>0</v>
      </c>
      <c r="F271" s="66">
        <v>0</v>
      </c>
      <c r="G271" s="66" t="s">
        <v>371</v>
      </c>
      <c r="H271" s="66" t="s">
        <v>371</v>
      </c>
      <c r="I271" s="66">
        <v>0</v>
      </c>
      <c r="J271" s="66" t="s">
        <v>365</v>
      </c>
    </row>
    <row r="272" spans="1:10" ht="12.75" customHeight="1" x14ac:dyDescent="0.25">
      <c r="A272" s="60"/>
      <c r="B272" s="60" t="s">
        <v>372</v>
      </c>
      <c r="C272" s="65" t="s">
        <v>365</v>
      </c>
      <c r="D272" s="66">
        <v>7443</v>
      </c>
      <c r="E272" s="66">
        <v>0</v>
      </c>
      <c r="F272" s="66">
        <v>0</v>
      </c>
      <c r="G272" s="66" t="s">
        <v>387</v>
      </c>
      <c r="H272" s="66" t="s">
        <v>371</v>
      </c>
      <c r="I272" s="66">
        <v>0</v>
      </c>
      <c r="J272" s="66" t="s">
        <v>365</v>
      </c>
    </row>
    <row r="273" spans="1:10" ht="12.75" customHeight="1" x14ac:dyDescent="0.25">
      <c r="A273" s="60"/>
      <c r="B273" s="60" t="s">
        <v>373</v>
      </c>
      <c r="C273" s="65" t="s">
        <v>365</v>
      </c>
      <c r="D273" s="66">
        <v>1</v>
      </c>
      <c r="E273" s="66" t="s">
        <v>365</v>
      </c>
      <c r="F273" s="66" t="s">
        <v>365</v>
      </c>
      <c r="G273" s="66" t="s">
        <v>365</v>
      </c>
      <c r="H273" s="66" t="s">
        <v>365</v>
      </c>
      <c r="I273" s="66" t="s">
        <v>365</v>
      </c>
      <c r="J273" s="66" t="s">
        <v>365</v>
      </c>
    </row>
    <row r="274" spans="1:10" ht="12.75" customHeight="1" x14ac:dyDescent="0.25">
      <c r="A274" s="60"/>
      <c r="B274" s="60" t="s">
        <v>374</v>
      </c>
      <c r="C274" s="65" t="s">
        <v>365</v>
      </c>
      <c r="D274" s="66">
        <v>229</v>
      </c>
      <c r="E274" s="66">
        <v>0</v>
      </c>
      <c r="F274" s="66" t="s">
        <v>371</v>
      </c>
      <c r="G274" s="66">
        <v>1</v>
      </c>
      <c r="H274" s="66" t="s">
        <v>371</v>
      </c>
      <c r="I274" s="66">
        <v>0</v>
      </c>
      <c r="J274" s="66" t="s">
        <v>365</v>
      </c>
    </row>
    <row r="275" spans="1:10" ht="12.75" customHeight="1" x14ac:dyDescent="0.25">
      <c r="A275" s="60"/>
      <c r="B275" s="56" t="s">
        <v>375</v>
      </c>
      <c r="C275" s="65" t="s">
        <v>365</v>
      </c>
      <c r="D275" s="66">
        <v>3091</v>
      </c>
      <c r="E275" s="66" t="s">
        <v>371</v>
      </c>
      <c r="F275" s="66" t="s">
        <v>371</v>
      </c>
      <c r="G275" s="66">
        <v>3</v>
      </c>
      <c r="H275" s="66" t="s">
        <v>371</v>
      </c>
      <c r="I275" s="66">
        <v>0</v>
      </c>
      <c r="J275" s="66" t="s">
        <v>365</v>
      </c>
    </row>
    <row r="276" spans="1:10" ht="12.75" customHeight="1" x14ac:dyDescent="0.25">
      <c r="A276" s="60"/>
      <c r="B276" s="60" t="s">
        <v>376</v>
      </c>
      <c r="C276" s="65" t="s">
        <v>365</v>
      </c>
      <c r="D276" s="66">
        <v>1872</v>
      </c>
      <c r="E276" s="66" t="s">
        <v>371</v>
      </c>
      <c r="F276" s="66" t="s">
        <v>371</v>
      </c>
      <c r="G276" s="66">
        <v>2</v>
      </c>
      <c r="H276" s="66" t="s">
        <v>371</v>
      </c>
      <c r="I276" s="66">
        <v>0</v>
      </c>
      <c r="J276" s="66" t="s">
        <v>365</v>
      </c>
    </row>
    <row r="277" spans="1:10" ht="12.75" customHeight="1" x14ac:dyDescent="0.25">
      <c r="A277" s="60"/>
      <c r="B277" s="60" t="s">
        <v>377</v>
      </c>
      <c r="C277" s="65" t="s">
        <v>365</v>
      </c>
      <c r="D277" s="66">
        <v>916</v>
      </c>
      <c r="E277" s="66" t="s">
        <v>365</v>
      </c>
      <c r="F277" s="66" t="s">
        <v>365</v>
      </c>
      <c r="G277" s="66" t="s">
        <v>365</v>
      </c>
      <c r="H277" s="66" t="s">
        <v>365</v>
      </c>
      <c r="I277" s="66" t="s">
        <v>365</v>
      </c>
      <c r="J277" s="66" t="s">
        <v>365</v>
      </c>
    </row>
    <row r="278" spans="1:10" ht="12.75" customHeight="1" x14ac:dyDescent="0.25">
      <c r="A278" s="60"/>
      <c r="B278" s="60" t="s">
        <v>378</v>
      </c>
      <c r="C278" s="65" t="s">
        <v>365</v>
      </c>
      <c r="D278" s="66">
        <v>186</v>
      </c>
      <c r="E278" s="66">
        <v>0</v>
      </c>
      <c r="F278" s="66" t="s">
        <v>371</v>
      </c>
      <c r="G278" s="66" t="s">
        <v>371</v>
      </c>
      <c r="H278" s="66" t="s">
        <v>371</v>
      </c>
      <c r="I278" s="66">
        <v>0</v>
      </c>
      <c r="J278" s="66" t="s">
        <v>365</v>
      </c>
    </row>
    <row r="279" spans="1:10" ht="12.75" customHeight="1" x14ac:dyDescent="0.25">
      <c r="A279" s="60"/>
      <c r="B279" s="60" t="s">
        <v>379</v>
      </c>
      <c r="C279" s="65" t="s">
        <v>365</v>
      </c>
      <c r="D279" s="66">
        <v>110</v>
      </c>
      <c r="E279" s="66" t="s">
        <v>365</v>
      </c>
      <c r="F279" s="66" t="s">
        <v>371</v>
      </c>
      <c r="G279" s="66">
        <v>0</v>
      </c>
      <c r="H279" s="66" t="s">
        <v>371</v>
      </c>
      <c r="I279" s="66" t="s">
        <v>365</v>
      </c>
      <c r="J279" s="66" t="s">
        <v>365</v>
      </c>
    </row>
    <row r="280" spans="1:10" ht="12.75" customHeight="1" x14ac:dyDescent="0.25">
      <c r="A280" s="60"/>
      <c r="B280" s="60" t="s">
        <v>380</v>
      </c>
      <c r="C280" s="65" t="s">
        <v>365</v>
      </c>
      <c r="D280" s="66" t="s">
        <v>365</v>
      </c>
      <c r="E280" s="66">
        <v>0</v>
      </c>
      <c r="F280" s="66" t="s">
        <v>371</v>
      </c>
      <c r="G280" s="66">
        <v>0</v>
      </c>
      <c r="H280" s="66">
        <v>0</v>
      </c>
      <c r="I280" s="66">
        <v>0</v>
      </c>
      <c r="J280" s="66" t="s">
        <v>365</v>
      </c>
    </row>
    <row r="281" spans="1:10" ht="12.75" customHeight="1" x14ac:dyDescent="0.25">
      <c r="A281" s="60"/>
      <c r="B281" s="60" t="s">
        <v>381</v>
      </c>
      <c r="C281" s="65" t="s">
        <v>365</v>
      </c>
      <c r="D281" s="66" t="s">
        <v>387</v>
      </c>
      <c r="E281" s="66">
        <v>0</v>
      </c>
      <c r="F281" s="66" t="s">
        <v>371</v>
      </c>
      <c r="G281" s="66">
        <v>0</v>
      </c>
      <c r="H281" s="66" t="s">
        <v>371</v>
      </c>
      <c r="I281" s="66">
        <v>0</v>
      </c>
      <c r="J281" s="66" t="s">
        <v>365</v>
      </c>
    </row>
    <row r="282" spans="1:10" ht="12.75" customHeight="1" x14ac:dyDescent="0.25">
      <c r="A282" s="60"/>
      <c r="B282" s="56" t="s">
        <v>382</v>
      </c>
      <c r="C282" s="65">
        <v>12</v>
      </c>
      <c r="D282" s="66" t="s">
        <v>387</v>
      </c>
      <c r="E282" s="66">
        <v>0</v>
      </c>
      <c r="F282" s="66">
        <v>0</v>
      </c>
      <c r="G282" s="66">
        <v>1</v>
      </c>
      <c r="H282" s="66" t="s">
        <v>371</v>
      </c>
      <c r="I282" s="66">
        <v>0</v>
      </c>
      <c r="J282" s="66">
        <v>12</v>
      </c>
    </row>
    <row r="283" spans="1:10" ht="12.75" customHeight="1" x14ac:dyDescent="0.25">
      <c r="A283" s="60"/>
      <c r="B283" s="60"/>
      <c r="C283" s="65"/>
      <c r="D283" s="66"/>
      <c r="E283" s="66"/>
      <c r="F283" s="66"/>
      <c r="G283" s="66"/>
      <c r="H283" s="66"/>
      <c r="I283" s="66"/>
      <c r="J283" s="66"/>
    </row>
    <row r="284" spans="1:10" s="59" customFormat="1" ht="12.75" customHeight="1" x14ac:dyDescent="0.25">
      <c r="A284" s="56" t="s">
        <v>406</v>
      </c>
      <c r="B284" s="56" t="s">
        <v>407</v>
      </c>
      <c r="C284" s="69"/>
      <c r="D284" s="70"/>
      <c r="E284" s="70"/>
      <c r="F284" s="70"/>
      <c r="G284" s="70"/>
      <c r="H284" s="70"/>
      <c r="I284" s="70"/>
      <c r="J284" s="70"/>
    </row>
    <row r="285" spans="1:10" ht="12.75" customHeight="1" x14ac:dyDescent="0.25">
      <c r="A285" s="60"/>
      <c r="B285" s="60"/>
      <c r="C285" s="65"/>
      <c r="D285" s="66"/>
      <c r="E285" s="66"/>
      <c r="F285" s="66"/>
      <c r="G285" s="66"/>
      <c r="H285" s="66"/>
      <c r="I285" s="66"/>
      <c r="J285" s="66"/>
    </row>
    <row r="286" spans="1:10" ht="12.75" customHeight="1" x14ac:dyDescent="0.25">
      <c r="A286" s="60"/>
      <c r="B286" s="60"/>
      <c r="C286" s="65"/>
      <c r="D286" s="66"/>
      <c r="E286" s="66"/>
      <c r="F286" s="66"/>
      <c r="G286" s="66"/>
      <c r="H286" s="66"/>
      <c r="I286" s="66"/>
      <c r="J286" s="66"/>
    </row>
    <row r="287" spans="1:10" ht="12.75" customHeight="1" x14ac:dyDescent="0.25">
      <c r="A287" s="60"/>
      <c r="B287" s="56" t="s">
        <v>363</v>
      </c>
      <c r="C287" s="65">
        <v>27</v>
      </c>
      <c r="D287" s="66">
        <v>2748</v>
      </c>
      <c r="E287" s="66" t="s">
        <v>371</v>
      </c>
      <c r="F287" s="66" t="s">
        <v>371</v>
      </c>
      <c r="G287" s="66">
        <v>16</v>
      </c>
      <c r="H287" s="66" t="s">
        <v>371</v>
      </c>
      <c r="I287" s="66" t="s">
        <v>371</v>
      </c>
      <c r="J287" s="66" t="s">
        <v>371</v>
      </c>
    </row>
    <row r="288" spans="1:10" ht="12.75" customHeight="1" x14ac:dyDescent="0.25">
      <c r="A288" s="60"/>
      <c r="B288" s="56" t="s">
        <v>364</v>
      </c>
      <c r="C288" s="65" t="s">
        <v>365</v>
      </c>
      <c r="D288" s="66">
        <v>134</v>
      </c>
      <c r="E288" s="66" t="s">
        <v>371</v>
      </c>
      <c r="F288" s="66" t="s">
        <v>371</v>
      </c>
      <c r="G288" s="66">
        <v>7</v>
      </c>
      <c r="H288" s="66" t="s">
        <v>371</v>
      </c>
      <c r="I288" s="66" t="s">
        <v>371</v>
      </c>
      <c r="J288" s="66" t="s">
        <v>365</v>
      </c>
    </row>
    <row r="289" spans="1:10" ht="12.75" customHeight="1" x14ac:dyDescent="0.25">
      <c r="A289" s="60"/>
      <c r="B289" s="60" t="s">
        <v>366</v>
      </c>
      <c r="C289" s="65" t="s">
        <v>365</v>
      </c>
      <c r="D289" s="66">
        <v>134</v>
      </c>
      <c r="E289" s="66">
        <v>0</v>
      </c>
      <c r="F289" s="66" t="s">
        <v>371</v>
      </c>
      <c r="G289" s="66">
        <v>4</v>
      </c>
      <c r="H289" s="66" t="s">
        <v>371</v>
      </c>
      <c r="I289" s="66" t="s">
        <v>371</v>
      </c>
      <c r="J289" s="66" t="s">
        <v>365</v>
      </c>
    </row>
    <row r="290" spans="1:10" ht="12.75" customHeight="1" x14ac:dyDescent="0.25">
      <c r="A290" s="60"/>
      <c r="B290" s="60" t="s">
        <v>367</v>
      </c>
      <c r="C290" s="65" t="s">
        <v>365</v>
      </c>
      <c r="D290" s="66" t="s">
        <v>365</v>
      </c>
      <c r="E290" s="66" t="s">
        <v>371</v>
      </c>
      <c r="F290" s="66" t="s">
        <v>371</v>
      </c>
      <c r="G290" s="66">
        <v>2</v>
      </c>
      <c r="H290" s="66" t="s">
        <v>371</v>
      </c>
      <c r="I290" s="66" t="s">
        <v>371</v>
      </c>
      <c r="J290" s="66" t="s">
        <v>365</v>
      </c>
    </row>
    <row r="291" spans="1:10" ht="12.75" customHeight="1" x14ac:dyDescent="0.25">
      <c r="A291" s="60"/>
      <c r="B291" s="56" t="s">
        <v>368</v>
      </c>
      <c r="C291" s="65" t="s">
        <v>365</v>
      </c>
      <c r="D291" s="66">
        <v>1832</v>
      </c>
      <c r="E291" s="66">
        <v>0</v>
      </c>
      <c r="F291" s="66" t="s">
        <v>371</v>
      </c>
      <c r="G291" s="66">
        <v>6</v>
      </c>
      <c r="H291" s="66" t="s">
        <v>371</v>
      </c>
      <c r="I291" s="66">
        <v>0</v>
      </c>
      <c r="J291" s="66" t="s">
        <v>365</v>
      </c>
    </row>
    <row r="292" spans="1:10" ht="12.75" customHeight="1" x14ac:dyDescent="0.25">
      <c r="A292" s="60"/>
      <c r="B292" s="71" t="s">
        <v>369</v>
      </c>
      <c r="C292" s="65" t="s">
        <v>365</v>
      </c>
      <c r="D292" s="66">
        <v>191</v>
      </c>
      <c r="E292" s="66">
        <v>0</v>
      </c>
      <c r="F292" s="66" t="s">
        <v>371</v>
      </c>
      <c r="G292" s="66">
        <v>5</v>
      </c>
      <c r="H292" s="66" t="s">
        <v>371</v>
      </c>
      <c r="I292" s="66">
        <v>0</v>
      </c>
      <c r="J292" s="66" t="s">
        <v>365</v>
      </c>
    </row>
    <row r="293" spans="1:10" ht="12.75" customHeight="1" x14ac:dyDescent="0.25">
      <c r="A293" s="60"/>
      <c r="B293" s="60" t="s">
        <v>370</v>
      </c>
      <c r="C293" s="65" t="s">
        <v>365</v>
      </c>
      <c r="D293" s="66">
        <v>180</v>
      </c>
      <c r="E293" s="66">
        <v>0</v>
      </c>
      <c r="F293" s="66">
        <v>0</v>
      </c>
      <c r="G293" s="66">
        <v>0</v>
      </c>
      <c r="H293" s="66">
        <v>0</v>
      </c>
      <c r="I293" s="66">
        <v>0</v>
      </c>
      <c r="J293" s="66" t="s">
        <v>365</v>
      </c>
    </row>
    <row r="294" spans="1:10" ht="12.75" customHeight="1" x14ac:dyDescent="0.25">
      <c r="A294" s="60"/>
      <c r="B294" s="60" t="s">
        <v>372</v>
      </c>
      <c r="C294" s="65" t="s">
        <v>365</v>
      </c>
      <c r="D294" s="66">
        <v>1442</v>
      </c>
      <c r="E294" s="66">
        <v>0</v>
      </c>
      <c r="F294" s="66" t="s">
        <v>371</v>
      </c>
      <c r="G294" s="66" t="s">
        <v>371</v>
      </c>
      <c r="H294" s="66" t="s">
        <v>371</v>
      </c>
      <c r="I294" s="66">
        <v>0</v>
      </c>
      <c r="J294" s="66" t="s">
        <v>365</v>
      </c>
    </row>
    <row r="295" spans="1:10" ht="12.75" customHeight="1" x14ac:dyDescent="0.25">
      <c r="A295" s="60"/>
      <c r="B295" s="60" t="s">
        <v>373</v>
      </c>
      <c r="C295" s="65" t="s">
        <v>365</v>
      </c>
      <c r="D295" s="66">
        <v>8</v>
      </c>
      <c r="E295" s="66" t="s">
        <v>365</v>
      </c>
      <c r="F295" s="66" t="s">
        <v>365</v>
      </c>
      <c r="G295" s="66" t="s">
        <v>365</v>
      </c>
      <c r="H295" s="66" t="s">
        <v>365</v>
      </c>
      <c r="I295" s="66" t="s">
        <v>365</v>
      </c>
      <c r="J295" s="66" t="s">
        <v>365</v>
      </c>
    </row>
    <row r="296" spans="1:10" ht="12.75" customHeight="1" x14ac:dyDescent="0.25">
      <c r="A296" s="60"/>
      <c r="B296" s="60" t="s">
        <v>374</v>
      </c>
      <c r="C296" s="65" t="s">
        <v>365</v>
      </c>
      <c r="D296" s="66">
        <v>12</v>
      </c>
      <c r="E296" s="66">
        <v>0</v>
      </c>
      <c r="F296" s="66" t="s">
        <v>371</v>
      </c>
      <c r="G296" s="66" t="s">
        <v>371</v>
      </c>
      <c r="H296" s="66" t="s">
        <v>371</v>
      </c>
      <c r="I296" s="66">
        <v>0</v>
      </c>
      <c r="J296" s="66" t="s">
        <v>365</v>
      </c>
    </row>
    <row r="297" spans="1:10" ht="12.75" customHeight="1" x14ac:dyDescent="0.25">
      <c r="A297" s="60"/>
      <c r="B297" s="56" t="s">
        <v>375</v>
      </c>
      <c r="C297" s="65" t="s">
        <v>365</v>
      </c>
      <c r="D297" s="66">
        <v>780</v>
      </c>
      <c r="E297" s="66">
        <v>0</v>
      </c>
      <c r="F297" s="66" t="s">
        <v>371</v>
      </c>
      <c r="G297" s="66">
        <v>4</v>
      </c>
      <c r="H297" s="66" t="s">
        <v>371</v>
      </c>
      <c r="I297" s="66">
        <v>0</v>
      </c>
      <c r="J297" s="66" t="s">
        <v>365</v>
      </c>
    </row>
    <row r="298" spans="1:10" ht="12.75" customHeight="1" x14ac:dyDescent="0.25">
      <c r="A298" s="60"/>
      <c r="B298" s="60" t="s">
        <v>376</v>
      </c>
      <c r="C298" s="65" t="s">
        <v>365</v>
      </c>
      <c r="D298" s="66">
        <v>355</v>
      </c>
      <c r="E298" s="66">
        <v>0</v>
      </c>
      <c r="F298" s="66" t="s">
        <v>371</v>
      </c>
      <c r="G298" s="66">
        <v>3</v>
      </c>
      <c r="H298" s="66" t="s">
        <v>371</v>
      </c>
      <c r="I298" s="66">
        <v>0</v>
      </c>
      <c r="J298" s="66" t="s">
        <v>365</v>
      </c>
    </row>
    <row r="299" spans="1:10" ht="12.75" customHeight="1" x14ac:dyDescent="0.25">
      <c r="A299" s="60"/>
      <c r="B299" s="60" t="s">
        <v>377</v>
      </c>
      <c r="C299" s="65" t="s">
        <v>365</v>
      </c>
      <c r="D299" s="66">
        <v>289</v>
      </c>
      <c r="E299" s="66" t="s">
        <v>365</v>
      </c>
      <c r="F299" s="66" t="s">
        <v>365</v>
      </c>
      <c r="G299" s="66" t="s">
        <v>365</v>
      </c>
      <c r="H299" s="66" t="s">
        <v>365</v>
      </c>
      <c r="I299" s="66" t="s">
        <v>365</v>
      </c>
      <c r="J299" s="66" t="s">
        <v>365</v>
      </c>
    </row>
    <row r="300" spans="1:10" ht="12.75" customHeight="1" x14ac:dyDescent="0.25">
      <c r="A300" s="60"/>
      <c r="B300" s="60" t="s">
        <v>378</v>
      </c>
      <c r="C300" s="65" t="s">
        <v>365</v>
      </c>
      <c r="D300" s="66">
        <v>67</v>
      </c>
      <c r="E300" s="66">
        <v>0</v>
      </c>
      <c r="F300" s="66" t="s">
        <v>371</v>
      </c>
      <c r="G300" s="66" t="s">
        <v>371</v>
      </c>
      <c r="H300" s="66" t="s">
        <v>371</v>
      </c>
      <c r="I300" s="66">
        <v>0</v>
      </c>
      <c r="J300" s="66" t="s">
        <v>365</v>
      </c>
    </row>
    <row r="301" spans="1:10" ht="12.75" customHeight="1" x14ac:dyDescent="0.25">
      <c r="A301" s="60"/>
      <c r="B301" s="60" t="s">
        <v>379</v>
      </c>
      <c r="C301" s="65" t="s">
        <v>365</v>
      </c>
      <c r="D301" s="66">
        <v>68</v>
      </c>
      <c r="E301" s="66" t="s">
        <v>365</v>
      </c>
      <c r="F301" s="66" t="s">
        <v>371</v>
      </c>
      <c r="G301" s="66">
        <v>0</v>
      </c>
      <c r="H301" s="66" t="s">
        <v>371</v>
      </c>
      <c r="I301" s="66" t="s">
        <v>365</v>
      </c>
      <c r="J301" s="66" t="s">
        <v>365</v>
      </c>
    </row>
    <row r="302" spans="1:10" ht="12.75" customHeight="1" x14ac:dyDescent="0.25">
      <c r="A302" s="60"/>
      <c r="B302" s="60" t="s">
        <v>380</v>
      </c>
      <c r="C302" s="65" t="s">
        <v>365</v>
      </c>
      <c r="D302" s="66" t="s">
        <v>365</v>
      </c>
      <c r="E302" s="66">
        <v>0</v>
      </c>
      <c r="F302" s="66" t="s">
        <v>371</v>
      </c>
      <c r="G302" s="66">
        <v>0</v>
      </c>
      <c r="H302" s="66">
        <v>0</v>
      </c>
      <c r="I302" s="66">
        <v>0</v>
      </c>
      <c r="J302" s="66" t="s">
        <v>365</v>
      </c>
    </row>
    <row r="303" spans="1:10" ht="12.75" customHeight="1" x14ac:dyDescent="0.25">
      <c r="A303" s="60"/>
      <c r="B303" s="60" t="s">
        <v>381</v>
      </c>
      <c r="C303" s="65" t="s">
        <v>365</v>
      </c>
      <c r="D303" s="66" t="s">
        <v>371</v>
      </c>
      <c r="E303" s="66">
        <v>0</v>
      </c>
      <c r="F303" s="66" t="s">
        <v>371</v>
      </c>
      <c r="G303" s="66">
        <v>0</v>
      </c>
      <c r="H303" s="66" t="s">
        <v>371</v>
      </c>
      <c r="I303" s="66">
        <v>0</v>
      </c>
      <c r="J303" s="66" t="s">
        <v>365</v>
      </c>
    </row>
    <row r="304" spans="1:10" ht="12.75" customHeight="1" x14ac:dyDescent="0.25">
      <c r="A304" s="60"/>
      <c r="B304" s="56" t="s">
        <v>382</v>
      </c>
      <c r="C304" s="65">
        <v>1</v>
      </c>
      <c r="D304" s="66" t="s">
        <v>387</v>
      </c>
      <c r="E304" s="66">
        <v>0</v>
      </c>
      <c r="F304" s="66" t="s">
        <v>371</v>
      </c>
      <c r="G304" s="66" t="s">
        <v>371</v>
      </c>
      <c r="H304" s="66" t="s">
        <v>371</v>
      </c>
      <c r="I304" s="66">
        <v>0</v>
      </c>
      <c r="J304" s="66" t="s">
        <v>371</v>
      </c>
    </row>
    <row r="305" spans="1:10" ht="12.75" customHeight="1" x14ac:dyDescent="0.25">
      <c r="A305" s="60"/>
      <c r="B305" s="60"/>
      <c r="C305" s="65"/>
      <c r="D305" s="66"/>
      <c r="E305" s="66"/>
      <c r="F305" s="66"/>
      <c r="G305" s="66"/>
      <c r="H305" s="66"/>
      <c r="I305" s="66"/>
      <c r="J305" s="66"/>
    </row>
    <row r="306" spans="1:10" s="59" customFormat="1" ht="12.75" customHeight="1" x14ac:dyDescent="0.25">
      <c r="A306" s="56" t="s">
        <v>408</v>
      </c>
      <c r="B306" s="56" t="s">
        <v>409</v>
      </c>
      <c r="C306" s="69"/>
      <c r="D306" s="70"/>
      <c r="E306" s="70"/>
      <c r="F306" s="70"/>
      <c r="G306" s="70"/>
      <c r="H306" s="70"/>
      <c r="I306" s="70"/>
      <c r="J306" s="70"/>
    </row>
    <row r="307" spans="1:10" ht="12.75" customHeight="1" x14ac:dyDescent="0.25">
      <c r="A307" s="63"/>
      <c r="B307" s="72"/>
      <c r="C307" s="65"/>
      <c r="D307" s="66"/>
      <c r="E307" s="66"/>
      <c r="F307" s="66"/>
      <c r="G307" s="66"/>
      <c r="H307" s="66"/>
      <c r="I307" s="66"/>
      <c r="J307" s="66"/>
    </row>
    <row r="308" spans="1:10" ht="12.75" customHeight="1" x14ac:dyDescent="0.25">
      <c r="A308" s="60"/>
      <c r="B308" s="60"/>
      <c r="C308" s="65"/>
      <c r="D308" s="66"/>
      <c r="E308" s="66"/>
      <c r="F308" s="66"/>
      <c r="G308" s="66"/>
      <c r="H308" s="66"/>
      <c r="I308" s="66"/>
      <c r="J308" s="66"/>
    </row>
    <row r="309" spans="1:10" ht="12.75" customHeight="1" x14ac:dyDescent="0.25">
      <c r="A309" s="60"/>
      <c r="B309" s="56" t="s">
        <v>363</v>
      </c>
      <c r="C309" s="65">
        <v>5</v>
      </c>
      <c r="D309" s="66">
        <v>803</v>
      </c>
      <c r="E309" s="66">
        <v>0</v>
      </c>
      <c r="F309" s="66" t="s">
        <v>371</v>
      </c>
      <c r="G309" s="66">
        <v>2</v>
      </c>
      <c r="H309" s="66" t="s">
        <v>371</v>
      </c>
      <c r="I309" s="66">
        <v>0</v>
      </c>
      <c r="J309" s="66" t="s">
        <v>371</v>
      </c>
    </row>
    <row r="310" spans="1:10" ht="12.75" customHeight="1" x14ac:dyDescent="0.25">
      <c r="A310" s="60"/>
      <c r="B310" s="56" t="s">
        <v>364</v>
      </c>
      <c r="C310" s="65" t="s">
        <v>365</v>
      </c>
      <c r="D310" s="66">
        <v>17</v>
      </c>
      <c r="E310" s="66">
        <v>0</v>
      </c>
      <c r="F310" s="66" t="s">
        <v>371</v>
      </c>
      <c r="G310" s="66">
        <v>1</v>
      </c>
      <c r="H310" s="66" t="s">
        <v>371</v>
      </c>
      <c r="I310" s="66">
        <v>0</v>
      </c>
      <c r="J310" s="66" t="s">
        <v>365</v>
      </c>
    </row>
    <row r="311" spans="1:10" ht="12.75" customHeight="1" x14ac:dyDescent="0.25">
      <c r="A311" s="60"/>
      <c r="B311" s="60" t="s">
        <v>366</v>
      </c>
      <c r="C311" s="65" t="s">
        <v>365</v>
      </c>
      <c r="D311" s="66">
        <v>17</v>
      </c>
      <c r="E311" s="66">
        <v>0</v>
      </c>
      <c r="F311" s="66" t="s">
        <v>371</v>
      </c>
      <c r="G311" s="66" t="s">
        <v>371</v>
      </c>
      <c r="H311" s="66">
        <v>0</v>
      </c>
      <c r="I311" s="66">
        <v>0</v>
      </c>
      <c r="J311" s="66" t="s">
        <v>365</v>
      </c>
    </row>
    <row r="312" spans="1:10" ht="12.75" customHeight="1" x14ac:dyDescent="0.25">
      <c r="A312" s="60"/>
      <c r="B312" s="60" t="s">
        <v>367</v>
      </c>
      <c r="C312" s="65" t="s">
        <v>365</v>
      </c>
      <c r="D312" s="66" t="s">
        <v>365</v>
      </c>
      <c r="E312" s="66">
        <v>0</v>
      </c>
      <c r="F312" s="66">
        <v>0</v>
      </c>
      <c r="G312" s="66" t="s">
        <v>371</v>
      </c>
      <c r="H312" s="66" t="s">
        <v>371</v>
      </c>
      <c r="I312" s="66">
        <v>0</v>
      </c>
      <c r="J312" s="66" t="s">
        <v>365</v>
      </c>
    </row>
    <row r="313" spans="1:10" ht="12.75" customHeight="1" x14ac:dyDescent="0.25">
      <c r="A313" s="60"/>
      <c r="B313" s="56" t="s">
        <v>368</v>
      </c>
      <c r="C313" s="65" t="s">
        <v>365</v>
      </c>
      <c r="D313" s="66">
        <v>374</v>
      </c>
      <c r="E313" s="66">
        <v>0</v>
      </c>
      <c r="F313" s="66" t="s">
        <v>371</v>
      </c>
      <c r="G313" s="66" t="s">
        <v>371</v>
      </c>
      <c r="H313" s="66" t="s">
        <v>371</v>
      </c>
      <c r="I313" s="66">
        <v>0</v>
      </c>
      <c r="J313" s="66" t="s">
        <v>365</v>
      </c>
    </row>
    <row r="314" spans="1:10" ht="12.75" customHeight="1" x14ac:dyDescent="0.25">
      <c r="A314" s="60"/>
      <c r="B314" s="60" t="s">
        <v>369</v>
      </c>
      <c r="C314" s="65" t="s">
        <v>365</v>
      </c>
      <c r="D314" s="66">
        <v>39</v>
      </c>
      <c r="E314" s="66">
        <v>0</v>
      </c>
      <c r="F314" s="66">
        <v>0</v>
      </c>
      <c r="G314" s="66" t="s">
        <v>371</v>
      </c>
      <c r="H314" s="66" t="s">
        <v>371</v>
      </c>
      <c r="I314" s="66">
        <v>0</v>
      </c>
      <c r="J314" s="66" t="s">
        <v>365</v>
      </c>
    </row>
    <row r="315" spans="1:10" ht="12.75" customHeight="1" x14ac:dyDescent="0.25">
      <c r="A315" s="60"/>
      <c r="B315" s="60" t="s">
        <v>370</v>
      </c>
      <c r="C315" s="65" t="s">
        <v>365</v>
      </c>
      <c r="D315" s="66">
        <v>14</v>
      </c>
      <c r="E315" s="66">
        <v>0</v>
      </c>
      <c r="F315" s="66">
        <v>0</v>
      </c>
      <c r="G315" s="66">
        <v>0</v>
      </c>
      <c r="H315" s="66">
        <v>0</v>
      </c>
      <c r="I315" s="66">
        <v>0</v>
      </c>
      <c r="J315" s="66" t="s">
        <v>365</v>
      </c>
    </row>
    <row r="316" spans="1:10" ht="12.75" customHeight="1" x14ac:dyDescent="0.25">
      <c r="A316" s="60"/>
      <c r="B316" s="60" t="s">
        <v>372</v>
      </c>
      <c r="C316" s="65" t="s">
        <v>365</v>
      </c>
      <c r="D316" s="66">
        <v>314</v>
      </c>
      <c r="E316" s="66">
        <v>0</v>
      </c>
      <c r="F316" s="66">
        <v>0</v>
      </c>
      <c r="G316" s="66" t="s">
        <v>371</v>
      </c>
      <c r="H316" s="66">
        <v>0</v>
      </c>
      <c r="I316" s="66">
        <v>0</v>
      </c>
      <c r="J316" s="66" t="s">
        <v>365</v>
      </c>
    </row>
    <row r="317" spans="1:10" ht="12.75" customHeight="1" x14ac:dyDescent="0.25">
      <c r="A317" s="60"/>
      <c r="B317" s="60" t="s">
        <v>373</v>
      </c>
      <c r="C317" s="65" t="s">
        <v>365</v>
      </c>
      <c r="D317" s="66" t="s">
        <v>387</v>
      </c>
      <c r="E317" s="66" t="s">
        <v>365</v>
      </c>
      <c r="F317" s="66" t="s">
        <v>365</v>
      </c>
      <c r="G317" s="66" t="s">
        <v>365</v>
      </c>
      <c r="H317" s="66" t="s">
        <v>365</v>
      </c>
      <c r="I317" s="66" t="s">
        <v>365</v>
      </c>
      <c r="J317" s="66" t="s">
        <v>365</v>
      </c>
    </row>
    <row r="318" spans="1:10" ht="12.75" customHeight="1" x14ac:dyDescent="0.25">
      <c r="A318" s="60"/>
      <c r="B318" s="60" t="s">
        <v>374</v>
      </c>
      <c r="C318" s="65" t="s">
        <v>365</v>
      </c>
      <c r="D318" s="66">
        <v>0</v>
      </c>
      <c r="E318" s="66">
        <v>0</v>
      </c>
      <c r="F318" s="66" t="s">
        <v>371</v>
      </c>
      <c r="G318" s="66" t="s">
        <v>371</v>
      </c>
      <c r="H318" s="66" t="s">
        <v>371</v>
      </c>
      <c r="I318" s="66">
        <v>0</v>
      </c>
      <c r="J318" s="66" t="s">
        <v>365</v>
      </c>
    </row>
    <row r="319" spans="1:10" ht="12.75" customHeight="1" x14ac:dyDescent="0.25">
      <c r="A319" s="60"/>
      <c r="B319" s="56" t="s">
        <v>375</v>
      </c>
      <c r="C319" s="65" t="s">
        <v>365</v>
      </c>
      <c r="D319" s="66">
        <v>395</v>
      </c>
      <c r="E319" s="66">
        <v>0</v>
      </c>
      <c r="F319" s="66" t="s">
        <v>371</v>
      </c>
      <c r="G319" s="66" t="s">
        <v>371</v>
      </c>
      <c r="H319" s="66" t="s">
        <v>371</v>
      </c>
      <c r="I319" s="66">
        <v>0</v>
      </c>
      <c r="J319" s="66" t="s">
        <v>365</v>
      </c>
    </row>
    <row r="320" spans="1:10" ht="12.75" customHeight="1" x14ac:dyDescent="0.25">
      <c r="A320" s="60"/>
      <c r="B320" s="60" t="s">
        <v>376</v>
      </c>
      <c r="C320" s="65" t="s">
        <v>365</v>
      </c>
      <c r="D320" s="66">
        <v>228</v>
      </c>
      <c r="E320" s="66">
        <v>0</v>
      </c>
      <c r="F320" s="66" t="s">
        <v>371</v>
      </c>
      <c r="G320" s="66" t="s">
        <v>371</v>
      </c>
      <c r="H320" s="66" t="s">
        <v>371</v>
      </c>
      <c r="I320" s="66">
        <v>0</v>
      </c>
      <c r="J320" s="66" t="s">
        <v>365</v>
      </c>
    </row>
    <row r="321" spans="1:10" ht="12.75" customHeight="1" x14ac:dyDescent="0.25">
      <c r="A321" s="60"/>
      <c r="B321" s="60" t="s">
        <v>377</v>
      </c>
      <c r="C321" s="65" t="s">
        <v>365</v>
      </c>
      <c r="D321" s="66">
        <v>134</v>
      </c>
      <c r="E321" s="66" t="s">
        <v>365</v>
      </c>
      <c r="F321" s="66" t="s">
        <v>365</v>
      </c>
      <c r="G321" s="66" t="s">
        <v>365</v>
      </c>
      <c r="H321" s="66" t="s">
        <v>365</v>
      </c>
      <c r="I321" s="66" t="s">
        <v>365</v>
      </c>
      <c r="J321" s="66" t="s">
        <v>365</v>
      </c>
    </row>
    <row r="322" spans="1:10" ht="12.75" customHeight="1" x14ac:dyDescent="0.25">
      <c r="A322" s="60"/>
      <c r="B322" s="60" t="s">
        <v>378</v>
      </c>
      <c r="C322" s="65" t="s">
        <v>365</v>
      </c>
      <c r="D322" s="66">
        <v>27</v>
      </c>
      <c r="E322" s="66">
        <v>0</v>
      </c>
      <c r="F322" s="66">
        <v>0</v>
      </c>
      <c r="G322" s="66" t="s">
        <v>371</v>
      </c>
      <c r="H322" s="66">
        <v>0</v>
      </c>
      <c r="I322" s="66">
        <v>0</v>
      </c>
      <c r="J322" s="66" t="s">
        <v>365</v>
      </c>
    </row>
    <row r="323" spans="1:10" ht="12.75" customHeight="1" x14ac:dyDescent="0.25">
      <c r="A323" s="60"/>
      <c r="B323" s="60" t="s">
        <v>379</v>
      </c>
      <c r="C323" s="65" t="s">
        <v>365</v>
      </c>
      <c r="D323" s="66">
        <v>6</v>
      </c>
      <c r="E323" s="66" t="s">
        <v>365</v>
      </c>
      <c r="F323" s="66" t="s">
        <v>371</v>
      </c>
      <c r="G323" s="66">
        <v>0</v>
      </c>
      <c r="H323" s="66" t="s">
        <v>371</v>
      </c>
      <c r="I323" s="66" t="s">
        <v>365</v>
      </c>
      <c r="J323" s="66" t="s">
        <v>365</v>
      </c>
    </row>
    <row r="324" spans="1:10" ht="12.75" customHeight="1" x14ac:dyDescent="0.25">
      <c r="A324" s="60"/>
      <c r="B324" s="60" t="s">
        <v>380</v>
      </c>
      <c r="C324" s="65" t="s">
        <v>365</v>
      </c>
      <c r="D324" s="66" t="s">
        <v>365</v>
      </c>
      <c r="E324" s="66">
        <v>0</v>
      </c>
      <c r="F324" s="66">
        <v>0</v>
      </c>
      <c r="G324" s="66">
        <v>0</v>
      </c>
      <c r="H324" s="66">
        <v>0</v>
      </c>
      <c r="I324" s="66">
        <v>0</v>
      </c>
      <c r="J324" s="66" t="s">
        <v>365</v>
      </c>
    </row>
    <row r="325" spans="1:10" ht="12.75" customHeight="1" x14ac:dyDescent="0.25">
      <c r="A325" s="60"/>
      <c r="B325" s="60" t="s">
        <v>381</v>
      </c>
      <c r="C325" s="65" t="s">
        <v>365</v>
      </c>
      <c r="D325" s="66">
        <v>0</v>
      </c>
      <c r="E325" s="66">
        <v>0</v>
      </c>
      <c r="F325" s="66">
        <v>0</v>
      </c>
      <c r="G325" s="66">
        <v>0</v>
      </c>
      <c r="H325" s="66">
        <v>0</v>
      </c>
      <c r="I325" s="66">
        <v>0</v>
      </c>
      <c r="J325" s="66" t="s">
        <v>365</v>
      </c>
    </row>
    <row r="326" spans="1:10" ht="12.75" customHeight="1" x14ac:dyDescent="0.25">
      <c r="A326" s="60"/>
      <c r="B326" s="56" t="s">
        <v>382</v>
      </c>
      <c r="C326" s="65" t="s">
        <v>371</v>
      </c>
      <c r="D326" s="66" t="s">
        <v>387</v>
      </c>
      <c r="E326" s="66">
        <v>0</v>
      </c>
      <c r="F326" s="66">
        <v>0</v>
      </c>
      <c r="G326" s="66" t="s">
        <v>371</v>
      </c>
      <c r="H326" s="66" t="s">
        <v>371</v>
      </c>
      <c r="I326" s="66">
        <v>0</v>
      </c>
      <c r="J326" s="66" t="s">
        <v>371</v>
      </c>
    </row>
    <row r="327" spans="1:10" ht="12.75" customHeight="1" x14ac:dyDescent="0.25">
      <c r="A327" s="60"/>
      <c r="B327" s="60"/>
      <c r="C327" s="65"/>
      <c r="D327" s="66"/>
      <c r="E327" s="66"/>
      <c r="F327" s="66"/>
      <c r="G327" s="66"/>
      <c r="H327" s="66"/>
      <c r="I327" s="66"/>
      <c r="J327" s="66"/>
    </row>
    <row r="328" spans="1:10" s="59" customFormat="1" ht="12.75" customHeight="1" x14ac:dyDescent="0.25">
      <c r="A328" s="56" t="s">
        <v>410</v>
      </c>
      <c r="B328" s="56" t="s">
        <v>411</v>
      </c>
      <c r="C328" s="69"/>
      <c r="D328" s="70"/>
      <c r="E328" s="70"/>
      <c r="F328" s="70"/>
      <c r="G328" s="70"/>
      <c r="H328" s="70"/>
      <c r="I328" s="70"/>
      <c r="J328" s="70"/>
    </row>
    <row r="329" spans="1:10" ht="12.75" customHeight="1" x14ac:dyDescent="0.25">
      <c r="A329" s="60"/>
      <c r="B329" s="60"/>
      <c r="C329" s="65"/>
      <c r="D329" s="66"/>
      <c r="E329" s="66"/>
      <c r="F329" s="66"/>
      <c r="G329" s="66"/>
      <c r="H329" s="66"/>
      <c r="I329" s="66"/>
      <c r="J329" s="66"/>
    </row>
    <row r="330" spans="1:10" ht="12.75" customHeight="1" x14ac:dyDescent="0.25">
      <c r="A330" s="60"/>
      <c r="B330" s="60"/>
      <c r="C330" s="65"/>
      <c r="D330" s="66"/>
      <c r="E330" s="66"/>
      <c r="F330" s="66"/>
      <c r="G330" s="66"/>
      <c r="H330" s="66"/>
      <c r="I330" s="66"/>
      <c r="J330" s="66"/>
    </row>
    <row r="331" spans="1:10" ht="12.75" customHeight="1" x14ac:dyDescent="0.25">
      <c r="A331" s="60"/>
      <c r="B331" s="56" t="s">
        <v>363</v>
      </c>
      <c r="C331" s="65">
        <v>3</v>
      </c>
      <c r="D331" s="66">
        <v>316</v>
      </c>
      <c r="E331" s="66" t="s">
        <v>371</v>
      </c>
      <c r="F331" s="66" t="s">
        <v>371</v>
      </c>
      <c r="G331" s="66">
        <v>1</v>
      </c>
      <c r="H331" s="66" t="s">
        <v>371</v>
      </c>
      <c r="I331" s="66">
        <v>0</v>
      </c>
      <c r="J331" s="66" t="s">
        <v>371</v>
      </c>
    </row>
    <row r="332" spans="1:10" ht="12.75" customHeight="1" x14ac:dyDescent="0.25">
      <c r="A332" s="60"/>
      <c r="B332" s="56" t="s">
        <v>364</v>
      </c>
      <c r="C332" s="65" t="s">
        <v>365</v>
      </c>
      <c r="D332" s="66">
        <v>2</v>
      </c>
      <c r="E332" s="66" t="s">
        <v>371</v>
      </c>
      <c r="F332" s="66" t="s">
        <v>371</v>
      </c>
      <c r="G332" s="66" t="s">
        <v>371</v>
      </c>
      <c r="H332" s="66">
        <v>0</v>
      </c>
      <c r="I332" s="66">
        <v>0</v>
      </c>
      <c r="J332" s="66" t="s">
        <v>365</v>
      </c>
    </row>
    <row r="333" spans="1:10" ht="12.75" customHeight="1" x14ac:dyDescent="0.25">
      <c r="A333" s="60"/>
      <c r="B333" s="60" t="s">
        <v>366</v>
      </c>
      <c r="C333" s="65" t="s">
        <v>365</v>
      </c>
      <c r="D333" s="66">
        <v>2</v>
      </c>
      <c r="E333" s="66">
        <v>0</v>
      </c>
      <c r="F333" s="66">
        <v>0</v>
      </c>
      <c r="G333" s="66" t="s">
        <v>371</v>
      </c>
      <c r="H333" s="66">
        <v>0</v>
      </c>
      <c r="I333" s="66">
        <v>0</v>
      </c>
      <c r="J333" s="66" t="s">
        <v>365</v>
      </c>
    </row>
    <row r="334" spans="1:10" ht="12.75" customHeight="1" x14ac:dyDescent="0.25">
      <c r="A334" s="60"/>
      <c r="B334" s="60" t="s">
        <v>367</v>
      </c>
      <c r="C334" s="65" t="s">
        <v>365</v>
      </c>
      <c r="D334" s="66" t="s">
        <v>365</v>
      </c>
      <c r="E334" s="66" t="s">
        <v>371</v>
      </c>
      <c r="F334" s="66" t="s">
        <v>371</v>
      </c>
      <c r="G334" s="66" t="s">
        <v>371</v>
      </c>
      <c r="H334" s="66">
        <v>0</v>
      </c>
      <c r="I334" s="66">
        <v>0</v>
      </c>
      <c r="J334" s="66" t="s">
        <v>365</v>
      </c>
    </row>
    <row r="335" spans="1:10" ht="12.75" customHeight="1" x14ac:dyDescent="0.25">
      <c r="A335" s="60"/>
      <c r="B335" s="56" t="s">
        <v>368</v>
      </c>
      <c r="C335" s="65" t="s">
        <v>365</v>
      </c>
      <c r="D335" s="66">
        <v>241</v>
      </c>
      <c r="E335" s="66" t="s">
        <v>371</v>
      </c>
      <c r="F335" s="66" t="s">
        <v>371</v>
      </c>
      <c r="G335" s="66">
        <v>1</v>
      </c>
      <c r="H335" s="66" t="s">
        <v>371</v>
      </c>
      <c r="I335" s="66">
        <v>0</v>
      </c>
      <c r="J335" s="66" t="s">
        <v>365</v>
      </c>
    </row>
    <row r="336" spans="1:10" ht="12.75" customHeight="1" x14ac:dyDescent="0.25">
      <c r="A336" s="60"/>
      <c r="B336" s="60" t="s">
        <v>369</v>
      </c>
      <c r="C336" s="65" t="s">
        <v>365</v>
      </c>
      <c r="D336" s="66">
        <v>25</v>
      </c>
      <c r="E336" s="66">
        <v>0</v>
      </c>
      <c r="F336" s="66" t="s">
        <v>371</v>
      </c>
      <c r="G336" s="66">
        <v>1</v>
      </c>
      <c r="H336" s="66" t="s">
        <v>371</v>
      </c>
      <c r="I336" s="66">
        <v>0</v>
      </c>
      <c r="J336" s="66" t="s">
        <v>365</v>
      </c>
    </row>
    <row r="337" spans="1:10" ht="12.75" customHeight="1" x14ac:dyDescent="0.25">
      <c r="A337" s="60"/>
      <c r="B337" s="60" t="s">
        <v>370</v>
      </c>
      <c r="C337" s="65" t="s">
        <v>365</v>
      </c>
      <c r="D337" s="66">
        <v>11</v>
      </c>
      <c r="E337" s="66">
        <v>0</v>
      </c>
      <c r="F337" s="66">
        <v>0</v>
      </c>
      <c r="G337" s="66">
        <v>0</v>
      </c>
      <c r="H337" s="66">
        <v>0</v>
      </c>
      <c r="I337" s="66">
        <v>0</v>
      </c>
      <c r="J337" s="66" t="s">
        <v>365</v>
      </c>
    </row>
    <row r="338" spans="1:10" ht="12.75" customHeight="1" x14ac:dyDescent="0.25">
      <c r="A338" s="60"/>
      <c r="B338" s="60" t="s">
        <v>372</v>
      </c>
      <c r="C338" s="65" t="s">
        <v>365</v>
      </c>
      <c r="D338" s="66">
        <v>202</v>
      </c>
      <c r="E338" s="66">
        <v>0</v>
      </c>
      <c r="F338" s="66">
        <v>0</v>
      </c>
      <c r="G338" s="66" t="s">
        <v>371</v>
      </c>
      <c r="H338" s="66">
        <v>0</v>
      </c>
      <c r="I338" s="66">
        <v>0</v>
      </c>
      <c r="J338" s="66" t="s">
        <v>365</v>
      </c>
    </row>
    <row r="339" spans="1:10" ht="12.75" customHeight="1" x14ac:dyDescent="0.25">
      <c r="A339" s="60"/>
      <c r="B339" s="60" t="s">
        <v>373</v>
      </c>
      <c r="C339" s="65" t="s">
        <v>365</v>
      </c>
      <c r="D339" s="66">
        <v>1</v>
      </c>
      <c r="E339" s="66" t="s">
        <v>365</v>
      </c>
      <c r="F339" s="66" t="s">
        <v>365</v>
      </c>
      <c r="G339" s="66" t="s">
        <v>365</v>
      </c>
      <c r="H339" s="66" t="s">
        <v>365</v>
      </c>
      <c r="I339" s="66" t="s">
        <v>365</v>
      </c>
      <c r="J339" s="66" t="s">
        <v>365</v>
      </c>
    </row>
    <row r="340" spans="1:10" ht="12.75" customHeight="1" x14ac:dyDescent="0.25">
      <c r="A340" s="60"/>
      <c r="B340" s="60" t="s">
        <v>374</v>
      </c>
      <c r="C340" s="65" t="s">
        <v>365</v>
      </c>
      <c r="D340" s="66">
        <v>2</v>
      </c>
      <c r="E340" s="66" t="s">
        <v>371</v>
      </c>
      <c r="F340" s="66">
        <v>0</v>
      </c>
      <c r="G340" s="66" t="s">
        <v>371</v>
      </c>
      <c r="H340" s="66" t="s">
        <v>371</v>
      </c>
      <c r="I340" s="66">
        <v>0</v>
      </c>
      <c r="J340" s="66" t="s">
        <v>365</v>
      </c>
    </row>
    <row r="341" spans="1:10" ht="12.75" customHeight="1" x14ac:dyDescent="0.25">
      <c r="A341" s="60"/>
      <c r="B341" s="56" t="s">
        <v>375</v>
      </c>
      <c r="C341" s="65" t="s">
        <v>365</v>
      </c>
      <c r="D341" s="66">
        <v>72</v>
      </c>
      <c r="E341" s="66">
        <v>0</v>
      </c>
      <c r="F341" s="66" t="s">
        <v>371</v>
      </c>
      <c r="G341" s="66" t="s">
        <v>371</v>
      </c>
      <c r="H341" s="66" t="s">
        <v>371</v>
      </c>
      <c r="I341" s="66">
        <v>0</v>
      </c>
      <c r="J341" s="66" t="s">
        <v>365</v>
      </c>
    </row>
    <row r="342" spans="1:10" ht="12.75" customHeight="1" x14ac:dyDescent="0.25">
      <c r="A342" s="60"/>
      <c r="B342" s="60" t="s">
        <v>376</v>
      </c>
      <c r="C342" s="65" t="s">
        <v>365</v>
      </c>
      <c r="D342" s="66">
        <v>31</v>
      </c>
      <c r="E342" s="66">
        <v>0</v>
      </c>
      <c r="F342" s="66" t="s">
        <v>371</v>
      </c>
      <c r="G342" s="66" t="s">
        <v>371</v>
      </c>
      <c r="H342" s="66" t="s">
        <v>371</v>
      </c>
      <c r="I342" s="66">
        <v>0</v>
      </c>
      <c r="J342" s="66" t="s">
        <v>365</v>
      </c>
    </row>
    <row r="343" spans="1:10" ht="12.75" customHeight="1" x14ac:dyDescent="0.25">
      <c r="A343" s="60"/>
      <c r="B343" s="60" t="s">
        <v>377</v>
      </c>
      <c r="C343" s="65" t="s">
        <v>365</v>
      </c>
      <c r="D343" s="66">
        <v>33</v>
      </c>
      <c r="E343" s="66" t="s">
        <v>365</v>
      </c>
      <c r="F343" s="66" t="s">
        <v>365</v>
      </c>
      <c r="G343" s="66" t="s">
        <v>365</v>
      </c>
      <c r="H343" s="66" t="s">
        <v>365</v>
      </c>
      <c r="I343" s="66" t="s">
        <v>365</v>
      </c>
      <c r="J343" s="66" t="s">
        <v>365</v>
      </c>
    </row>
    <row r="344" spans="1:10" ht="12.75" customHeight="1" x14ac:dyDescent="0.25">
      <c r="A344" s="60"/>
      <c r="B344" s="60" t="s">
        <v>378</v>
      </c>
      <c r="C344" s="65" t="s">
        <v>365</v>
      </c>
      <c r="D344" s="66">
        <v>7</v>
      </c>
      <c r="E344" s="66">
        <v>0</v>
      </c>
      <c r="F344" s="66">
        <v>0</v>
      </c>
      <c r="G344" s="66" t="s">
        <v>371</v>
      </c>
      <c r="H344" s="66" t="s">
        <v>371</v>
      </c>
      <c r="I344" s="66">
        <v>0</v>
      </c>
      <c r="J344" s="66" t="s">
        <v>365</v>
      </c>
    </row>
    <row r="345" spans="1:10" ht="12.75" customHeight="1" x14ac:dyDescent="0.25">
      <c r="A345" s="60"/>
      <c r="B345" s="60" t="s">
        <v>379</v>
      </c>
      <c r="C345" s="65" t="s">
        <v>365</v>
      </c>
      <c r="D345" s="66">
        <v>1</v>
      </c>
      <c r="E345" s="66" t="s">
        <v>365</v>
      </c>
      <c r="F345" s="66" t="s">
        <v>371</v>
      </c>
      <c r="G345" s="66">
        <v>0</v>
      </c>
      <c r="H345" s="66" t="s">
        <v>371</v>
      </c>
      <c r="I345" s="66" t="s">
        <v>365</v>
      </c>
      <c r="J345" s="66" t="s">
        <v>365</v>
      </c>
    </row>
    <row r="346" spans="1:10" ht="12.75" customHeight="1" x14ac:dyDescent="0.25">
      <c r="A346" s="60"/>
      <c r="B346" s="60" t="s">
        <v>380</v>
      </c>
      <c r="C346" s="65" t="s">
        <v>365</v>
      </c>
      <c r="D346" s="66" t="s">
        <v>365</v>
      </c>
      <c r="E346" s="66">
        <v>0</v>
      </c>
      <c r="F346" s="66">
        <v>0</v>
      </c>
      <c r="G346" s="66">
        <v>0</v>
      </c>
      <c r="H346" s="66">
        <v>0</v>
      </c>
      <c r="I346" s="66">
        <v>0</v>
      </c>
      <c r="J346" s="66" t="s">
        <v>365</v>
      </c>
    </row>
    <row r="347" spans="1:10" ht="12.75" customHeight="1" x14ac:dyDescent="0.25">
      <c r="A347" s="60"/>
      <c r="B347" s="60" t="s">
        <v>381</v>
      </c>
      <c r="C347" s="65" t="s">
        <v>365</v>
      </c>
      <c r="D347" s="66" t="s">
        <v>371</v>
      </c>
      <c r="E347" s="66">
        <v>0</v>
      </c>
      <c r="F347" s="66" t="s">
        <v>371</v>
      </c>
      <c r="G347" s="66">
        <v>0</v>
      </c>
      <c r="H347" s="66">
        <v>0</v>
      </c>
      <c r="I347" s="66">
        <v>0</v>
      </c>
      <c r="J347" s="66" t="s">
        <v>365</v>
      </c>
    </row>
    <row r="348" spans="1:10" ht="12.75" customHeight="1" x14ac:dyDescent="0.25">
      <c r="A348" s="60"/>
      <c r="B348" s="56" t="s">
        <v>382</v>
      </c>
      <c r="C348" s="65" t="s">
        <v>371</v>
      </c>
      <c r="D348" s="66" t="s">
        <v>387</v>
      </c>
      <c r="E348" s="66">
        <v>0</v>
      </c>
      <c r="F348" s="66">
        <v>0</v>
      </c>
      <c r="G348" s="66" t="s">
        <v>371</v>
      </c>
      <c r="H348" s="66" t="s">
        <v>371</v>
      </c>
      <c r="I348" s="66">
        <v>0</v>
      </c>
      <c r="J348" s="66" t="s">
        <v>371</v>
      </c>
    </row>
    <row r="349" spans="1:10" ht="12.75" customHeight="1" x14ac:dyDescent="0.25">
      <c r="A349" s="60"/>
      <c r="B349" s="60"/>
      <c r="C349" s="65"/>
      <c r="D349" s="66"/>
      <c r="E349" s="66"/>
      <c r="F349" s="66"/>
      <c r="G349" s="66"/>
      <c r="H349" s="66"/>
      <c r="I349" s="66"/>
      <c r="J349" s="66"/>
    </row>
    <row r="350" spans="1:10" s="59" customFormat="1" ht="12.75" customHeight="1" x14ac:dyDescent="0.25">
      <c r="A350" s="56" t="s">
        <v>412</v>
      </c>
      <c r="B350" s="56" t="s">
        <v>413</v>
      </c>
      <c r="C350" s="69"/>
      <c r="D350" s="70"/>
      <c r="E350" s="70"/>
      <c r="F350" s="70"/>
      <c r="G350" s="70"/>
      <c r="H350" s="70"/>
      <c r="I350" s="70"/>
      <c r="J350" s="70"/>
    </row>
    <row r="351" spans="1:10" ht="12.75" customHeight="1" x14ac:dyDescent="0.25">
      <c r="A351" s="63"/>
      <c r="B351" s="72"/>
      <c r="C351" s="65"/>
      <c r="D351" s="66"/>
      <c r="E351" s="66"/>
      <c r="F351" s="66"/>
      <c r="G351" s="66"/>
      <c r="H351" s="66"/>
      <c r="I351" s="66"/>
      <c r="J351" s="66"/>
    </row>
    <row r="352" spans="1:10" ht="12.75" customHeight="1" x14ac:dyDescent="0.25">
      <c r="A352" s="60"/>
      <c r="B352" s="60"/>
      <c r="C352" s="65"/>
      <c r="D352" s="66"/>
      <c r="E352" s="66"/>
      <c r="F352" s="66"/>
      <c r="G352" s="66"/>
      <c r="H352" s="66"/>
      <c r="I352" s="66"/>
      <c r="J352" s="66"/>
    </row>
    <row r="353" spans="1:10" ht="12.75" customHeight="1" x14ac:dyDescent="0.25">
      <c r="A353" s="60"/>
      <c r="B353" s="56" t="s">
        <v>363</v>
      </c>
      <c r="C353" s="65">
        <v>384</v>
      </c>
      <c r="D353" s="66">
        <v>21308</v>
      </c>
      <c r="E353" s="66" t="s">
        <v>371</v>
      </c>
      <c r="F353" s="66">
        <v>2</v>
      </c>
      <c r="G353" s="66">
        <v>48</v>
      </c>
      <c r="H353" s="66">
        <v>1</v>
      </c>
      <c r="I353" s="66" t="s">
        <v>371</v>
      </c>
      <c r="J353" s="66">
        <v>248</v>
      </c>
    </row>
    <row r="354" spans="1:10" ht="12.75" customHeight="1" x14ac:dyDescent="0.25">
      <c r="A354" s="60"/>
      <c r="B354" s="56" t="s">
        <v>364</v>
      </c>
      <c r="C354" s="65" t="s">
        <v>365</v>
      </c>
      <c r="D354" s="66">
        <v>237</v>
      </c>
      <c r="E354" s="66">
        <v>0</v>
      </c>
      <c r="F354" s="66" t="s">
        <v>371</v>
      </c>
      <c r="G354" s="66">
        <v>11</v>
      </c>
      <c r="H354" s="66" t="s">
        <v>371</v>
      </c>
      <c r="I354" s="66" t="s">
        <v>371</v>
      </c>
      <c r="J354" s="66" t="s">
        <v>365</v>
      </c>
    </row>
    <row r="355" spans="1:10" ht="12.75" customHeight="1" x14ac:dyDescent="0.25">
      <c r="A355" s="60"/>
      <c r="B355" s="60" t="s">
        <v>366</v>
      </c>
      <c r="C355" s="65" t="s">
        <v>365</v>
      </c>
      <c r="D355" s="66">
        <v>237</v>
      </c>
      <c r="E355" s="66">
        <v>0</v>
      </c>
      <c r="F355" s="66" t="s">
        <v>371</v>
      </c>
      <c r="G355" s="66">
        <v>3</v>
      </c>
      <c r="H355" s="66" t="s">
        <v>371</v>
      </c>
      <c r="I355" s="66" t="s">
        <v>371</v>
      </c>
      <c r="J355" s="66" t="s">
        <v>365</v>
      </c>
    </row>
    <row r="356" spans="1:10" ht="12.75" customHeight="1" x14ac:dyDescent="0.25">
      <c r="A356" s="60"/>
      <c r="B356" s="60" t="s">
        <v>367</v>
      </c>
      <c r="C356" s="65" t="s">
        <v>365</v>
      </c>
      <c r="D356" s="66" t="s">
        <v>365</v>
      </c>
      <c r="E356" s="66">
        <v>0</v>
      </c>
      <c r="F356" s="66" t="s">
        <v>371</v>
      </c>
      <c r="G356" s="66">
        <v>7</v>
      </c>
      <c r="H356" s="66" t="s">
        <v>371</v>
      </c>
      <c r="I356" s="66" t="s">
        <v>371</v>
      </c>
      <c r="J356" s="66" t="s">
        <v>365</v>
      </c>
    </row>
    <row r="357" spans="1:10" ht="12.75" customHeight="1" x14ac:dyDescent="0.25">
      <c r="A357" s="60"/>
      <c r="B357" s="56" t="s">
        <v>368</v>
      </c>
      <c r="C357" s="65" t="s">
        <v>365</v>
      </c>
      <c r="D357" s="66">
        <v>17486</v>
      </c>
      <c r="E357" s="66" t="s">
        <v>371</v>
      </c>
      <c r="F357" s="66" t="s">
        <v>371</v>
      </c>
      <c r="G357" s="66">
        <v>31</v>
      </c>
      <c r="H357" s="66" t="s">
        <v>371</v>
      </c>
      <c r="I357" s="66" t="s">
        <v>371</v>
      </c>
      <c r="J357" s="66" t="s">
        <v>365</v>
      </c>
    </row>
    <row r="358" spans="1:10" ht="12.75" customHeight="1" x14ac:dyDescent="0.25">
      <c r="A358" s="60"/>
      <c r="B358" s="60" t="s">
        <v>369</v>
      </c>
      <c r="C358" s="65" t="s">
        <v>365</v>
      </c>
      <c r="D358" s="66">
        <v>1227</v>
      </c>
      <c r="E358" s="66" t="s">
        <v>371</v>
      </c>
      <c r="F358" s="66" t="s">
        <v>371</v>
      </c>
      <c r="G358" s="66">
        <v>27</v>
      </c>
      <c r="H358" s="66" t="s">
        <v>371</v>
      </c>
      <c r="I358" s="66" t="s">
        <v>371</v>
      </c>
      <c r="J358" s="66" t="s">
        <v>365</v>
      </c>
    </row>
    <row r="359" spans="1:10" ht="12.75" customHeight="1" x14ac:dyDescent="0.25">
      <c r="A359" s="60"/>
      <c r="B359" s="60" t="s">
        <v>370</v>
      </c>
      <c r="C359" s="65" t="s">
        <v>365</v>
      </c>
      <c r="D359" s="66">
        <v>152</v>
      </c>
      <c r="E359" s="66">
        <v>0</v>
      </c>
      <c r="F359" s="66" t="s">
        <v>371</v>
      </c>
      <c r="G359" s="66" t="s">
        <v>371</v>
      </c>
      <c r="H359" s="66">
        <v>0</v>
      </c>
      <c r="I359" s="66">
        <v>0</v>
      </c>
      <c r="J359" s="66" t="s">
        <v>365</v>
      </c>
    </row>
    <row r="360" spans="1:10" ht="12.75" customHeight="1" x14ac:dyDescent="0.25">
      <c r="A360" s="60"/>
      <c r="B360" s="60" t="s">
        <v>372</v>
      </c>
      <c r="C360" s="65" t="s">
        <v>365</v>
      </c>
      <c r="D360" s="66">
        <v>15816</v>
      </c>
      <c r="E360" s="66" t="s">
        <v>371</v>
      </c>
      <c r="F360" s="66" t="s">
        <v>371</v>
      </c>
      <c r="G360" s="66">
        <v>2</v>
      </c>
      <c r="H360" s="66" t="s">
        <v>371</v>
      </c>
      <c r="I360" s="66">
        <v>0</v>
      </c>
      <c r="J360" s="66" t="s">
        <v>365</v>
      </c>
    </row>
    <row r="361" spans="1:10" ht="12.75" customHeight="1" x14ac:dyDescent="0.25">
      <c r="A361" s="60"/>
      <c r="B361" s="60" t="s">
        <v>373</v>
      </c>
      <c r="C361" s="65" t="s">
        <v>365</v>
      </c>
      <c r="D361" s="66">
        <v>62</v>
      </c>
      <c r="E361" s="66" t="s">
        <v>365</v>
      </c>
      <c r="F361" s="66" t="s">
        <v>365</v>
      </c>
      <c r="G361" s="66" t="s">
        <v>365</v>
      </c>
      <c r="H361" s="66" t="s">
        <v>365</v>
      </c>
      <c r="I361" s="66" t="s">
        <v>365</v>
      </c>
      <c r="J361" s="66" t="s">
        <v>365</v>
      </c>
    </row>
    <row r="362" spans="1:10" ht="12.75" customHeight="1" x14ac:dyDescent="0.25">
      <c r="A362" s="60"/>
      <c r="B362" s="60" t="s">
        <v>374</v>
      </c>
      <c r="C362" s="65" t="s">
        <v>365</v>
      </c>
      <c r="D362" s="66">
        <v>229</v>
      </c>
      <c r="E362" s="66" t="s">
        <v>371</v>
      </c>
      <c r="F362" s="66" t="s">
        <v>371</v>
      </c>
      <c r="G362" s="66">
        <v>2</v>
      </c>
      <c r="H362" s="66" t="s">
        <v>371</v>
      </c>
      <c r="I362" s="66">
        <v>0</v>
      </c>
      <c r="J362" s="66" t="s">
        <v>365</v>
      </c>
    </row>
    <row r="363" spans="1:10" ht="12.75" customHeight="1" x14ac:dyDescent="0.25">
      <c r="A363" s="60"/>
      <c r="B363" s="56" t="s">
        <v>375</v>
      </c>
      <c r="C363" s="65" t="s">
        <v>365</v>
      </c>
      <c r="D363" s="66">
        <v>3352</v>
      </c>
      <c r="E363" s="66">
        <v>0</v>
      </c>
      <c r="F363" s="66">
        <v>1</v>
      </c>
      <c r="G363" s="66">
        <v>6</v>
      </c>
      <c r="H363" s="66">
        <v>1</v>
      </c>
      <c r="I363" s="66">
        <v>0</v>
      </c>
      <c r="J363" s="66" t="s">
        <v>365</v>
      </c>
    </row>
    <row r="364" spans="1:10" ht="12.75" customHeight="1" x14ac:dyDescent="0.25">
      <c r="A364" s="60"/>
      <c r="B364" s="60" t="s">
        <v>376</v>
      </c>
      <c r="C364" s="65" t="s">
        <v>365</v>
      </c>
      <c r="D364" s="66">
        <v>1614</v>
      </c>
      <c r="E364" s="66">
        <v>0</v>
      </c>
      <c r="F364" s="66" t="s">
        <v>371</v>
      </c>
      <c r="G364" s="66">
        <v>6</v>
      </c>
      <c r="H364" s="66" t="s">
        <v>371</v>
      </c>
      <c r="I364" s="66">
        <v>0</v>
      </c>
      <c r="J364" s="66" t="s">
        <v>365</v>
      </c>
    </row>
    <row r="365" spans="1:10" ht="12.75" customHeight="1" x14ac:dyDescent="0.25">
      <c r="A365" s="60"/>
      <c r="B365" s="60" t="s">
        <v>377</v>
      </c>
      <c r="C365" s="65" t="s">
        <v>365</v>
      </c>
      <c r="D365" s="66">
        <v>1279</v>
      </c>
      <c r="E365" s="66" t="s">
        <v>365</v>
      </c>
      <c r="F365" s="66" t="s">
        <v>365</v>
      </c>
      <c r="G365" s="66" t="s">
        <v>365</v>
      </c>
      <c r="H365" s="66" t="s">
        <v>365</v>
      </c>
      <c r="I365" s="66" t="s">
        <v>365</v>
      </c>
      <c r="J365" s="66" t="s">
        <v>365</v>
      </c>
    </row>
    <row r="366" spans="1:10" ht="12.75" customHeight="1" x14ac:dyDescent="0.25">
      <c r="A366" s="60"/>
      <c r="B366" s="60" t="s">
        <v>378</v>
      </c>
      <c r="C366" s="65" t="s">
        <v>365</v>
      </c>
      <c r="D366" s="66">
        <v>336</v>
      </c>
      <c r="E366" s="66">
        <v>0</v>
      </c>
      <c r="F366" s="66" t="s">
        <v>371</v>
      </c>
      <c r="G366" s="66" t="s">
        <v>371</v>
      </c>
      <c r="H366" s="66" t="s">
        <v>371</v>
      </c>
      <c r="I366" s="66">
        <v>0</v>
      </c>
      <c r="J366" s="66" t="s">
        <v>365</v>
      </c>
    </row>
    <row r="367" spans="1:10" ht="12.75" customHeight="1" x14ac:dyDescent="0.25">
      <c r="A367" s="60"/>
      <c r="B367" s="60" t="s">
        <v>379</v>
      </c>
      <c r="C367" s="65" t="s">
        <v>365</v>
      </c>
      <c r="D367" s="66">
        <v>49</v>
      </c>
      <c r="E367" s="66" t="s">
        <v>365</v>
      </c>
      <c r="F367" s="66">
        <v>1</v>
      </c>
      <c r="G367" s="66" t="s">
        <v>371</v>
      </c>
      <c r="H367" s="66" t="s">
        <v>371</v>
      </c>
      <c r="I367" s="66" t="s">
        <v>365</v>
      </c>
      <c r="J367" s="66" t="s">
        <v>365</v>
      </c>
    </row>
    <row r="368" spans="1:10" ht="12.75" customHeight="1" x14ac:dyDescent="0.25">
      <c r="A368" s="60"/>
      <c r="B368" s="60" t="s">
        <v>380</v>
      </c>
      <c r="C368" s="65" t="s">
        <v>365</v>
      </c>
      <c r="D368" s="66" t="s">
        <v>365</v>
      </c>
      <c r="E368" s="66">
        <v>0</v>
      </c>
      <c r="F368" s="66" t="s">
        <v>371</v>
      </c>
      <c r="G368" s="66" t="s">
        <v>371</v>
      </c>
      <c r="H368" s="66" t="s">
        <v>371</v>
      </c>
      <c r="I368" s="66">
        <v>0</v>
      </c>
      <c r="J368" s="66" t="s">
        <v>365</v>
      </c>
    </row>
    <row r="369" spans="1:10" ht="12.75" customHeight="1" x14ac:dyDescent="0.25">
      <c r="A369" s="60"/>
      <c r="B369" s="60" t="s">
        <v>381</v>
      </c>
      <c r="C369" s="65" t="s">
        <v>365</v>
      </c>
      <c r="D369" s="66">
        <v>73</v>
      </c>
      <c r="E369" s="66">
        <v>0</v>
      </c>
      <c r="F369" s="66" t="s">
        <v>371</v>
      </c>
      <c r="G369" s="66" t="s">
        <v>371</v>
      </c>
      <c r="H369" s="66" t="s">
        <v>371</v>
      </c>
      <c r="I369" s="66">
        <v>0</v>
      </c>
      <c r="J369" s="66" t="s">
        <v>365</v>
      </c>
    </row>
    <row r="370" spans="1:10" ht="12.75" customHeight="1" x14ac:dyDescent="0.25">
      <c r="A370" s="60"/>
      <c r="B370" s="56" t="s">
        <v>382</v>
      </c>
      <c r="C370" s="65">
        <v>250</v>
      </c>
      <c r="D370" s="66">
        <v>233</v>
      </c>
      <c r="E370" s="66">
        <v>0</v>
      </c>
      <c r="F370" s="66" t="s">
        <v>371</v>
      </c>
      <c r="G370" s="66" t="s">
        <v>371</v>
      </c>
      <c r="H370" s="66" t="s">
        <v>371</v>
      </c>
      <c r="I370" s="66">
        <v>0</v>
      </c>
      <c r="J370" s="66">
        <v>248</v>
      </c>
    </row>
    <row r="371" spans="1:10" ht="12.75" customHeight="1" x14ac:dyDescent="0.25">
      <c r="A371" s="60"/>
      <c r="B371" s="60"/>
      <c r="C371" s="65"/>
      <c r="D371" s="66"/>
      <c r="E371" s="66"/>
      <c r="F371" s="66"/>
      <c r="G371" s="66"/>
      <c r="H371" s="66"/>
      <c r="I371" s="66"/>
      <c r="J371" s="66"/>
    </row>
    <row r="372" spans="1:10" s="59" customFormat="1" ht="12.75" customHeight="1" x14ac:dyDescent="0.25">
      <c r="A372" s="56" t="s">
        <v>414</v>
      </c>
      <c r="B372" s="56" t="s">
        <v>415</v>
      </c>
      <c r="C372" s="69"/>
      <c r="D372" s="70"/>
      <c r="E372" s="70"/>
      <c r="F372" s="70"/>
      <c r="G372" s="70"/>
      <c r="H372" s="70"/>
      <c r="I372" s="70"/>
      <c r="J372" s="70"/>
    </row>
    <row r="373" spans="1:10" ht="12.75" customHeight="1" x14ac:dyDescent="0.25">
      <c r="A373" s="60"/>
      <c r="B373" s="60"/>
      <c r="C373" s="65"/>
      <c r="D373" s="66"/>
      <c r="E373" s="66"/>
      <c r="F373" s="66"/>
      <c r="G373" s="66"/>
      <c r="H373" s="66"/>
      <c r="I373" s="66"/>
      <c r="J373" s="66"/>
    </row>
    <row r="374" spans="1:10" ht="12.75" customHeight="1" x14ac:dyDescent="0.25">
      <c r="A374" s="60"/>
      <c r="B374" s="60"/>
      <c r="C374" s="65"/>
      <c r="D374" s="66"/>
      <c r="E374" s="66"/>
      <c r="F374" s="66"/>
      <c r="G374" s="66"/>
      <c r="H374" s="66"/>
      <c r="I374" s="66"/>
      <c r="J374" s="66"/>
    </row>
    <row r="375" spans="1:10" ht="12.75" customHeight="1" x14ac:dyDescent="0.25">
      <c r="A375" s="60"/>
      <c r="B375" s="56" t="s">
        <v>363</v>
      </c>
      <c r="C375" s="65">
        <v>123</v>
      </c>
      <c r="D375" s="66">
        <v>5001</v>
      </c>
      <c r="E375" s="66" t="s">
        <v>371</v>
      </c>
      <c r="F375" s="66">
        <v>1</v>
      </c>
      <c r="G375" s="66">
        <v>6</v>
      </c>
      <c r="H375" s="66" t="s">
        <v>371</v>
      </c>
      <c r="I375" s="66" t="s">
        <v>371</v>
      </c>
      <c r="J375" s="66">
        <v>95</v>
      </c>
    </row>
    <row r="376" spans="1:10" ht="12.75" customHeight="1" x14ac:dyDescent="0.25">
      <c r="A376" s="60"/>
      <c r="B376" s="56" t="s">
        <v>364</v>
      </c>
      <c r="C376" s="65" t="s">
        <v>365</v>
      </c>
      <c r="D376" s="66">
        <v>-21</v>
      </c>
      <c r="E376" s="66">
        <v>0</v>
      </c>
      <c r="F376" s="66" t="s">
        <v>371</v>
      </c>
      <c r="G376" s="66">
        <v>2</v>
      </c>
      <c r="H376" s="66" t="s">
        <v>371</v>
      </c>
      <c r="I376" s="66">
        <v>0</v>
      </c>
      <c r="J376" s="66" t="s">
        <v>365</v>
      </c>
    </row>
    <row r="377" spans="1:10" ht="12.75" customHeight="1" x14ac:dyDescent="0.25">
      <c r="A377" s="60"/>
      <c r="B377" s="60" t="s">
        <v>366</v>
      </c>
      <c r="C377" s="65" t="s">
        <v>365</v>
      </c>
      <c r="D377" s="66">
        <v>-21</v>
      </c>
      <c r="E377" s="66">
        <v>0</v>
      </c>
      <c r="F377" s="66" t="s">
        <v>371</v>
      </c>
      <c r="G377" s="66">
        <v>1</v>
      </c>
      <c r="H377" s="66">
        <v>0</v>
      </c>
      <c r="I377" s="66">
        <v>0</v>
      </c>
      <c r="J377" s="66" t="s">
        <v>365</v>
      </c>
    </row>
    <row r="378" spans="1:10" ht="12.75" customHeight="1" x14ac:dyDescent="0.25">
      <c r="A378" s="60"/>
      <c r="B378" s="60" t="s">
        <v>367</v>
      </c>
      <c r="C378" s="65" t="s">
        <v>365</v>
      </c>
      <c r="D378" s="66" t="s">
        <v>365</v>
      </c>
      <c r="E378" s="66">
        <v>0</v>
      </c>
      <c r="F378" s="66" t="s">
        <v>371</v>
      </c>
      <c r="G378" s="66">
        <v>1</v>
      </c>
      <c r="H378" s="66" t="s">
        <v>371</v>
      </c>
      <c r="I378" s="66">
        <v>0</v>
      </c>
      <c r="J378" s="66" t="s">
        <v>365</v>
      </c>
    </row>
    <row r="379" spans="1:10" ht="12.75" customHeight="1" x14ac:dyDescent="0.25">
      <c r="A379" s="60"/>
      <c r="B379" s="56" t="s">
        <v>368</v>
      </c>
      <c r="C379" s="65" t="s">
        <v>365</v>
      </c>
      <c r="D379" s="66">
        <v>4269</v>
      </c>
      <c r="E379" s="66" t="s">
        <v>371</v>
      </c>
      <c r="F379" s="66" t="s">
        <v>371</v>
      </c>
      <c r="G379" s="66">
        <v>4</v>
      </c>
      <c r="H379" s="66" t="s">
        <v>371</v>
      </c>
      <c r="I379" s="66" t="s">
        <v>371</v>
      </c>
      <c r="J379" s="66" t="s">
        <v>365</v>
      </c>
    </row>
    <row r="380" spans="1:10" ht="12.75" customHeight="1" x14ac:dyDescent="0.25">
      <c r="A380" s="60"/>
      <c r="B380" s="60" t="s">
        <v>369</v>
      </c>
      <c r="C380" s="65" t="s">
        <v>365</v>
      </c>
      <c r="D380" s="66">
        <v>295</v>
      </c>
      <c r="E380" s="66" t="s">
        <v>371</v>
      </c>
      <c r="F380" s="66" t="s">
        <v>371</v>
      </c>
      <c r="G380" s="66">
        <v>4</v>
      </c>
      <c r="H380" s="66" t="s">
        <v>371</v>
      </c>
      <c r="I380" s="66" t="s">
        <v>371</v>
      </c>
      <c r="J380" s="66" t="s">
        <v>365</v>
      </c>
    </row>
    <row r="381" spans="1:10" ht="12.75" customHeight="1" x14ac:dyDescent="0.25">
      <c r="A381" s="60"/>
      <c r="B381" s="60" t="s">
        <v>370</v>
      </c>
      <c r="C381" s="65" t="s">
        <v>365</v>
      </c>
      <c r="D381" s="66">
        <v>14</v>
      </c>
      <c r="E381" s="66">
        <v>0</v>
      </c>
      <c r="F381" s="66">
        <v>0</v>
      </c>
      <c r="G381" s="66">
        <v>0</v>
      </c>
      <c r="H381" s="66">
        <v>0</v>
      </c>
      <c r="I381" s="66">
        <v>0</v>
      </c>
      <c r="J381" s="66" t="s">
        <v>365</v>
      </c>
    </row>
    <row r="382" spans="1:10" ht="12.75" customHeight="1" x14ac:dyDescent="0.25">
      <c r="A382" s="60"/>
      <c r="B382" s="60" t="s">
        <v>372</v>
      </c>
      <c r="C382" s="65" t="s">
        <v>365</v>
      </c>
      <c r="D382" s="66">
        <v>3923</v>
      </c>
      <c r="E382" s="66" t="s">
        <v>371</v>
      </c>
      <c r="F382" s="66" t="s">
        <v>371</v>
      </c>
      <c r="G382" s="66" t="s">
        <v>371</v>
      </c>
      <c r="H382" s="66" t="s">
        <v>371</v>
      </c>
      <c r="I382" s="66">
        <v>0</v>
      </c>
      <c r="J382" s="66" t="s">
        <v>365</v>
      </c>
    </row>
    <row r="383" spans="1:10" ht="12.75" customHeight="1" x14ac:dyDescent="0.25">
      <c r="A383" s="60"/>
      <c r="B383" s="60" t="s">
        <v>373</v>
      </c>
      <c r="C383" s="65" t="s">
        <v>365</v>
      </c>
      <c r="D383" s="66">
        <v>6</v>
      </c>
      <c r="E383" s="66" t="s">
        <v>365</v>
      </c>
      <c r="F383" s="66" t="s">
        <v>365</v>
      </c>
      <c r="G383" s="66" t="s">
        <v>365</v>
      </c>
      <c r="H383" s="66" t="s">
        <v>365</v>
      </c>
      <c r="I383" s="66" t="s">
        <v>365</v>
      </c>
      <c r="J383" s="66" t="s">
        <v>365</v>
      </c>
    </row>
    <row r="384" spans="1:10" ht="12.75" customHeight="1" x14ac:dyDescent="0.25">
      <c r="A384" s="60"/>
      <c r="B384" s="60" t="s">
        <v>374</v>
      </c>
      <c r="C384" s="65" t="s">
        <v>365</v>
      </c>
      <c r="D384" s="66">
        <v>31</v>
      </c>
      <c r="E384" s="66">
        <v>0</v>
      </c>
      <c r="F384" s="66" t="s">
        <v>371</v>
      </c>
      <c r="G384" s="66">
        <v>0</v>
      </c>
      <c r="H384" s="66" t="s">
        <v>371</v>
      </c>
      <c r="I384" s="66">
        <v>0</v>
      </c>
      <c r="J384" s="66" t="s">
        <v>365</v>
      </c>
    </row>
    <row r="385" spans="1:10" ht="12.75" customHeight="1" x14ac:dyDescent="0.25">
      <c r="A385" s="60"/>
      <c r="B385" s="56" t="s">
        <v>375</v>
      </c>
      <c r="C385" s="65" t="s">
        <v>365</v>
      </c>
      <c r="D385" s="66">
        <v>644</v>
      </c>
      <c r="E385" s="66">
        <v>0</v>
      </c>
      <c r="F385" s="66">
        <v>1</v>
      </c>
      <c r="G385" s="66" t="s">
        <v>371</v>
      </c>
      <c r="H385" s="66" t="s">
        <v>371</v>
      </c>
      <c r="I385" s="66">
        <v>0</v>
      </c>
      <c r="J385" s="66" t="s">
        <v>365</v>
      </c>
    </row>
    <row r="386" spans="1:10" ht="12.75" customHeight="1" x14ac:dyDescent="0.25">
      <c r="A386" s="60"/>
      <c r="B386" s="60" t="s">
        <v>376</v>
      </c>
      <c r="C386" s="65" t="s">
        <v>365</v>
      </c>
      <c r="D386" s="66">
        <v>207</v>
      </c>
      <c r="E386" s="66">
        <v>0</v>
      </c>
      <c r="F386" s="66" t="s">
        <v>371</v>
      </c>
      <c r="G386" s="66" t="s">
        <v>371</v>
      </c>
      <c r="H386" s="66" t="s">
        <v>371</v>
      </c>
      <c r="I386" s="66">
        <v>0</v>
      </c>
      <c r="J386" s="66" t="s">
        <v>365</v>
      </c>
    </row>
    <row r="387" spans="1:10" ht="12.75" customHeight="1" x14ac:dyDescent="0.25">
      <c r="A387" s="60"/>
      <c r="B387" s="60" t="s">
        <v>377</v>
      </c>
      <c r="C387" s="65" t="s">
        <v>365</v>
      </c>
      <c r="D387" s="66">
        <v>345</v>
      </c>
      <c r="E387" s="66" t="s">
        <v>365</v>
      </c>
      <c r="F387" s="66" t="s">
        <v>365</v>
      </c>
      <c r="G387" s="66" t="s">
        <v>365</v>
      </c>
      <c r="H387" s="66" t="s">
        <v>365</v>
      </c>
      <c r="I387" s="66" t="s">
        <v>365</v>
      </c>
      <c r="J387" s="66" t="s">
        <v>365</v>
      </c>
    </row>
    <row r="388" spans="1:10" ht="12.75" customHeight="1" x14ac:dyDescent="0.25">
      <c r="A388" s="60"/>
      <c r="B388" s="60" t="s">
        <v>378</v>
      </c>
      <c r="C388" s="65" t="s">
        <v>365</v>
      </c>
      <c r="D388" s="66">
        <v>87</v>
      </c>
      <c r="E388" s="66">
        <v>0</v>
      </c>
      <c r="F388" s="66" t="s">
        <v>371</v>
      </c>
      <c r="G388" s="66" t="s">
        <v>371</v>
      </c>
      <c r="H388" s="66" t="s">
        <v>371</v>
      </c>
      <c r="I388" s="66">
        <v>0</v>
      </c>
      <c r="J388" s="66" t="s">
        <v>365</v>
      </c>
    </row>
    <row r="389" spans="1:10" ht="12.75" customHeight="1" x14ac:dyDescent="0.25">
      <c r="A389" s="60"/>
      <c r="B389" s="60" t="s">
        <v>379</v>
      </c>
      <c r="C389" s="65" t="s">
        <v>365</v>
      </c>
      <c r="D389" s="66">
        <v>3</v>
      </c>
      <c r="E389" s="66" t="s">
        <v>365</v>
      </c>
      <c r="F389" s="66">
        <v>1</v>
      </c>
      <c r="G389" s="66" t="s">
        <v>371</v>
      </c>
      <c r="H389" s="66" t="s">
        <v>371</v>
      </c>
      <c r="I389" s="66" t="s">
        <v>365</v>
      </c>
      <c r="J389" s="66" t="s">
        <v>365</v>
      </c>
    </row>
    <row r="390" spans="1:10" ht="12.75" customHeight="1" x14ac:dyDescent="0.25">
      <c r="A390" s="60"/>
      <c r="B390" s="60" t="s">
        <v>380</v>
      </c>
      <c r="C390" s="65" t="s">
        <v>365</v>
      </c>
      <c r="D390" s="66" t="s">
        <v>365</v>
      </c>
      <c r="E390" s="66">
        <v>0</v>
      </c>
      <c r="F390" s="66" t="s">
        <v>371</v>
      </c>
      <c r="G390" s="66" t="s">
        <v>371</v>
      </c>
      <c r="H390" s="66" t="s">
        <v>371</v>
      </c>
      <c r="I390" s="66">
        <v>0</v>
      </c>
      <c r="J390" s="66" t="s">
        <v>365</v>
      </c>
    </row>
    <row r="391" spans="1:10" ht="12.75" customHeight="1" x14ac:dyDescent="0.25">
      <c r="A391" s="60"/>
      <c r="B391" s="60" t="s">
        <v>381</v>
      </c>
      <c r="C391" s="65" t="s">
        <v>365</v>
      </c>
      <c r="D391" s="66">
        <v>1</v>
      </c>
      <c r="E391" s="66">
        <v>0</v>
      </c>
      <c r="F391" s="66" t="s">
        <v>371</v>
      </c>
      <c r="G391" s="66" t="s">
        <v>371</v>
      </c>
      <c r="H391" s="66" t="s">
        <v>371</v>
      </c>
      <c r="I391" s="66">
        <v>0</v>
      </c>
      <c r="J391" s="66" t="s">
        <v>365</v>
      </c>
    </row>
    <row r="392" spans="1:10" ht="12.75" customHeight="1" x14ac:dyDescent="0.25">
      <c r="A392" s="60"/>
      <c r="B392" s="56" t="s">
        <v>382</v>
      </c>
      <c r="C392" s="65">
        <v>96</v>
      </c>
      <c r="D392" s="66">
        <v>109</v>
      </c>
      <c r="E392" s="66">
        <v>0</v>
      </c>
      <c r="F392" s="66" t="s">
        <v>371</v>
      </c>
      <c r="G392" s="66">
        <v>0</v>
      </c>
      <c r="H392" s="66" t="s">
        <v>371</v>
      </c>
      <c r="I392" s="66">
        <v>0</v>
      </c>
      <c r="J392" s="66">
        <v>95</v>
      </c>
    </row>
    <row r="393" spans="1:10" ht="12.75" customHeight="1" x14ac:dyDescent="0.25">
      <c r="A393" s="60"/>
      <c r="B393" s="60"/>
      <c r="C393" s="65"/>
      <c r="D393" s="66"/>
      <c r="E393" s="66"/>
      <c r="F393" s="66"/>
      <c r="G393" s="66"/>
      <c r="H393" s="66"/>
      <c r="I393" s="66"/>
      <c r="J393" s="66"/>
    </row>
    <row r="394" spans="1:10" s="59" customFormat="1" ht="12.75" customHeight="1" x14ac:dyDescent="0.25">
      <c r="A394" s="56" t="s">
        <v>416</v>
      </c>
      <c r="B394" s="56" t="s">
        <v>417</v>
      </c>
      <c r="C394" s="69"/>
      <c r="D394" s="70"/>
      <c r="E394" s="70"/>
      <c r="F394" s="70"/>
      <c r="G394" s="70"/>
      <c r="H394" s="70"/>
      <c r="I394" s="70"/>
      <c r="J394" s="70"/>
    </row>
    <row r="395" spans="1:10" ht="12.75" customHeight="1" x14ac:dyDescent="0.25">
      <c r="A395" s="60"/>
      <c r="B395" s="60"/>
      <c r="C395" s="65"/>
      <c r="D395" s="66"/>
      <c r="E395" s="66"/>
      <c r="F395" s="66"/>
      <c r="G395" s="66"/>
      <c r="H395" s="66"/>
      <c r="I395" s="66"/>
      <c r="J395" s="66"/>
    </row>
    <row r="396" spans="1:10" ht="12.75" customHeight="1" x14ac:dyDescent="0.25">
      <c r="A396" s="60"/>
      <c r="B396" s="60"/>
      <c r="C396" s="65"/>
      <c r="D396" s="66"/>
      <c r="E396" s="66"/>
      <c r="F396" s="66"/>
      <c r="G396" s="66"/>
      <c r="H396" s="66"/>
      <c r="I396" s="66"/>
      <c r="J396" s="66"/>
    </row>
    <row r="397" spans="1:10" ht="12.75" customHeight="1" x14ac:dyDescent="0.25">
      <c r="A397" s="60"/>
      <c r="B397" s="56" t="s">
        <v>363</v>
      </c>
      <c r="C397" s="65">
        <v>161</v>
      </c>
      <c r="D397" s="66">
        <v>7377</v>
      </c>
      <c r="E397" s="66">
        <v>0</v>
      </c>
      <c r="F397" s="66" t="s">
        <v>371</v>
      </c>
      <c r="G397" s="66">
        <v>28</v>
      </c>
      <c r="H397" s="66" t="s">
        <v>371</v>
      </c>
      <c r="I397" s="66" t="s">
        <v>371</v>
      </c>
      <c r="J397" s="66">
        <v>104</v>
      </c>
    </row>
    <row r="398" spans="1:10" ht="12.75" customHeight="1" x14ac:dyDescent="0.25">
      <c r="A398" s="60"/>
      <c r="B398" s="56" t="s">
        <v>364</v>
      </c>
      <c r="C398" s="65" t="s">
        <v>365</v>
      </c>
      <c r="D398" s="66">
        <v>149</v>
      </c>
      <c r="E398" s="66">
        <v>0</v>
      </c>
      <c r="F398" s="66" t="s">
        <v>371</v>
      </c>
      <c r="G398" s="66">
        <v>4</v>
      </c>
      <c r="H398" s="66" t="s">
        <v>371</v>
      </c>
      <c r="I398" s="66" t="s">
        <v>371</v>
      </c>
      <c r="J398" s="66" t="s">
        <v>365</v>
      </c>
    </row>
    <row r="399" spans="1:10" ht="12.75" customHeight="1" x14ac:dyDescent="0.25">
      <c r="A399" s="60"/>
      <c r="B399" s="60" t="s">
        <v>366</v>
      </c>
      <c r="C399" s="65" t="s">
        <v>365</v>
      </c>
      <c r="D399" s="66">
        <v>149</v>
      </c>
      <c r="E399" s="66">
        <v>0</v>
      </c>
      <c r="F399" s="66" t="s">
        <v>371</v>
      </c>
      <c r="G399" s="66">
        <v>2</v>
      </c>
      <c r="H399" s="66" t="s">
        <v>371</v>
      </c>
      <c r="I399" s="66" t="s">
        <v>371</v>
      </c>
      <c r="J399" s="66" t="s">
        <v>365</v>
      </c>
    </row>
    <row r="400" spans="1:10" ht="12.75" customHeight="1" x14ac:dyDescent="0.25">
      <c r="A400" s="60"/>
      <c r="B400" s="60" t="s">
        <v>367</v>
      </c>
      <c r="C400" s="65" t="s">
        <v>365</v>
      </c>
      <c r="D400" s="66" t="s">
        <v>365</v>
      </c>
      <c r="E400" s="66">
        <v>0</v>
      </c>
      <c r="F400" s="66" t="s">
        <v>371</v>
      </c>
      <c r="G400" s="66">
        <v>3</v>
      </c>
      <c r="H400" s="66" t="s">
        <v>371</v>
      </c>
      <c r="I400" s="66" t="s">
        <v>371</v>
      </c>
      <c r="J400" s="66" t="s">
        <v>365</v>
      </c>
    </row>
    <row r="401" spans="1:10" ht="12.75" customHeight="1" x14ac:dyDescent="0.25">
      <c r="A401" s="60"/>
      <c r="B401" s="56" t="s">
        <v>368</v>
      </c>
      <c r="C401" s="65" t="s">
        <v>365</v>
      </c>
      <c r="D401" s="66">
        <v>6289</v>
      </c>
      <c r="E401" s="66">
        <v>0</v>
      </c>
      <c r="F401" s="66" t="s">
        <v>371</v>
      </c>
      <c r="G401" s="66">
        <v>22</v>
      </c>
      <c r="H401" s="66" t="s">
        <v>371</v>
      </c>
      <c r="I401" s="66">
        <v>0</v>
      </c>
      <c r="J401" s="66" t="s">
        <v>365</v>
      </c>
    </row>
    <row r="402" spans="1:10" ht="12.75" customHeight="1" x14ac:dyDescent="0.25">
      <c r="A402" s="60"/>
      <c r="B402" s="60" t="s">
        <v>369</v>
      </c>
      <c r="C402" s="65" t="s">
        <v>365</v>
      </c>
      <c r="D402" s="66">
        <v>538</v>
      </c>
      <c r="E402" s="66">
        <v>0</v>
      </c>
      <c r="F402" s="66" t="s">
        <v>371</v>
      </c>
      <c r="G402" s="66">
        <v>18</v>
      </c>
      <c r="H402" s="66" t="s">
        <v>371</v>
      </c>
      <c r="I402" s="66">
        <v>0</v>
      </c>
      <c r="J402" s="66" t="s">
        <v>365</v>
      </c>
    </row>
    <row r="403" spans="1:10" ht="12.75" customHeight="1" x14ac:dyDescent="0.25">
      <c r="A403" s="60"/>
      <c r="B403" s="60" t="s">
        <v>370</v>
      </c>
      <c r="C403" s="65" t="s">
        <v>365</v>
      </c>
      <c r="D403" s="66">
        <v>59</v>
      </c>
      <c r="E403" s="66">
        <v>0</v>
      </c>
      <c r="F403" s="66">
        <v>0</v>
      </c>
      <c r="G403" s="66">
        <v>0</v>
      </c>
      <c r="H403" s="66">
        <v>0</v>
      </c>
      <c r="I403" s="66">
        <v>0</v>
      </c>
      <c r="J403" s="66" t="s">
        <v>365</v>
      </c>
    </row>
    <row r="404" spans="1:10" ht="12.75" customHeight="1" x14ac:dyDescent="0.25">
      <c r="A404" s="60"/>
      <c r="B404" s="60" t="s">
        <v>372</v>
      </c>
      <c r="C404" s="65" t="s">
        <v>365</v>
      </c>
      <c r="D404" s="66">
        <v>5603</v>
      </c>
      <c r="E404" s="66">
        <v>0</v>
      </c>
      <c r="F404" s="66" t="s">
        <v>371</v>
      </c>
      <c r="G404" s="66">
        <v>1</v>
      </c>
      <c r="H404" s="66" t="s">
        <v>371</v>
      </c>
      <c r="I404" s="66">
        <v>0</v>
      </c>
      <c r="J404" s="66" t="s">
        <v>365</v>
      </c>
    </row>
    <row r="405" spans="1:10" ht="12.75" customHeight="1" x14ac:dyDescent="0.25">
      <c r="A405" s="60"/>
      <c r="B405" s="60" t="s">
        <v>373</v>
      </c>
      <c r="C405" s="65" t="s">
        <v>365</v>
      </c>
      <c r="D405" s="66">
        <v>40</v>
      </c>
      <c r="E405" s="66" t="s">
        <v>365</v>
      </c>
      <c r="F405" s="66" t="s">
        <v>365</v>
      </c>
      <c r="G405" s="66" t="s">
        <v>365</v>
      </c>
      <c r="H405" s="66" t="s">
        <v>365</v>
      </c>
      <c r="I405" s="66" t="s">
        <v>365</v>
      </c>
      <c r="J405" s="66" t="s">
        <v>365</v>
      </c>
    </row>
    <row r="406" spans="1:10" ht="12.75" customHeight="1" x14ac:dyDescent="0.25">
      <c r="A406" s="60"/>
      <c r="B406" s="60" t="s">
        <v>374</v>
      </c>
      <c r="C406" s="65" t="s">
        <v>365</v>
      </c>
      <c r="D406" s="66">
        <v>49</v>
      </c>
      <c r="E406" s="66">
        <v>0</v>
      </c>
      <c r="F406" s="66" t="s">
        <v>371</v>
      </c>
      <c r="G406" s="66">
        <v>2</v>
      </c>
      <c r="H406" s="66" t="s">
        <v>371</v>
      </c>
      <c r="I406" s="66">
        <v>0</v>
      </c>
      <c r="J406" s="66" t="s">
        <v>365</v>
      </c>
    </row>
    <row r="407" spans="1:10" ht="12.75" customHeight="1" x14ac:dyDescent="0.25">
      <c r="A407" s="60"/>
      <c r="B407" s="56" t="s">
        <v>375</v>
      </c>
      <c r="C407" s="65" t="s">
        <v>365</v>
      </c>
      <c r="D407" s="66">
        <v>887</v>
      </c>
      <c r="E407" s="66">
        <v>0</v>
      </c>
      <c r="F407" s="66" t="s">
        <v>371</v>
      </c>
      <c r="G407" s="66">
        <v>2</v>
      </c>
      <c r="H407" s="66" t="s">
        <v>371</v>
      </c>
      <c r="I407" s="66">
        <v>0</v>
      </c>
      <c r="J407" s="66" t="s">
        <v>365</v>
      </c>
    </row>
    <row r="408" spans="1:10" ht="12.75" customHeight="1" x14ac:dyDescent="0.25">
      <c r="A408" s="60"/>
      <c r="B408" s="60" t="s">
        <v>376</v>
      </c>
      <c r="C408" s="65" t="s">
        <v>365</v>
      </c>
      <c r="D408" s="66">
        <v>337</v>
      </c>
      <c r="E408" s="66">
        <v>0</v>
      </c>
      <c r="F408" s="66" t="s">
        <v>371</v>
      </c>
      <c r="G408" s="66">
        <v>1</v>
      </c>
      <c r="H408" s="66" t="s">
        <v>371</v>
      </c>
      <c r="I408" s="66">
        <v>0</v>
      </c>
      <c r="J408" s="66" t="s">
        <v>365</v>
      </c>
    </row>
    <row r="409" spans="1:10" ht="12.75" customHeight="1" x14ac:dyDescent="0.25">
      <c r="A409" s="60"/>
      <c r="B409" s="60" t="s">
        <v>377</v>
      </c>
      <c r="C409" s="65" t="s">
        <v>365</v>
      </c>
      <c r="D409" s="66">
        <v>390</v>
      </c>
      <c r="E409" s="66" t="s">
        <v>365</v>
      </c>
      <c r="F409" s="66" t="s">
        <v>365</v>
      </c>
      <c r="G409" s="66" t="s">
        <v>365</v>
      </c>
      <c r="H409" s="66" t="s">
        <v>365</v>
      </c>
      <c r="I409" s="66" t="s">
        <v>365</v>
      </c>
      <c r="J409" s="66" t="s">
        <v>365</v>
      </c>
    </row>
    <row r="410" spans="1:10" ht="12.75" customHeight="1" x14ac:dyDescent="0.25">
      <c r="A410" s="60"/>
      <c r="B410" s="60" t="s">
        <v>378</v>
      </c>
      <c r="C410" s="65" t="s">
        <v>365</v>
      </c>
      <c r="D410" s="66">
        <v>106</v>
      </c>
      <c r="E410" s="66">
        <v>0</v>
      </c>
      <c r="F410" s="66" t="s">
        <v>371</v>
      </c>
      <c r="G410" s="66" t="s">
        <v>371</v>
      </c>
      <c r="H410" s="66" t="s">
        <v>371</v>
      </c>
      <c r="I410" s="66">
        <v>0</v>
      </c>
      <c r="J410" s="66" t="s">
        <v>365</v>
      </c>
    </row>
    <row r="411" spans="1:10" ht="12.75" customHeight="1" x14ac:dyDescent="0.25">
      <c r="A411" s="60"/>
      <c r="B411" s="60" t="s">
        <v>379</v>
      </c>
      <c r="C411" s="65" t="s">
        <v>365</v>
      </c>
      <c r="D411" s="66">
        <v>7</v>
      </c>
      <c r="E411" s="66" t="s">
        <v>365</v>
      </c>
      <c r="F411" s="66" t="s">
        <v>371</v>
      </c>
      <c r="G411" s="66">
        <v>0</v>
      </c>
      <c r="H411" s="66" t="s">
        <v>371</v>
      </c>
      <c r="I411" s="66" t="s">
        <v>365</v>
      </c>
      <c r="J411" s="66" t="s">
        <v>365</v>
      </c>
    </row>
    <row r="412" spans="1:10" ht="12.75" customHeight="1" x14ac:dyDescent="0.25">
      <c r="A412" s="60"/>
      <c r="B412" s="60" t="s">
        <v>380</v>
      </c>
      <c r="C412" s="65" t="s">
        <v>365</v>
      </c>
      <c r="D412" s="66" t="s">
        <v>365</v>
      </c>
      <c r="E412" s="66">
        <v>0</v>
      </c>
      <c r="F412" s="66" t="s">
        <v>371</v>
      </c>
      <c r="G412" s="66">
        <v>0</v>
      </c>
      <c r="H412" s="66">
        <v>0</v>
      </c>
      <c r="I412" s="66">
        <v>0</v>
      </c>
      <c r="J412" s="66" t="s">
        <v>365</v>
      </c>
    </row>
    <row r="413" spans="1:10" ht="12.75" customHeight="1" x14ac:dyDescent="0.25">
      <c r="A413" s="60"/>
      <c r="B413" s="60" t="s">
        <v>381</v>
      </c>
      <c r="C413" s="65" t="s">
        <v>365</v>
      </c>
      <c r="D413" s="66">
        <v>47</v>
      </c>
      <c r="E413" s="66">
        <v>0</v>
      </c>
      <c r="F413" s="66" t="s">
        <v>371</v>
      </c>
      <c r="G413" s="66" t="s">
        <v>371</v>
      </c>
      <c r="H413" s="66" t="s">
        <v>371</v>
      </c>
      <c r="I413" s="66">
        <v>0</v>
      </c>
      <c r="J413" s="66" t="s">
        <v>365</v>
      </c>
    </row>
    <row r="414" spans="1:10" ht="12.75" customHeight="1" x14ac:dyDescent="0.25">
      <c r="A414" s="60"/>
      <c r="B414" s="56" t="s">
        <v>382</v>
      </c>
      <c r="C414" s="65">
        <v>104</v>
      </c>
      <c r="D414" s="66">
        <v>51</v>
      </c>
      <c r="E414" s="66">
        <v>0</v>
      </c>
      <c r="F414" s="66" t="s">
        <v>371</v>
      </c>
      <c r="G414" s="66" t="s">
        <v>371</v>
      </c>
      <c r="H414" s="66" t="s">
        <v>371</v>
      </c>
      <c r="I414" s="66">
        <v>0</v>
      </c>
      <c r="J414" s="66">
        <v>104</v>
      </c>
    </row>
    <row r="415" spans="1:10" ht="12.75" customHeight="1" x14ac:dyDescent="0.25">
      <c r="A415" s="60"/>
      <c r="B415" s="60"/>
      <c r="C415" s="65"/>
      <c r="D415" s="66"/>
      <c r="E415" s="66"/>
      <c r="F415" s="66"/>
      <c r="G415" s="66"/>
      <c r="H415" s="66"/>
      <c r="I415" s="66"/>
      <c r="J415" s="66"/>
    </row>
    <row r="416" spans="1:10" s="59" customFormat="1" ht="12.75" customHeight="1" x14ac:dyDescent="0.25">
      <c r="A416" s="56" t="s">
        <v>418</v>
      </c>
      <c r="B416" s="56" t="s">
        <v>419</v>
      </c>
      <c r="C416" s="69"/>
      <c r="D416" s="70"/>
      <c r="E416" s="70"/>
      <c r="F416" s="70"/>
      <c r="G416" s="70"/>
      <c r="H416" s="70"/>
      <c r="I416" s="70"/>
      <c r="J416" s="70"/>
    </row>
    <row r="417" spans="1:10" ht="12.75" customHeight="1" x14ac:dyDescent="0.25">
      <c r="A417" s="60"/>
      <c r="B417" s="60"/>
      <c r="C417" s="65"/>
      <c r="D417" s="66"/>
      <c r="E417" s="66"/>
      <c r="F417" s="66"/>
      <c r="G417" s="66"/>
      <c r="H417" s="66"/>
      <c r="I417" s="66"/>
      <c r="J417" s="66"/>
    </row>
    <row r="418" spans="1:10" ht="12.75" customHeight="1" x14ac:dyDescent="0.25">
      <c r="A418" s="60"/>
      <c r="B418" s="60"/>
      <c r="C418" s="65"/>
      <c r="D418" s="66"/>
      <c r="E418" s="66"/>
      <c r="F418" s="66"/>
      <c r="G418" s="66"/>
      <c r="H418" s="66"/>
      <c r="I418" s="66"/>
      <c r="J418" s="66"/>
    </row>
    <row r="419" spans="1:10" ht="12.75" customHeight="1" x14ac:dyDescent="0.25">
      <c r="A419" s="60"/>
      <c r="B419" s="56" t="s">
        <v>363</v>
      </c>
      <c r="C419" s="65">
        <v>96</v>
      </c>
      <c r="D419" s="66">
        <v>4926</v>
      </c>
      <c r="E419" s="66">
        <v>0</v>
      </c>
      <c r="F419" s="66" t="s">
        <v>371</v>
      </c>
      <c r="G419" s="66">
        <v>20</v>
      </c>
      <c r="H419" s="66" t="s">
        <v>371</v>
      </c>
      <c r="I419" s="66" t="s">
        <v>371</v>
      </c>
      <c r="J419" s="66">
        <v>58</v>
      </c>
    </row>
    <row r="420" spans="1:10" ht="12.75" customHeight="1" x14ac:dyDescent="0.25">
      <c r="A420" s="60"/>
      <c r="B420" s="56" t="s">
        <v>364</v>
      </c>
      <c r="C420" s="65" t="s">
        <v>365</v>
      </c>
      <c r="D420" s="66">
        <v>107</v>
      </c>
      <c r="E420" s="66">
        <v>0</v>
      </c>
      <c r="F420" s="66" t="s">
        <v>371</v>
      </c>
      <c r="G420" s="66">
        <v>3</v>
      </c>
      <c r="H420" s="66" t="s">
        <v>371</v>
      </c>
      <c r="I420" s="66" t="s">
        <v>371</v>
      </c>
      <c r="J420" s="66" t="s">
        <v>365</v>
      </c>
    </row>
    <row r="421" spans="1:10" ht="12.75" customHeight="1" x14ac:dyDescent="0.25">
      <c r="A421" s="60"/>
      <c r="B421" s="60" t="s">
        <v>366</v>
      </c>
      <c r="C421" s="65" t="s">
        <v>365</v>
      </c>
      <c r="D421" s="66">
        <v>107</v>
      </c>
      <c r="E421" s="66">
        <v>0</v>
      </c>
      <c r="F421" s="66">
        <v>0</v>
      </c>
      <c r="G421" s="66">
        <v>1</v>
      </c>
      <c r="H421" s="66" t="s">
        <v>371</v>
      </c>
      <c r="I421" s="66" t="s">
        <v>371</v>
      </c>
      <c r="J421" s="66" t="s">
        <v>365</v>
      </c>
    </row>
    <row r="422" spans="1:10" ht="12.75" customHeight="1" x14ac:dyDescent="0.25">
      <c r="A422" s="60"/>
      <c r="B422" s="60" t="s">
        <v>367</v>
      </c>
      <c r="C422" s="65" t="s">
        <v>365</v>
      </c>
      <c r="D422" s="66" t="s">
        <v>365</v>
      </c>
      <c r="E422" s="66">
        <v>0</v>
      </c>
      <c r="F422" s="66" t="s">
        <v>371</v>
      </c>
      <c r="G422" s="66">
        <v>2</v>
      </c>
      <c r="H422" s="66" t="s">
        <v>371</v>
      </c>
      <c r="I422" s="66" t="s">
        <v>371</v>
      </c>
      <c r="J422" s="66" t="s">
        <v>365</v>
      </c>
    </row>
    <row r="423" spans="1:10" ht="12.75" customHeight="1" x14ac:dyDescent="0.25">
      <c r="A423" s="60"/>
      <c r="B423" s="56" t="s">
        <v>368</v>
      </c>
      <c r="C423" s="65" t="s">
        <v>365</v>
      </c>
      <c r="D423" s="66">
        <v>4254</v>
      </c>
      <c r="E423" s="66">
        <v>0</v>
      </c>
      <c r="F423" s="66" t="s">
        <v>371</v>
      </c>
      <c r="G423" s="66">
        <v>17</v>
      </c>
      <c r="H423" s="66" t="s">
        <v>371</v>
      </c>
      <c r="I423" s="66">
        <v>0</v>
      </c>
      <c r="J423" s="66" t="s">
        <v>365</v>
      </c>
    </row>
    <row r="424" spans="1:10" ht="12.75" customHeight="1" x14ac:dyDescent="0.25">
      <c r="A424" s="60"/>
      <c r="B424" s="60" t="s">
        <v>369</v>
      </c>
      <c r="C424" s="65" t="s">
        <v>365</v>
      </c>
      <c r="D424" s="66">
        <v>396</v>
      </c>
      <c r="E424" s="66">
        <v>0</v>
      </c>
      <c r="F424" s="66" t="s">
        <v>371</v>
      </c>
      <c r="G424" s="66">
        <v>14</v>
      </c>
      <c r="H424" s="66" t="s">
        <v>371</v>
      </c>
      <c r="I424" s="66">
        <v>0</v>
      </c>
      <c r="J424" s="66" t="s">
        <v>365</v>
      </c>
    </row>
    <row r="425" spans="1:10" ht="12.75" customHeight="1" x14ac:dyDescent="0.25">
      <c r="A425" s="60"/>
      <c r="B425" s="60" t="s">
        <v>370</v>
      </c>
      <c r="C425" s="65" t="s">
        <v>365</v>
      </c>
      <c r="D425" s="66">
        <v>36</v>
      </c>
      <c r="E425" s="66">
        <v>0</v>
      </c>
      <c r="F425" s="66">
        <v>0</v>
      </c>
      <c r="G425" s="66">
        <v>0</v>
      </c>
      <c r="H425" s="66">
        <v>0</v>
      </c>
      <c r="I425" s="66">
        <v>0</v>
      </c>
      <c r="J425" s="66" t="s">
        <v>365</v>
      </c>
    </row>
    <row r="426" spans="1:10" ht="12.75" customHeight="1" x14ac:dyDescent="0.25">
      <c r="A426" s="60"/>
      <c r="B426" s="60" t="s">
        <v>372</v>
      </c>
      <c r="C426" s="65" t="s">
        <v>365</v>
      </c>
      <c r="D426" s="66">
        <v>3757</v>
      </c>
      <c r="E426" s="66">
        <v>0</v>
      </c>
      <c r="F426" s="66" t="s">
        <v>371</v>
      </c>
      <c r="G426" s="66">
        <v>1</v>
      </c>
      <c r="H426" s="66" t="s">
        <v>371</v>
      </c>
      <c r="I426" s="66">
        <v>0</v>
      </c>
      <c r="J426" s="66" t="s">
        <v>365</v>
      </c>
    </row>
    <row r="427" spans="1:10" ht="12.75" customHeight="1" x14ac:dyDescent="0.25">
      <c r="A427" s="60"/>
      <c r="B427" s="60" t="s">
        <v>373</v>
      </c>
      <c r="C427" s="65" t="s">
        <v>365</v>
      </c>
      <c r="D427" s="66">
        <v>39</v>
      </c>
      <c r="E427" s="66" t="s">
        <v>365</v>
      </c>
      <c r="F427" s="66" t="s">
        <v>365</v>
      </c>
      <c r="G427" s="66" t="s">
        <v>365</v>
      </c>
      <c r="H427" s="66" t="s">
        <v>365</v>
      </c>
      <c r="I427" s="66" t="s">
        <v>365</v>
      </c>
      <c r="J427" s="66" t="s">
        <v>365</v>
      </c>
    </row>
    <row r="428" spans="1:10" ht="12.75" customHeight="1" x14ac:dyDescent="0.25">
      <c r="A428" s="60"/>
      <c r="B428" s="60" t="s">
        <v>374</v>
      </c>
      <c r="C428" s="65" t="s">
        <v>365</v>
      </c>
      <c r="D428" s="66">
        <v>27</v>
      </c>
      <c r="E428" s="66">
        <v>0</v>
      </c>
      <c r="F428" s="66">
        <v>0</v>
      </c>
      <c r="G428" s="66">
        <v>2</v>
      </c>
      <c r="H428" s="66" t="s">
        <v>371</v>
      </c>
      <c r="I428" s="66">
        <v>0</v>
      </c>
      <c r="J428" s="66" t="s">
        <v>365</v>
      </c>
    </row>
    <row r="429" spans="1:10" ht="12.75" customHeight="1" x14ac:dyDescent="0.25">
      <c r="A429" s="60"/>
      <c r="B429" s="56" t="s">
        <v>375</v>
      </c>
      <c r="C429" s="65" t="s">
        <v>365</v>
      </c>
      <c r="D429" s="66">
        <v>552</v>
      </c>
      <c r="E429" s="66">
        <v>0</v>
      </c>
      <c r="F429" s="66" t="s">
        <v>371</v>
      </c>
      <c r="G429" s="66" t="s">
        <v>371</v>
      </c>
      <c r="H429" s="66" t="s">
        <v>371</v>
      </c>
      <c r="I429" s="66">
        <v>0</v>
      </c>
      <c r="J429" s="66" t="s">
        <v>365</v>
      </c>
    </row>
    <row r="430" spans="1:10" ht="12.75" customHeight="1" x14ac:dyDescent="0.25">
      <c r="A430" s="60"/>
      <c r="B430" s="60" t="s">
        <v>376</v>
      </c>
      <c r="C430" s="65" t="s">
        <v>365</v>
      </c>
      <c r="D430" s="66">
        <v>226</v>
      </c>
      <c r="E430" s="66">
        <v>0</v>
      </c>
      <c r="F430" s="66" t="s">
        <v>371</v>
      </c>
      <c r="G430" s="66" t="s">
        <v>371</v>
      </c>
      <c r="H430" s="66" t="s">
        <v>371</v>
      </c>
      <c r="I430" s="66">
        <v>0</v>
      </c>
      <c r="J430" s="66" t="s">
        <v>365</v>
      </c>
    </row>
    <row r="431" spans="1:10" ht="12.75" customHeight="1" x14ac:dyDescent="0.25">
      <c r="A431" s="60"/>
      <c r="B431" s="60" t="s">
        <v>377</v>
      </c>
      <c r="C431" s="65" t="s">
        <v>365</v>
      </c>
      <c r="D431" s="66">
        <v>234</v>
      </c>
      <c r="E431" s="66" t="s">
        <v>365</v>
      </c>
      <c r="F431" s="66" t="s">
        <v>365</v>
      </c>
      <c r="G431" s="66" t="s">
        <v>365</v>
      </c>
      <c r="H431" s="66" t="s">
        <v>365</v>
      </c>
      <c r="I431" s="66" t="s">
        <v>365</v>
      </c>
      <c r="J431" s="66" t="s">
        <v>365</v>
      </c>
    </row>
    <row r="432" spans="1:10" ht="12.75" customHeight="1" x14ac:dyDescent="0.25">
      <c r="A432" s="60"/>
      <c r="B432" s="60" t="s">
        <v>378</v>
      </c>
      <c r="C432" s="65" t="s">
        <v>365</v>
      </c>
      <c r="D432" s="66">
        <v>70</v>
      </c>
      <c r="E432" s="66">
        <v>0</v>
      </c>
      <c r="F432" s="66" t="s">
        <v>371</v>
      </c>
      <c r="G432" s="66" t="s">
        <v>371</v>
      </c>
      <c r="H432" s="66" t="s">
        <v>371</v>
      </c>
      <c r="I432" s="66">
        <v>0</v>
      </c>
      <c r="J432" s="66" t="s">
        <v>365</v>
      </c>
    </row>
    <row r="433" spans="1:10" ht="12.75" customHeight="1" x14ac:dyDescent="0.25">
      <c r="A433" s="60"/>
      <c r="B433" s="60" t="s">
        <v>379</v>
      </c>
      <c r="C433" s="65" t="s">
        <v>365</v>
      </c>
      <c r="D433" s="66">
        <v>6</v>
      </c>
      <c r="E433" s="66" t="s">
        <v>365</v>
      </c>
      <c r="F433" s="66" t="s">
        <v>371</v>
      </c>
      <c r="G433" s="66">
        <v>0</v>
      </c>
      <c r="H433" s="66" t="s">
        <v>371</v>
      </c>
      <c r="I433" s="66" t="s">
        <v>365</v>
      </c>
      <c r="J433" s="66" t="s">
        <v>365</v>
      </c>
    </row>
    <row r="434" spans="1:10" ht="12.75" customHeight="1" x14ac:dyDescent="0.25">
      <c r="A434" s="60"/>
      <c r="B434" s="60" t="s">
        <v>380</v>
      </c>
      <c r="C434" s="65" t="s">
        <v>365</v>
      </c>
      <c r="D434" s="66" t="s">
        <v>365</v>
      </c>
      <c r="E434" s="66">
        <v>0</v>
      </c>
      <c r="F434" s="66" t="s">
        <v>371</v>
      </c>
      <c r="G434" s="66">
        <v>0</v>
      </c>
      <c r="H434" s="66">
        <v>0</v>
      </c>
      <c r="I434" s="66">
        <v>0</v>
      </c>
      <c r="J434" s="66" t="s">
        <v>365</v>
      </c>
    </row>
    <row r="435" spans="1:10" ht="12.75" customHeight="1" x14ac:dyDescent="0.25">
      <c r="A435" s="60"/>
      <c r="B435" s="60" t="s">
        <v>381</v>
      </c>
      <c r="C435" s="65" t="s">
        <v>365</v>
      </c>
      <c r="D435" s="66">
        <v>17</v>
      </c>
      <c r="E435" s="66">
        <v>0</v>
      </c>
      <c r="F435" s="66" t="s">
        <v>371</v>
      </c>
      <c r="G435" s="66" t="s">
        <v>371</v>
      </c>
      <c r="H435" s="66" t="s">
        <v>371</v>
      </c>
      <c r="I435" s="66">
        <v>0</v>
      </c>
      <c r="J435" s="66" t="s">
        <v>365</v>
      </c>
    </row>
    <row r="436" spans="1:10" ht="12.75" customHeight="1" x14ac:dyDescent="0.25">
      <c r="A436" s="60"/>
      <c r="B436" s="56" t="s">
        <v>382</v>
      </c>
      <c r="C436" s="65">
        <v>58</v>
      </c>
      <c r="D436" s="66">
        <v>13</v>
      </c>
      <c r="E436" s="66">
        <v>0</v>
      </c>
      <c r="F436" s="66">
        <v>0</v>
      </c>
      <c r="G436" s="66">
        <v>0</v>
      </c>
      <c r="H436" s="66">
        <v>0</v>
      </c>
      <c r="I436" s="66">
        <v>0</v>
      </c>
      <c r="J436" s="66">
        <v>58</v>
      </c>
    </row>
    <row r="437" spans="1:10" ht="12.75" customHeight="1" x14ac:dyDescent="0.25">
      <c r="A437" s="60"/>
      <c r="B437" s="60"/>
      <c r="C437" s="65"/>
      <c r="D437" s="66"/>
      <c r="E437" s="66"/>
      <c r="F437" s="66"/>
      <c r="G437" s="66"/>
      <c r="H437" s="66"/>
      <c r="I437" s="66"/>
      <c r="J437" s="66"/>
    </row>
    <row r="438" spans="1:10" s="59" customFormat="1" ht="12.75" customHeight="1" x14ac:dyDescent="0.25">
      <c r="A438" s="56" t="s">
        <v>420</v>
      </c>
      <c r="B438" s="56" t="s">
        <v>421</v>
      </c>
      <c r="C438" s="69"/>
      <c r="D438" s="70"/>
      <c r="E438" s="70"/>
      <c r="F438" s="70"/>
      <c r="G438" s="70"/>
      <c r="H438" s="70"/>
      <c r="I438" s="70"/>
      <c r="J438" s="70"/>
    </row>
    <row r="439" spans="1:10" ht="12.75" customHeight="1" x14ac:dyDescent="0.25">
      <c r="A439" s="63"/>
      <c r="B439" s="72"/>
      <c r="C439" s="65"/>
      <c r="D439" s="66"/>
      <c r="E439" s="66"/>
      <c r="F439" s="66"/>
      <c r="G439" s="66"/>
      <c r="H439" s="66"/>
      <c r="I439" s="66"/>
      <c r="J439" s="66"/>
    </row>
    <row r="440" spans="1:10" ht="12.75" customHeight="1" x14ac:dyDescent="0.25">
      <c r="A440" s="60"/>
      <c r="B440" s="60"/>
      <c r="C440" s="65"/>
      <c r="D440" s="66"/>
      <c r="E440" s="66"/>
      <c r="F440" s="66"/>
      <c r="G440" s="66"/>
      <c r="H440" s="66"/>
      <c r="I440" s="66"/>
      <c r="J440" s="66"/>
    </row>
    <row r="441" spans="1:10" ht="12.75" customHeight="1" x14ac:dyDescent="0.25">
      <c r="A441" s="60"/>
      <c r="B441" s="56" t="s">
        <v>363</v>
      </c>
      <c r="C441" s="65">
        <v>94</v>
      </c>
      <c r="D441" s="66">
        <v>8541</v>
      </c>
      <c r="E441" s="66" t="s">
        <v>371</v>
      </c>
      <c r="F441" s="66">
        <v>1</v>
      </c>
      <c r="G441" s="66">
        <v>12</v>
      </c>
      <c r="H441" s="66">
        <v>1</v>
      </c>
      <c r="I441" s="66">
        <v>0</v>
      </c>
      <c r="J441" s="66" t="s">
        <v>387</v>
      </c>
    </row>
    <row r="442" spans="1:10" ht="12.75" customHeight="1" x14ac:dyDescent="0.25">
      <c r="A442" s="60"/>
      <c r="B442" s="56" t="s">
        <v>364</v>
      </c>
      <c r="C442" s="65" t="s">
        <v>365</v>
      </c>
      <c r="D442" s="66">
        <v>98</v>
      </c>
      <c r="E442" s="66">
        <v>0</v>
      </c>
      <c r="F442" s="66" t="s">
        <v>371</v>
      </c>
      <c r="G442" s="66">
        <v>4</v>
      </c>
      <c r="H442" s="66" t="s">
        <v>371</v>
      </c>
      <c r="I442" s="66">
        <v>0</v>
      </c>
      <c r="J442" s="66" t="s">
        <v>365</v>
      </c>
    </row>
    <row r="443" spans="1:10" ht="12.75" customHeight="1" x14ac:dyDescent="0.25">
      <c r="A443" s="60"/>
      <c r="B443" s="60" t="s">
        <v>366</v>
      </c>
      <c r="C443" s="65" t="s">
        <v>365</v>
      </c>
      <c r="D443" s="66">
        <v>98</v>
      </c>
      <c r="E443" s="66">
        <v>0</v>
      </c>
      <c r="F443" s="66" t="s">
        <v>371</v>
      </c>
      <c r="G443" s="66">
        <v>1</v>
      </c>
      <c r="H443" s="66" t="s">
        <v>371</v>
      </c>
      <c r="I443" s="66">
        <v>0</v>
      </c>
      <c r="J443" s="66" t="s">
        <v>365</v>
      </c>
    </row>
    <row r="444" spans="1:10" ht="12.75" customHeight="1" x14ac:dyDescent="0.25">
      <c r="A444" s="60"/>
      <c r="B444" s="60" t="s">
        <v>367</v>
      </c>
      <c r="C444" s="65" t="s">
        <v>365</v>
      </c>
      <c r="D444" s="66" t="s">
        <v>365</v>
      </c>
      <c r="E444" s="66">
        <v>0</v>
      </c>
      <c r="F444" s="66" t="s">
        <v>371</v>
      </c>
      <c r="G444" s="66">
        <v>3</v>
      </c>
      <c r="H444" s="66" t="s">
        <v>371</v>
      </c>
      <c r="I444" s="66">
        <v>0</v>
      </c>
      <c r="J444" s="66" t="s">
        <v>365</v>
      </c>
    </row>
    <row r="445" spans="1:10" ht="12.75" customHeight="1" x14ac:dyDescent="0.25">
      <c r="A445" s="60"/>
      <c r="B445" s="56" t="s">
        <v>368</v>
      </c>
      <c r="C445" s="65" t="s">
        <v>365</v>
      </c>
      <c r="D445" s="66">
        <v>6642</v>
      </c>
      <c r="E445" s="66" t="s">
        <v>371</v>
      </c>
      <c r="F445" s="66" t="s">
        <v>371</v>
      </c>
      <c r="G445" s="66">
        <v>5</v>
      </c>
      <c r="H445" s="66" t="s">
        <v>371</v>
      </c>
      <c r="I445" s="66">
        <v>0</v>
      </c>
      <c r="J445" s="66" t="s">
        <v>365</v>
      </c>
    </row>
    <row r="446" spans="1:10" ht="12.75" customHeight="1" x14ac:dyDescent="0.25">
      <c r="A446" s="60"/>
      <c r="B446" s="60" t="s">
        <v>369</v>
      </c>
      <c r="C446" s="65" t="s">
        <v>365</v>
      </c>
      <c r="D446" s="66">
        <v>306</v>
      </c>
      <c r="E446" s="66">
        <v>0</v>
      </c>
      <c r="F446" s="66" t="s">
        <v>371</v>
      </c>
      <c r="G446" s="66">
        <v>4</v>
      </c>
      <c r="H446" s="66" t="s">
        <v>371</v>
      </c>
      <c r="I446" s="66">
        <v>0</v>
      </c>
      <c r="J446" s="66" t="s">
        <v>365</v>
      </c>
    </row>
    <row r="447" spans="1:10" ht="12.75" customHeight="1" x14ac:dyDescent="0.25">
      <c r="A447" s="60"/>
      <c r="B447" s="60" t="s">
        <v>370</v>
      </c>
      <c r="C447" s="65" t="s">
        <v>365</v>
      </c>
      <c r="D447" s="66">
        <v>59</v>
      </c>
      <c r="E447" s="66">
        <v>0</v>
      </c>
      <c r="F447" s="66" t="s">
        <v>371</v>
      </c>
      <c r="G447" s="66" t="s">
        <v>371</v>
      </c>
      <c r="H447" s="66">
        <v>0</v>
      </c>
      <c r="I447" s="66">
        <v>0</v>
      </c>
      <c r="J447" s="66" t="s">
        <v>365</v>
      </c>
    </row>
    <row r="448" spans="1:10" ht="12.75" customHeight="1" x14ac:dyDescent="0.25">
      <c r="A448" s="60"/>
      <c r="B448" s="60" t="s">
        <v>372</v>
      </c>
      <c r="C448" s="65" t="s">
        <v>365</v>
      </c>
      <c r="D448" s="66">
        <v>6119</v>
      </c>
      <c r="E448" s="66" t="s">
        <v>371</v>
      </c>
      <c r="F448" s="66" t="s">
        <v>371</v>
      </c>
      <c r="G448" s="66" t="s">
        <v>387</v>
      </c>
      <c r="H448" s="66" t="s">
        <v>371</v>
      </c>
      <c r="I448" s="66">
        <v>0</v>
      </c>
      <c r="J448" s="66" t="s">
        <v>365</v>
      </c>
    </row>
    <row r="449" spans="1:10" ht="12.75" customHeight="1" x14ac:dyDescent="0.25">
      <c r="A449" s="60"/>
      <c r="B449" s="60" t="s">
        <v>373</v>
      </c>
      <c r="C449" s="65" t="s">
        <v>365</v>
      </c>
      <c r="D449" s="66" t="s">
        <v>387</v>
      </c>
      <c r="E449" s="66" t="s">
        <v>365</v>
      </c>
      <c r="F449" s="66" t="s">
        <v>365</v>
      </c>
      <c r="G449" s="66" t="s">
        <v>365</v>
      </c>
      <c r="H449" s="66" t="s">
        <v>365</v>
      </c>
      <c r="I449" s="66" t="s">
        <v>365</v>
      </c>
      <c r="J449" s="66" t="s">
        <v>365</v>
      </c>
    </row>
    <row r="450" spans="1:10" ht="12.75" customHeight="1" x14ac:dyDescent="0.25">
      <c r="A450" s="60"/>
      <c r="B450" s="60" t="s">
        <v>374</v>
      </c>
      <c r="C450" s="65" t="s">
        <v>365</v>
      </c>
      <c r="D450" s="66">
        <v>149</v>
      </c>
      <c r="E450" s="66">
        <v>0</v>
      </c>
      <c r="F450" s="66" t="s">
        <v>371</v>
      </c>
      <c r="G450" s="66" t="s">
        <v>371</v>
      </c>
      <c r="H450" s="66" t="s">
        <v>371</v>
      </c>
      <c r="I450" s="66">
        <v>0</v>
      </c>
      <c r="J450" s="66" t="s">
        <v>365</v>
      </c>
    </row>
    <row r="451" spans="1:10" ht="12.75" customHeight="1" x14ac:dyDescent="0.25">
      <c r="A451" s="60"/>
      <c r="B451" s="56" t="s">
        <v>375</v>
      </c>
      <c r="C451" s="65" t="s">
        <v>365</v>
      </c>
      <c r="D451" s="66">
        <v>1746</v>
      </c>
      <c r="E451" s="66">
        <v>0</v>
      </c>
      <c r="F451" s="66" t="s">
        <v>371</v>
      </c>
      <c r="G451" s="66">
        <v>4</v>
      </c>
      <c r="H451" s="66" t="s">
        <v>371</v>
      </c>
      <c r="I451" s="66">
        <v>0</v>
      </c>
      <c r="J451" s="66" t="s">
        <v>365</v>
      </c>
    </row>
    <row r="452" spans="1:10" ht="12.75" customHeight="1" x14ac:dyDescent="0.25">
      <c r="A452" s="60"/>
      <c r="B452" s="60" t="s">
        <v>376</v>
      </c>
      <c r="C452" s="65" t="s">
        <v>365</v>
      </c>
      <c r="D452" s="66">
        <v>1041</v>
      </c>
      <c r="E452" s="66">
        <v>0</v>
      </c>
      <c r="F452" s="66" t="s">
        <v>371</v>
      </c>
      <c r="G452" s="66">
        <v>4</v>
      </c>
      <c r="H452" s="66" t="s">
        <v>371</v>
      </c>
      <c r="I452" s="66">
        <v>0</v>
      </c>
      <c r="J452" s="66" t="s">
        <v>365</v>
      </c>
    </row>
    <row r="453" spans="1:10" ht="12.75" customHeight="1" x14ac:dyDescent="0.25">
      <c r="A453" s="60"/>
      <c r="B453" s="60" t="s">
        <v>377</v>
      </c>
      <c r="C453" s="65" t="s">
        <v>365</v>
      </c>
      <c r="D453" s="66">
        <v>512</v>
      </c>
      <c r="E453" s="66" t="s">
        <v>365</v>
      </c>
      <c r="F453" s="66" t="s">
        <v>365</v>
      </c>
      <c r="G453" s="66" t="s">
        <v>365</v>
      </c>
      <c r="H453" s="66" t="s">
        <v>365</v>
      </c>
      <c r="I453" s="66" t="s">
        <v>365</v>
      </c>
      <c r="J453" s="66" t="s">
        <v>365</v>
      </c>
    </row>
    <row r="454" spans="1:10" ht="12.75" customHeight="1" x14ac:dyDescent="0.25">
      <c r="A454" s="60"/>
      <c r="B454" s="60" t="s">
        <v>378</v>
      </c>
      <c r="C454" s="65" t="s">
        <v>365</v>
      </c>
      <c r="D454" s="66">
        <v>133</v>
      </c>
      <c r="E454" s="66">
        <v>0</v>
      </c>
      <c r="F454" s="66">
        <v>0</v>
      </c>
      <c r="G454" s="66" t="s">
        <v>371</v>
      </c>
      <c r="H454" s="66" t="s">
        <v>371</v>
      </c>
      <c r="I454" s="66">
        <v>0</v>
      </c>
      <c r="J454" s="66" t="s">
        <v>365</v>
      </c>
    </row>
    <row r="455" spans="1:10" ht="12.75" customHeight="1" x14ac:dyDescent="0.25">
      <c r="A455" s="60"/>
      <c r="B455" s="60" t="s">
        <v>379</v>
      </c>
      <c r="C455" s="65" t="s">
        <v>365</v>
      </c>
      <c r="D455" s="66">
        <v>34</v>
      </c>
      <c r="E455" s="66" t="s">
        <v>365</v>
      </c>
      <c r="F455" s="66" t="s">
        <v>371</v>
      </c>
      <c r="G455" s="66" t="s">
        <v>371</v>
      </c>
      <c r="H455" s="66" t="s">
        <v>371</v>
      </c>
      <c r="I455" s="66" t="s">
        <v>365</v>
      </c>
      <c r="J455" s="66" t="s">
        <v>365</v>
      </c>
    </row>
    <row r="456" spans="1:10" ht="12.75" customHeight="1" x14ac:dyDescent="0.25">
      <c r="A456" s="60"/>
      <c r="B456" s="60" t="s">
        <v>380</v>
      </c>
      <c r="C456" s="65" t="s">
        <v>365</v>
      </c>
      <c r="D456" s="66" t="s">
        <v>365</v>
      </c>
      <c r="E456" s="66">
        <v>0</v>
      </c>
      <c r="F456" s="66" t="s">
        <v>371</v>
      </c>
      <c r="G456" s="66" t="s">
        <v>371</v>
      </c>
      <c r="H456" s="66" t="s">
        <v>371</v>
      </c>
      <c r="I456" s="66">
        <v>0</v>
      </c>
      <c r="J456" s="66" t="s">
        <v>365</v>
      </c>
    </row>
    <row r="457" spans="1:10" ht="12.75" customHeight="1" x14ac:dyDescent="0.25">
      <c r="A457" s="60"/>
      <c r="B457" s="60" t="s">
        <v>381</v>
      </c>
      <c r="C457" s="65" t="s">
        <v>365</v>
      </c>
      <c r="D457" s="66">
        <v>25</v>
      </c>
      <c r="E457" s="66">
        <v>0</v>
      </c>
      <c r="F457" s="66" t="s">
        <v>371</v>
      </c>
      <c r="G457" s="66">
        <v>0</v>
      </c>
      <c r="H457" s="66" t="s">
        <v>371</v>
      </c>
      <c r="I457" s="66">
        <v>0</v>
      </c>
      <c r="J457" s="66" t="s">
        <v>365</v>
      </c>
    </row>
    <row r="458" spans="1:10" ht="12.75" customHeight="1" x14ac:dyDescent="0.25">
      <c r="A458" s="60"/>
      <c r="B458" s="56" t="s">
        <v>382</v>
      </c>
      <c r="C458" s="65" t="s">
        <v>387</v>
      </c>
      <c r="D458" s="66">
        <v>55</v>
      </c>
      <c r="E458" s="66">
        <v>0</v>
      </c>
      <c r="F458" s="66" t="s">
        <v>371</v>
      </c>
      <c r="G458" s="66" t="s">
        <v>371</v>
      </c>
      <c r="H458" s="66" t="s">
        <v>371</v>
      </c>
      <c r="I458" s="66">
        <v>0</v>
      </c>
      <c r="J458" s="66" t="s">
        <v>387</v>
      </c>
    </row>
    <row r="459" spans="1:10" ht="12.75" customHeight="1" x14ac:dyDescent="0.25">
      <c r="A459" s="60"/>
      <c r="B459" s="60"/>
      <c r="C459" s="65"/>
      <c r="D459" s="66"/>
      <c r="E459" s="66"/>
      <c r="F459" s="66"/>
      <c r="G459" s="66"/>
      <c r="H459" s="66"/>
      <c r="I459" s="66"/>
      <c r="J459" s="66"/>
    </row>
    <row r="460" spans="1:10" s="59" customFormat="1" ht="12.75" customHeight="1" x14ac:dyDescent="0.25">
      <c r="A460" s="56" t="s">
        <v>422</v>
      </c>
      <c r="B460" s="56" t="s">
        <v>423</v>
      </c>
      <c r="C460" s="69"/>
      <c r="D460" s="70"/>
      <c r="E460" s="70"/>
      <c r="F460" s="70"/>
      <c r="G460" s="70"/>
      <c r="H460" s="70"/>
      <c r="I460" s="70"/>
      <c r="J460" s="70"/>
    </row>
    <row r="461" spans="1:10" ht="12.75" customHeight="1" x14ac:dyDescent="0.25">
      <c r="A461" s="60"/>
      <c r="B461" s="60"/>
      <c r="C461" s="65"/>
      <c r="D461" s="66"/>
      <c r="E461" s="66"/>
      <c r="F461" s="66"/>
      <c r="G461" s="66"/>
      <c r="H461" s="66"/>
      <c r="I461" s="66"/>
      <c r="J461" s="66"/>
    </row>
    <row r="462" spans="1:10" ht="12.75" customHeight="1" x14ac:dyDescent="0.25">
      <c r="A462" s="60"/>
      <c r="B462" s="60"/>
      <c r="C462" s="65"/>
      <c r="D462" s="66"/>
      <c r="E462" s="66"/>
      <c r="F462" s="66"/>
      <c r="G462" s="66"/>
      <c r="H462" s="66"/>
      <c r="I462" s="66"/>
      <c r="J462" s="66"/>
    </row>
    <row r="463" spans="1:10" ht="12.75" customHeight="1" x14ac:dyDescent="0.25">
      <c r="A463" s="60"/>
      <c r="B463" s="56" t="s">
        <v>363</v>
      </c>
      <c r="C463" s="65">
        <v>2090</v>
      </c>
      <c r="D463" s="66">
        <v>56017</v>
      </c>
      <c r="E463" s="66">
        <v>3</v>
      </c>
      <c r="F463" s="66">
        <v>1</v>
      </c>
      <c r="G463" s="66">
        <v>424</v>
      </c>
      <c r="H463" s="66">
        <v>1</v>
      </c>
      <c r="I463" s="66">
        <v>7</v>
      </c>
      <c r="J463" s="66">
        <v>1291</v>
      </c>
    </row>
    <row r="464" spans="1:10" ht="12.75" customHeight="1" x14ac:dyDescent="0.25">
      <c r="A464" s="60"/>
      <c r="B464" s="56" t="s">
        <v>364</v>
      </c>
      <c r="C464" s="65" t="s">
        <v>365</v>
      </c>
      <c r="D464" s="66">
        <v>1506</v>
      </c>
      <c r="E464" s="66">
        <v>2</v>
      </c>
      <c r="F464" s="66" t="s">
        <v>371</v>
      </c>
      <c r="G464" s="66">
        <v>262</v>
      </c>
      <c r="H464" s="66" t="s">
        <v>371</v>
      </c>
      <c r="I464" s="66">
        <v>6</v>
      </c>
      <c r="J464" s="66" t="s">
        <v>365</v>
      </c>
    </row>
    <row r="465" spans="1:10" ht="12.75" customHeight="1" x14ac:dyDescent="0.25">
      <c r="A465" s="60"/>
      <c r="B465" s="60" t="s">
        <v>366</v>
      </c>
      <c r="C465" s="65" t="s">
        <v>365</v>
      </c>
      <c r="D465" s="66">
        <v>1506</v>
      </c>
      <c r="E465" s="66">
        <v>1</v>
      </c>
      <c r="F465" s="66" t="s">
        <v>371</v>
      </c>
      <c r="G465" s="66">
        <v>40</v>
      </c>
      <c r="H465" s="66">
        <v>0</v>
      </c>
      <c r="I465" s="66" t="s">
        <v>371</v>
      </c>
      <c r="J465" s="66" t="s">
        <v>365</v>
      </c>
    </row>
    <row r="466" spans="1:10" ht="12.75" customHeight="1" x14ac:dyDescent="0.25">
      <c r="A466" s="60"/>
      <c r="B466" s="60" t="s">
        <v>367</v>
      </c>
      <c r="C466" s="65" t="s">
        <v>365</v>
      </c>
      <c r="D466" s="66" t="s">
        <v>365</v>
      </c>
      <c r="E466" s="66">
        <v>1</v>
      </c>
      <c r="F466" s="66" t="s">
        <v>371</v>
      </c>
      <c r="G466" s="66">
        <v>222</v>
      </c>
      <c r="H466" s="66" t="s">
        <v>371</v>
      </c>
      <c r="I466" s="66">
        <v>6</v>
      </c>
      <c r="J466" s="66" t="s">
        <v>365</v>
      </c>
    </row>
    <row r="467" spans="1:10" ht="12.75" customHeight="1" x14ac:dyDescent="0.25">
      <c r="A467" s="60"/>
      <c r="B467" s="56" t="s">
        <v>368</v>
      </c>
      <c r="C467" s="65" t="s">
        <v>365</v>
      </c>
      <c r="D467" s="66">
        <v>48486</v>
      </c>
      <c r="E467" s="66">
        <v>1</v>
      </c>
      <c r="F467" s="66" t="s">
        <v>371</v>
      </c>
      <c r="G467" s="66">
        <v>139</v>
      </c>
      <c r="H467" s="66" t="s">
        <v>371</v>
      </c>
      <c r="I467" s="66" t="s">
        <v>371</v>
      </c>
      <c r="J467" s="66" t="s">
        <v>365</v>
      </c>
    </row>
    <row r="468" spans="1:10" ht="12.75" customHeight="1" x14ac:dyDescent="0.25">
      <c r="A468" s="60"/>
      <c r="B468" s="60" t="s">
        <v>369</v>
      </c>
      <c r="C468" s="65" t="s">
        <v>365</v>
      </c>
      <c r="D468" s="66">
        <v>2256</v>
      </c>
      <c r="E468" s="66">
        <v>1</v>
      </c>
      <c r="F468" s="66" t="s">
        <v>371</v>
      </c>
      <c r="G468" s="66">
        <v>120</v>
      </c>
      <c r="H468" s="66" t="s">
        <v>371</v>
      </c>
      <c r="I468" s="66" t="s">
        <v>371</v>
      </c>
      <c r="J468" s="66" t="s">
        <v>365</v>
      </c>
    </row>
    <row r="469" spans="1:10" ht="12.75" customHeight="1" x14ac:dyDescent="0.25">
      <c r="A469" s="60"/>
      <c r="B469" s="60" t="s">
        <v>370</v>
      </c>
      <c r="C469" s="65" t="s">
        <v>365</v>
      </c>
      <c r="D469" s="66">
        <v>1126</v>
      </c>
      <c r="E469" s="66">
        <v>0</v>
      </c>
      <c r="F469" s="66">
        <v>0</v>
      </c>
      <c r="G469" s="66" t="s">
        <v>371</v>
      </c>
      <c r="H469" s="66">
        <v>0</v>
      </c>
      <c r="I469" s="66">
        <v>0</v>
      </c>
      <c r="J469" s="66" t="s">
        <v>365</v>
      </c>
    </row>
    <row r="470" spans="1:10" ht="12.75" customHeight="1" x14ac:dyDescent="0.25">
      <c r="A470" s="60"/>
      <c r="B470" s="60" t="s">
        <v>372</v>
      </c>
      <c r="C470" s="65" t="s">
        <v>365</v>
      </c>
      <c r="D470" s="66">
        <v>41510</v>
      </c>
      <c r="E470" s="66" t="s">
        <v>371</v>
      </c>
      <c r="F470" s="66" t="s">
        <v>371</v>
      </c>
      <c r="G470" s="66">
        <v>16</v>
      </c>
      <c r="H470" s="66" t="s">
        <v>371</v>
      </c>
      <c r="I470" s="66" t="s">
        <v>371</v>
      </c>
      <c r="J470" s="66" t="s">
        <v>365</v>
      </c>
    </row>
    <row r="471" spans="1:10" ht="12.75" customHeight="1" x14ac:dyDescent="0.25">
      <c r="A471" s="60"/>
      <c r="B471" s="60" t="s">
        <v>373</v>
      </c>
      <c r="C471" s="65" t="s">
        <v>365</v>
      </c>
      <c r="D471" s="66">
        <v>458</v>
      </c>
      <c r="E471" s="66" t="s">
        <v>365</v>
      </c>
      <c r="F471" s="66" t="s">
        <v>365</v>
      </c>
      <c r="G471" s="66" t="s">
        <v>365</v>
      </c>
      <c r="H471" s="66" t="s">
        <v>365</v>
      </c>
      <c r="I471" s="66" t="s">
        <v>365</v>
      </c>
      <c r="J471" s="66" t="s">
        <v>365</v>
      </c>
    </row>
    <row r="472" spans="1:10" ht="12.75" customHeight="1" x14ac:dyDescent="0.25">
      <c r="A472" s="60"/>
      <c r="B472" s="60" t="s">
        <v>374</v>
      </c>
      <c r="C472" s="65" t="s">
        <v>365</v>
      </c>
      <c r="D472" s="66">
        <v>3136</v>
      </c>
      <c r="E472" s="66">
        <v>0</v>
      </c>
      <c r="F472" s="66" t="s">
        <v>371</v>
      </c>
      <c r="G472" s="66">
        <v>3</v>
      </c>
      <c r="H472" s="66" t="s">
        <v>371</v>
      </c>
      <c r="I472" s="66" t="s">
        <v>371</v>
      </c>
      <c r="J472" s="66" t="s">
        <v>365</v>
      </c>
    </row>
    <row r="473" spans="1:10" ht="12.75" customHeight="1" x14ac:dyDescent="0.25">
      <c r="A473" s="60"/>
      <c r="B473" s="56" t="s">
        <v>375</v>
      </c>
      <c r="C473" s="65" t="s">
        <v>365</v>
      </c>
      <c r="D473" s="66">
        <v>5520</v>
      </c>
      <c r="E473" s="66" t="s">
        <v>371</v>
      </c>
      <c r="F473" s="66" t="s">
        <v>371</v>
      </c>
      <c r="G473" s="66">
        <v>21</v>
      </c>
      <c r="H473" s="66">
        <v>1</v>
      </c>
      <c r="I473" s="66" t="s">
        <v>371</v>
      </c>
      <c r="J473" s="66" t="s">
        <v>365</v>
      </c>
    </row>
    <row r="474" spans="1:10" ht="12.75" customHeight="1" x14ac:dyDescent="0.25">
      <c r="A474" s="60"/>
      <c r="B474" s="60" t="s">
        <v>376</v>
      </c>
      <c r="C474" s="65" t="s">
        <v>365</v>
      </c>
      <c r="D474" s="66">
        <v>2458</v>
      </c>
      <c r="E474" s="66" t="s">
        <v>371</v>
      </c>
      <c r="F474" s="66" t="s">
        <v>371</v>
      </c>
      <c r="G474" s="66">
        <v>16</v>
      </c>
      <c r="H474" s="66" t="s">
        <v>371</v>
      </c>
      <c r="I474" s="66" t="s">
        <v>371</v>
      </c>
      <c r="J474" s="66" t="s">
        <v>365</v>
      </c>
    </row>
    <row r="475" spans="1:10" ht="12.75" customHeight="1" x14ac:dyDescent="0.25">
      <c r="A475" s="60"/>
      <c r="B475" s="60" t="s">
        <v>377</v>
      </c>
      <c r="C475" s="65" t="s">
        <v>365</v>
      </c>
      <c r="D475" s="66">
        <v>2262</v>
      </c>
      <c r="E475" s="66" t="s">
        <v>365</v>
      </c>
      <c r="F475" s="66" t="s">
        <v>365</v>
      </c>
      <c r="G475" s="66" t="s">
        <v>365</v>
      </c>
      <c r="H475" s="66" t="s">
        <v>365</v>
      </c>
      <c r="I475" s="66" t="s">
        <v>365</v>
      </c>
      <c r="J475" s="66" t="s">
        <v>365</v>
      </c>
    </row>
    <row r="476" spans="1:10" ht="12.75" customHeight="1" x14ac:dyDescent="0.25">
      <c r="A476" s="60"/>
      <c r="B476" s="60" t="s">
        <v>378</v>
      </c>
      <c r="C476" s="65" t="s">
        <v>365</v>
      </c>
      <c r="D476" s="66">
        <v>530</v>
      </c>
      <c r="E476" s="66">
        <v>0</v>
      </c>
      <c r="F476" s="66" t="s">
        <v>371</v>
      </c>
      <c r="G476" s="66">
        <v>2</v>
      </c>
      <c r="H476" s="66" t="s">
        <v>371</v>
      </c>
      <c r="I476" s="66">
        <v>0</v>
      </c>
      <c r="J476" s="66" t="s">
        <v>365</v>
      </c>
    </row>
    <row r="477" spans="1:10" ht="12.75" customHeight="1" x14ac:dyDescent="0.25">
      <c r="A477" s="60"/>
      <c r="B477" s="60" t="s">
        <v>379</v>
      </c>
      <c r="C477" s="65" t="s">
        <v>365</v>
      </c>
      <c r="D477" s="66">
        <v>150</v>
      </c>
      <c r="E477" s="66" t="s">
        <v>365</v>
      </c>
      <c r="F477" s="66" t="s">
        <v>371</v>
      </c>
      <c r="G477" s="66" t="s">
        <v>371</v>
      </c>
      <c r="H477" s="66">
        <v>1</v>
      </c>
      <c r="I477" s="66" t="s">
        <v>365</v>
      </c>
      <c r="J477" s="66" t="s">
        <v>365</v>
      </c>
    </row>
    <row r="478" spans="1:10" ht="12.75" customHeight="1" x14ac:dyDescent="0.25">
      <c r="A478" s="60"/>
      <c r="B478" s="60" t="s">
        <v>380</v>
      </c>
      <c r="C478" s="65" t="s">
        <v>365</v>
      </c>
      <c r="D478" s="66" t="s">
        <v>365</v>
      </c>
      <c r="E478" s="66" t="s">
        <v>371</v>
      </c>
      <c r="F478" s="66" t="s">
        <v>371</v>
      </c>
      <c r="G478" s="66">
        <v>3</v>
      </c>
      <c r="H478" s="66" t="s">
        <v>371</v>
      </c>
      <c r="I478" s="66" t="s">
        <v>371</v>
      </c>
      <c r="J478" s="66" t="s">
        <v>365</v>
      </c>
    </row>
    <row r="479" spans="1:10" ht="12.75" customHeight="1" x14ac:dyDescent="0.25">
      <c r="A479" s="60"/>
      <c r="B479" s="60" t="s">
        <v>381</v>
      </c>
      <c r="C479" s="65" t="s">
        <v>365</v>
      </c>
      <c r="D479" s="66" t="s">
        <v>387</v>
      </c>
      <c r="E479" s="66" t="s">
        <v>371</v>
      </c>
      <c r="F479" s="66" t="s">
        <v>371</v>
      </c>
      <c r="G479" s="66" t="s">
        <v>371</v>
      </c>
      <c r="H479" s="66" t="s">
        <v>371</v>
      </c>
      <c r="I479" s="66">
        <v>0</v>
      </c>
      <c r="J479" s="66" t="s">
        <v>365</v>
      </c>
    </row>
    <row r="480" spans="1:10" ht="12.75" customHeight="1" x14ac:dyDescent="0.25">
      <c r="A480" s="60"/>
      <c r="B480" s="56" t="s">
        <v>382</v>
      </c>
      <c r="C480" s="65">
        <v>1299</v>
      </c>
      <c r="D480" s="66">
        <v>505</v>
      </c>
      <c r="E480" s="66" t="s">
        <v>371</v>
      </c>
      <c r="F480" s="66" t="s">
        <v>371</v>
      </c>
      <c r="G480" s="66" t="s">
        <v>387</v>
      </c>
      <c r="H480" s="66" t="s">
        <v>371</v>
      </c>
      <c r="I480" s="66" t="s">
        <v>371</v>
      </c>
      <c r="J480" s="66">
        <v>1291</v>
      </c>
    </row>
    <row r="481" spans="1:10" ht="12.75" customHeight="1" x14ac:dyDescent="0.25">
      <c r="A481" s="60"/>
      <c r="B481" s="60"/>
      <c r="C481" s="65"/>
      <c r="D481" s="66"/>
      <c r="E481" s="66"/>
      <c r="F481" s="66"/>
      <c r="G481" s="66"/>
      <c r="H481" s="66"/>
      <c r="I481" s="66"/>
      <c r="J481" s="66"/>
    </row>
    <row r="482" spans="1:10" s="59" customFormat="1" ht="12.75" customHeight="1" x14ac:dyDescent="0.25">
      <c r="A482" s="56" t="s">
        <v>424</v>
      </c>
      <c r="B482" s="56" t="s">
        <v>425</v>
      </c>
      <c r="C482" s="69"/>
      <c r="D482" s="70"/>
      <c r="E482" s="70"/>
      <c r="F482" s="70"/>
      <c r="G482" s="70"/>
      <c r="H482" s="70"/>
      <c r="I482" s="70"/>
      <c r="J482" s="70"/>
    </row>
    <row r="483" spans="1:10" ht="12.75" customHeight="1" x14ac:dyDescent="0.25">
      <c r="A483" s="63"/>
      <c r="B483" s="72"/>
      <c r="C483" s="65"/>
      <c r="D483" s="66"/>
      <c r="E483" s="66"/>
      <c r="F483" s="66"/>
      <c r="G483" s="66"/>
      <c r="H483" s="66"/>
      <c r="I483" s="66"/>
      <c r="J483" s="66"/>
    </row>
    <row r="484" spans="1:10" ht="12.75" customHeight="1" x14ac:dyDescent="0.25">
      <c r="A484" s="60"/>
      <c r="B484" s="60"/>
      <c r="C484" s="65"/>
      <c r="D484" s="66"/>
      <c r="E484" s="66"/>
      <c r="F484" s="66"/>
      <c r="G484" s="66"/>
      <c r="H484" s="66"/>
      <c r="I484" s="66"/>
      <c r="J484" s="66"/>
    </row>
    <row r="485" spans="1:10" ht="12.75" customHeight="1" x14ac:dyDescent="0.25">
      <c r="A485" s="60"/>
      <c r="B485" s="56" t="s">
        <v>363</v>
      </c>
      <c r="C485" s="65">
        <v>255</v>
      </c>
      <c r="D485" s="66">
        <v>1345</v>
      </c>
      <c r="E485" s="66" t="s">
        <v>371</v>
      </c>
      <c r="F485" s="66" t="s">
        <v>371</v>
      </c>
      <c r="G485" s="66">
        <v>29</v>
      </c>
      <c r="H485" s="66" t="s">
        <v>371</v>
      </c>
      <c r="I485" s="66" t="s">
        <v>371</v>
      </c>
      <c r="J485" s="66">
        <v>216</v>
      </c>
    </row>
    <row r="486" spans="1:10" ht="12.75" customHeight="1" x14ac:dyDescent="0.25">
      <c r="A486" s="60"/>
      <c r="B486" s="56" t="s">
        <v>364</v>
      </c>
      <c r="C486" s="65" t="s">
        <v>365</v>
      </c>
      <c r="D486" s="66">
        <v>27</v>
      </c>
      <c r="E486" s="66" t="s">
        <v>371</v>
      </c>
      <c r="F486" s="66" t="s">
        <v>371</v>
      </c>
      <c r="G486" s="66">
        <v>15</v>
      </c>
      <c r="H486" s="66" t="s">
        <v>371</v>
      </c>
      <c r="I486" s="66" t="s">
        <v>371</v>
      </c>
      <c r="J486" s="66" t="s">
        <v>365</v>
      </c>
    </row>
    <row r="487" spans="1:10" ht="12.75" customHeight="1" x14ac:dyDescent="0.25">
      <c r="A487" s="60"/>
      <c r="B487" s="60" t="s">
        <v>366</v>
      </c>
      <c r="C487" s="65" t="s">
        <v>365</v>
      </c>
      <c r="D487" s="66">
        <v>27</v>
      </c>
      <c r="E487" s="66">
        <v>0</v>
      </c>
      <c r="F487" s="66" t="s">
        <v>371</v>
      </c>
      <c r="G487" s="66">
        <v>0</v>
      </c>
      <c r="H487" s="66">
        <v>0</v>
      </c>
      <c r="I487" s="66">
        <v>0</v>
      </c>
      <c r="J487" s="66" t="s">
        <v>365</v>
      </c>
    </row>
    <row r="488" spans="1:10" ht="12.75" customHeight="1" x14ac:dyDescent="0.25">
      <c r="A488" s="60"/>
      <c r="B488" s="60" t="s">
        <v>367</v>
      </c>
      <c r="C488" s="65" t="s">
        <v>365</v>
      </c>
      <c r="D488" s="66" t="s">
        <v>365</v>
      </c>
      <c r="E488" s="66" t="s">
        <v>371</v>
      </c>
      <c r="F488" s="66" t="s">
        <v>371</v>
      </c>
      <c r="G488" s="66">
        <v>15</v>
      </c>
      <c r="H488" s="66" t="s">
        <v>371</v>
      </c>
      <c r="I488" s="66" t="s">
        <v>371</v>
      </c>
      <c r="J488" s="66" t="s">
        <v>365</v>
      </c>
    </row>
    <row r="489" spans="1:10" ht="12.75" customHeight="1" x14ac:dyDescent="0.25">
      <c r="A489" s="60"/>
      <c r="B489" s="56" t="s">
        <v>368</v>
      </c>
      <c r="C489" s="65" t="s">
        <v>365</v>
      </c>
      <c r="D489" s="66">
        <v>1220</v>
      </c>
      <c r="E489" s="66" t="s">
        <v>371</v>
      </c>
      <c r="F489" s="66" t="s">
        <v>371</v>
      </c>
      <c r="G489" s="66">
        <v>14</v>
      </c>
      <c r="H489" s="66" t="s">
        <v>371</v>
      </c>
      <c r="I489" s="66">
        <v>0</v>
      </c>
      <c r="J489" s="66" t="s">
        <v>365</v>
      </c>
    </row>
    <row r="490" spans="1:10" ht="12.75" customHeight="1" x14ac:dyDescent="0.25">
      <c r="A490" s="60"/>
      <c r="B490" s="60" t="s">
        <v>369</v>
      </c>
      <c r="C490" s="65" t="s">
        <v>365</v>
      </c>
      <c r="D490" s="66">
        <v>11</v>
      </c>
      <c r="E490" s="66" t="s">
        <v>371</v>
      </c>
      <c r="F490" s="66" t="s">
        <v>371</v>
      </c>
      <c r="G490" s="66">
        <v>14</v>
      </c>
      <c r="H490" s="66" t="s">
        <v>371</v>
      </c>
      <c r="I490" s="66">
        <v>0</v>
      </c>
      <c r="J490" s="66" t="s">
        <v>365</v>
      </c>
    </row>
    <row r="491" spans="1:10" ht="12.75" customHeight="1" x14ac:dyDescent="0.25">
      <c r="A491" s="60"/>
      <c r="B491" s="60" t="s">
        <v>370</v>
      </c>
      <c r="C491" s="65" t="s">
        <v>365</v>
      </c>
      <c r="D491" s="66">
        <v>13</v>
      </c>
      <c r="E491" s="66">
        <v>0</v>
      </c>
      <c r="F491" s="66">
        <v>0</v>
      </c>
      <c r="G491" s="66">
        <v>0</v>
      </c>
      <c r="H491" s="66">
        <v>0</v>
      </c>
      <c r="I491" s="66">
        <v>0</v>
      </c>
      <c r="J491" s="66" t="s">
        <v>365</v>
      </c>
    </row>
    <row r="492" spans="1:10" ht="12.75" customHeight="1" x14ac:dyDescent="0.25">
      <c r="A492" s="60"/>
      <c r="B492" s="60" t="s">
        <v>372</v>
      </c>
      <c r="C492" s="65" t="s">
        <v>365</v>
      </c>
      <c r="D492" s="66">
        <v>1196</v>
      </c>
      <c r="E492" s="66">
        <v>0</v>
      </c>
      <c r="F492" s="66" t="s">
        <v>371</v>
      </c>
      <c r="G492" s="66">
        <v>0</v>
      </c>
      <c r="H492" s="66">
        <v>0</v>
      </c>
      <c r="I492" s="66">
        <v>0</v>
      </c>
      <c r="J492" s="66" t="s">
        <v>365</v>
      </c>
    </row>
    <row r="493" spans="1:10" ht="12.75" customHeight="1" x14ac:dyDescent="0.25">
      <c r="A493" s="60"/>
      <c r="B493" s="60" t="s">
        <v>373</v>
      </c>
      <c r="C493" s="65" t="s">
        <v>365</v>
      </c>
      <c r="D493" s="66">
        <v>0</v>
      </c>
      <c r="E493" s="66" t="s">
        <v>365</v>
      </c>
      <c r="F493" s="66" t="s">
        <v>365</v>
      </c>
      <c r="G493" s="66" t="s">
        <v>365</v>
      </c>
      <c r="H493" s="66" t="s">
        <v>365</v>
      </c>
      <c r="I493" s="66" t="s">
        <v>365</v>
      </c>
      <c r="J493" s="66" t="s">
        <v>365</v>
      </c>
    </row>
    <row r="494" spans="1:10" ht="12.75" customHeight="1" x14ac:dyDescent="0.25">
      <c r="A494" s="60"/>
      <c r="B494" s="60" t="s">
        <v>374</v>
      </c>
      <c r="C494" s="65" t="s">
        <v>365</v>
      </c>
      <c r="D494" s="66">
        <v>0</v>
      </c>
      <c r="E494" s="66">
        <v>0</v>
      </c>
      <c r="F494" s="66">
        <v>0</v>
      </c>
      <c r="G494" s="66">
        <v>0</v>
      </c>
      <c r="H494" s="66">
        <v>0</v>
      </c>
      <c r="I494" s="66">
        <v>0</v>
      </c>
      <c r="J494" s="66" t="s">
        <v>365</v>
      </c>
    </row>
    <row r="495" spans="1:10" ht="12.75" customHeight="1" x14ac:dyDescent="0.25">
      <c r="A495" s="60"/>
      <c r="B495" s="56" t="s">
        <v>375</v>
      </c>
      <c r="C495" s="65" t="s">
        <v>365</v>
      </c>
      <c r="D495" s="66">
        <v>99</v>
      </c>
      <c r="E495" s="66">
        <v>0</v>
      </c>
      <c r="F495" s="66" t="s">
        <v>371</v>
      </c>
      <c r="G495" s="66" t="s">
        <v>371</v>
      </c>
      <c r="H495" s="66" t="s">
        <v>371</v>
      </c>
      <c r="I495" s="66">
        <v>0</v>
      </c>
      <c r="J495" s="66" t="s">
        <v>365</v>
      </c>
    </row>
    <row r="496" spans="1:10" ht="12.75" customHeight="1" x14ac:dyDescent="0.25">
      <c r="A496" s="60"/>
      <c r="B496" s="60" t="s">
        <v>376</v>
      </c>
      <c r="C496" s="65" t="s">
        <v>365</v>
      </c>
      <c r="D496" s="66">
        <v>53</v>
      </c>
      <c r="E496" s="66">
        <v>0</v>
      </c>
      <c r="F496" s="66">
        <v>0</v>
      </c>
      <c r="G496" s="66" t="s">
        <v>371</v>
      </c>
      <c r="H496" s="66" t="s">
        <v>371</v>
      </c>
      <c r="I496" s="66">
        <v>0</v>
      </c>
      <c r="J496" s="66" t="s">
        <v>365</v>
      </c>
    </row>
    <row r="497" spans="1:10" ht="12.75" customHeight="1" x14ac:dyDescent="0.25">
      <c r="A497" s="60"/>
      <c r="B497" s="60" t="s">
        <v>377</v>
      </c>
      <c r="C497" s="65" t="s">
        <v>365</v>
      </c>
      <c r="D497" s="66">
        <v>38</v>
      </c>
      <c r="E497" s="66" t="s">
        <v>365</v>
      </c>
      <c r="F497" s="66" t="s">
        <v>365</v>
      </c>
      <c r="G497" s="66" t="s">
        <v>365</v>
      </c>
      <c r="H497" s="66" t="s">
        <v>365</v>
      </c>
      <c r="I497" s="66" t="s">
        <v>365</v>
      </c>
      <c r="J497" s="66" t="s">
        <v>365</v>
      </c>
    </row>
    <row r="498" spans="1:10" ht="12.75" customHeight="1" x14ac:dyDescent="0.25">
      <c r="A498" s="60"/>
      <c r="B498" s="60" t="s">
        <v>378</v>
      </c>
      <c r="C498" s="65" t="s">
        <v>365</v>
      </c>
      <c r="D498" s="66">
        <v>8</v>
      </c>
      <c r="E498" s="66">
        <v>0</v>
      </c>
      <c r="F498" s="66">
        <v>0</v>
      </c>
      <c r="G498" s="66" t="s">
        <v>371</v>
      </c>
      <c r="H498" s="66" t="s">
        <v>371</v>
      </c>
      <c r="I498" s="66">
        <v>0</v>
      </c>
      <c r="J498" s="66" t="s">
        <v>365</v>
      </c>
    </row>
    <row r="499" spans="1:10" ht="12.75" customHeight="1" x14ac:dyDescent="0.25">
      <c r="A499" s="60"/>
      <c r="B499" s="60" t="s">
        <v>379</v>
      </c>
      <c r="C499" s="65" t="s">
        <v>365</v>
      </c>
      <c r="D499" s="66" t="s">
        <v>371</v>
      </c>
      <c r="E499" s="66" t="s">
        <v>365</v>
      </c>
      <c r="F499" s="66" t="s">
        <v>371</v>
      </c>
      <c r="G499" s="66">
        <v>0</v>
      </c>
      <c r="H499" s="66" t="s">
        <v>371</v>
      </c>
      <c r="I499" s="66" t="s">
        <v>365</v>
      </c>
      <c r="J499" s="66" t="s">
        <v>365</v>
      </c>
    </row>
    <row r="500" spans="1:10" ht="12.75" customHeight="1" x14ac:dyDescent="0.25">
      <c r="A500" s="60"/>
      <c r="B500" s="60" t="s">
        <v>380</v>
      </c>
      <c r="C500" s="65" t="s">
        <v>365</v>
      </c>
      <c r="D500" s="66" t="s">
        <v>365</v>
      </c>
      <c r="E500" s="66">
        <v>0</v>
      </c>
      <c r="F500" s="66">
        <v>0</v>
      </c>
      <c r="G500" s="66">
        <v>0</v>
      </c>
      <c r="H500" s="66">
        <v>0</v>
      </c>
      <c r="I500" s="66">
        <v>0</v>
      </c>
      <c r="J500" s="66" t="s">
        <v>365</v>
      </c>
    </row>
    <row r="501" spans="1:10" ht="12.75" customHeight="1" x14ac:dyDescent="0.25">
      <c r="A501" s="60"/>
      <c r="B501" s="60" t="s">
        <v>381</v>
      </c>
      <c r="C501" s="65" t="s">
        <v>365</v>
      </c>
      <c r="D501" s="66">
        <v>0</v>
      </c>
      <c r="E501" s="66">
        <v>0</v>
      </c>
      <c r="F501" s="66">
        <v>0</v>
      </c>
      <c r="G501" s="66">
        <v>0</v>
      </c>
      <c r="H501" s="66">
        <v>0</v>
      </c>
      <c r="I501" s="66">
        <v>0</v>
      </c>
      <c r="J501" s="66" t="s">
        <v>365</v>
      </c>
    </row>
    <row r="502" spans="1:10" ht="12.75" customHeight="1" x14ac:dyDescent="0.25">
      <c r="A502" s="60"/>
      <c r="B502" s="56" t="s">
        <v>382</v>
      </c>
      <c r="C502" s="65">
        <v>216</v>
      </c>
      <c r="D502" s="66">
        <v>0</v>
      </c>
      <c r="E502" s="66">
        <v>0</v>
      </c>
      <c r="F502" s="66">
        <v>0</v>
      </c>
      <c r="G502" s="66">
        <v>0</v>
      </c>
      <c r="H502" s="66" t="s">
        <v>371</v>
      </c>
      <c r="I502" s="66">
        <v>0</v>
      </c>
      <c r="J502" s="66">
        <v>216</v>
      </c>
    </row>
    <row r="503" spans="1:10" ht="12.75" customHeight="1" x14ac:dyDescent="0.25">
      <c r="A503" s="60"/>
      <c r="B503" s="60"/>
      <c r="C503" s="65"/>
      <c r="D503" s="66"/>
      <c r="E503" s="66"/>
      <c r="F503" s="66"/>
      <c r="G503" s="66"/>
      <c r="H503" s="66"/>
      <c r="I503" s="66"/>
      <c r="J503" s="66"/>
    </row>
    <row r="504" spans="1:10" s="59" customFormat="1" ht="12.75" customHeight="1" x14ac:dyDescent="0.25">
      <c r="A504" s="56" t="s">
        <v>426</v>
      </c>
      <c r="B504" s="56" t="s">
        <v>427</v>
      </c>
      <c r="C504" s="69"/>
      <c r="D504" s="70"/>
      <c r="E504" s="70"/>
      <c r="F504" s="70"/>
      <c r="G504" s="70"/>
      <c r="H504" s="70"/>
      <c r="I504" s="70"/>
      <c r="J504" s="70"/>
    </row>
    <row r="505" spans="1:10" ht="12.75" customHeight="1" x14ac:dyDescent="0.25">
      <c r="A505" s="60"/>
      <c r="B505" s="60"/>
      <c r="C505" s="65"/>
      <c r="D505" s="66"/>
      <c r="E505" s="66"/>
      <c r="F505" s="66"/>
      <c r="G505" s="66"/>
      <c r="H505" s="66"/>
      <c r="I505" s="66"/>
      <c r="J505" s="66"/>
    </row>
    <row r="506" spans="1:10" ht="12.75" customHeight="1" x14ac:dyDescent="0.25">
      <c r="A506" s="60"/>
      <c r="B506" s="60"/>
      <c r="C506" s="65"/>
      <c r="D506" s="66"/>
      <c r="E506" s="66"/>
      <c r="F506" s="66"/>
      <c r="G506" s="66"/>
      <c r="H506" s="66"/>
      <c r="I506" s="66"/>
      <c r="J506" s="66"/>
    </row>
    <row r="507" spans="1:10" ht="12.75" customHeight="1" x14ac:dyDescent="0.25">
      <c r="A507" s="60"/>
      <c r="B507" s="56" t="s">
        <v>363</v>
      </c>
      <c r="C507" s="65">
        <v>752</v>
      </c>
      <c r="D507" s="66">
        <v>17321</v>
      </c>
      <c r="E507" s="66">
        <v>1</v>
      </c>
      <c r="F507" s="66" t="s">
        <v>371</v>
      </c>
      <c r="G507" s="66">
        <v>156</v>
      </c>
      <c r="H507" s="66" t="s">
        <v>371</v>
      </c>
      <c r="I507" s="66">
        <v>4</v>
      </c>
      <c r="J507" s="66">
        <v>427</v>
      </c>
    </row>
    <row r="508" spans="1:10" ht="12.75" customHeight="1" x14ac:dyDescent="0.25">
      <c r="A508" s="60"/>
      <c r="B508" s="56" t="s">
        <v>364</v>
      </c>
      <c r="C508" s="65" t="s">
        <v>365</v>
      </c>
      <c r="D508" s="66">
        <v>645</v>
      </c>
      <c r="E508" s="66">
        <v>1</v>
      </c>
      <c r="F508" s="66" t="s">
        <v>371</v>
      </c>
      <c r="G508" s="66">
        <v>87</v>
      </c>
      <c r="H508" s="66" t="s">
        <v>371</v>
      </c>
      <c r="I508" s="66">
        <v>4</v>
      </c>
      <c r="J508" s="66" t="s">
        <v>365</v>
      </c>
    </row>
    <row r="509" spans="1:10" ht="12.75" customHeight="1" x14ac:dyDescent="0.25">
      <c r="A509" s="60"/>
      <c r="B509" s="60" t="s">
        <v>366</v>
      </c>
      <c r="C509" s="65" t="s">
        <v>365</v>
      </c>
      <c r="D509" s="66">
        <v>645</v>
      </c>
      <c r="E509" s="66">
        <v>1</v>
      </c>
      <c r="F509" s="66" t="s">
        <v>371</v>
      </c>
      <c r="G509" s="66">
        <v>14</v>
      </c>
      <c r="H509" s="66">
        <v>0</v>
      </c>
      <c r="I509" s="66" t="s">
        <v>371</v>
      </c>
      <c r="J509" s="66" t="s">
        <v>365</v>
      </c>
    </row>
    <row r="510" spans="1:10" ht="12.75" customHeight="1" x14ac:dyDescent="0.25">
      <c r="A510" s="60"/>
      <c r="B510" s="60" t="s">
        <v>367</v>
      </c>
      <c r="C510" s="65" t="s">
        <v>365</v>
      </c>
      <c r="D510" s="66" t="s">
        <v>365</v>
      </c>
      <c r="E510" s="66" t="s">
        <v>371</v>
      </c>
      <c r="F510" s="66" t="s">
        <v>371</v>
      </c>
      <c r="G510" s="66">
        <v>73</v>
      </c>
      <c r="H510" s="66" t="s">
        <v>371</v>
      </c>
      <c r="I510" s="66">
        <v>4</v>
      </c>
      <c r="J510" s="66" t="s">
        <v>365</v>
      </c>
    </row>
    <row r="511" spans="1:10" ht="12.75" customHeight="1" x14ac:dyDescent="0.25">
      <c r="A511" s="60"/>
      <c r="B511" s="56" t="s">
        <v>368</v>
      </c>
      <c r="C511" s="65" t="s">
        <v>365</v>
      </c>
      <c r="D511" s="66">
        <v>15530</v>
      </c>
      <c r="E511" s="66" t="s">
        <v>371</v>
      </c>
      <c r="F511" s="66" t="s">
        <v>371</v>
      </c>
      <c r="G511" s="66">
        <v>63</v>
      </c>
      <c r="H511" s="66" t="s">
        <v>371</v>
      </c>
      <c r="I511" s="66" t="s">
        <v>371</v>
      </c>
      <c r="J511" s="66" t="s">
        <v>365</v>
      </c>
    </row>
    <row r="512" spans="1:10" ht="12.75" customHeight="1" x14ac:dyDescent="0.25">
      <c r="A512" s="60"/>
      <c r="B512" s="60" t="s">
        <v>369</v>
      </c>
      <c r="C512" s="65" t="s">
        <v>365</v>
      </c>
      <c r="D512" s="66">
        <v>701</v>
      </c>
      <c r="E512" s="66" t="s">
        <v>371</v>
      </c>
      <c r="F512" s="66" t="s">
        <v>371</v>
      </c>
      <c r="G512" s="66">
        <v>47</v>
      </c>
      <c r="H512" s="66" t="s">
        <v>371</v>
      </c>
      <c r="I512" s="66" t="s">
        <v>371</v>
      </c>
      <c r="J512" s="66" t="s">
        <v>365</v>
      </c>
    </row>
    <row r="513" spans="1:10" ht="12.75" customHeight="1" x14ac:dyDescent="0.25">
      <c r="A513" s="60"/>
      <c r="B513" s="60" t="s">
        <v>370</v>
      </c>
      <c r="C513" s="65" t="s">
        <v>365</v>
      </c>
      <c r="D513" s="66">
        <v>275</v>
      </c>
      <c r="E513" s="66">
        <v>0</v>
      </c>
      <c r="F513" s="66">
        <v>0</v>
      </c>
      <c r="G513" s="66" t="s">
        <v>371</v>
      </c>
      <c r="H513" s="66">
        <v>0</v>
      </c>
      <c r="I513" s="66">
        <v>0</v>
      </c>
      <c r="J513" s="66" t="s">
        <v>365</v>
      </c>
    </row>
    <row r="514" spans="1:10" ht="12.75" customHeight="1" x14ac:dyDescent="0.25">
      <c r="A514" s="60"/>
      <c r="B514" s="60" t="s">
        <v>372</v>
      </c>
      <c r="C514" s="65" t="s">
        <v>365</v>
      </c>
      <c r="D514" s="66">
        <v>14428</v>
      </c>
      <c r="E514" s="66" t="s">
        <v>371</v>
      </c>
      <c r="F514" s="66" t="s">
        <v>371</v>
      </c>
      <c r="G514" s="66">
        <v>15</v>
      </c>
      <c r="H514" s="66" t="s">
        <v>371</v>
      </c>
      <c r="I514" s="66" t="s">
        <v>371</v>
      </c>
      <c r="J514" s="66" t="s">
        <v>365</v>
      </c>
    </row>
    <row r="515" spans="1:10" ht="12.75" customHeight="1" x14ac:dyDescent="0.25">
      <c r="A515" s="60"/>
      <c r="B515" s="60" t="s">
        <v>373</v>
      </c>
      <c r="C515" s="65" t="s">
        <v>365</v>
      </c>
      <c r="D515" s="66">
        <v>67</v>
      </c>
      <c r="E515" s="66" t="s">
        <v>365</v>
      </c>
      <c r="F515" s="66" t="s">
        <v>365</v>
      </c>
      <c r="G515" s="66" t="s">
        <v>365</v>
      </c>
      <c r="H515" s="66" t="s">
        <v>365</v>
      </c>
      <c r="I515" s="66" t="s">
        <v>365</v>
      </c>
      <c r="J515" s="66" t="s">
        <v>365</v>
      </c>
    </row>
    <row r="516" spans="1:10" ht="12.75" customHeight="1" x14ac:dyDescent="0.25">
      <c r="A516" s="60"/>
      <c r="B516" s="60" t="s">
        <v>374</v>
      </c>
      <c r="C516" s="65" t="s">
        <v>365</v>
      </c>
      <c r="D516" s="66">
        <v>59</v>
      </c>
      <c r="E516" s="66">
        <v>0</v>
      </c>
      <c r="F516" s="66" t="s">
        <v>371</v>
      </c>
      <c r="G516" s="66">
        <v>1</v>
      </c>
      <c r="H516" s="66">
        <v>0</v>
      </c>
      <c r="I516" s="66" t="s">
        <v>371</v>
      </c>
      <c r="J516" s="66" t="s">
        <v>365</v>
      </c>
    </row>
    <row r="517" spans="1:10" ht="12.75" customHeight="1" x14ac:dyDescent="0.25">
      <c r="A517" s="60"/>
      <c r="B517" s="56" t="s">
        <v>375</v>
      </c>
      <c r="C517" s="65" t="s">
        <v>365</v>
      </c>
      <c r="D517" s="66">
        <v>1145</v>
      </c>
      <c r="E517" s="66" t="s">
        <v>371</v>
      </c>
      <c r="F517" s="66" t="s">
        <v>371</v>
      </c>
      <c r="G517" s="66">
        <v>6</v>
      </c>
      <c r="H517" s="66" t="s">
        <v>371</v>
      </c>
      <c r="I517" s="66" t="s">
        <v>371</v>
      </c>
      <c r="J517" s="66" t="s">
        <v>365</v>
      </c>
    </row>
    <row r="518" spans="1:10" ht="12.75" customHeight="1" x14ac:dyDescent="0.25">
      <c r="A518" s="60"/>
      <c r="B518" s="60" t="s">
        <v>376</v>
      </c>
      <c r="C518" s="65" t="s">
        <v>365</v>
      </c>
      <c r="D518" s="66">
        <v>360</v>
      </c>
      <c r="E518" s="66" t="s">
        <v>371</v>
      </c>
      <c r="F518" s="66" t="s">
        <v>371</v>
      </c>
      <c r="G518" s="66">
        <v>3</v>
      </c>
      <c r="H518" s="66" t="s">
        <v>371</v>
      </c>
      <c r="I518" s="66" t="s">
        <v>371</v>
      </c>
      <c r="J518" s="66" t="s">
        <v>365</v>
      </c>
    </row>
    <row r="519" spans="1:10" ht="12.75" customHeight="1" x14ac:dyDescent="0.25">
      <c r="A519" s="60"/>
      <c r="B519" s="60" t="s">
        <v>377</v>
      </c>
      <c r="C519" s="65" t="s">
        <v>365</v>
      </c>
      <c r="D519" s="66">
        <v>644</v>
      </c>
      <c r="E519" s="66" t="s">
        <v>365</v>
      </c>
      <c r="F519" s="66" t="s">
        <v>365</v>
      </c>
      <c r="G519" s="66" t="s">
        <v>365</v>
      </c>
      <c r="H519" s="66" t="s">
        <v>365</v>
      </c>
      <c r="I519" s="66" t="s">
        <v>365</v>
      </c>
      <c r="J519" s="66" t="s">
        <v>365</v>
      </c>
    </row>
    <row r="520" spans="1:10" ht="12.75" customHeight="1" x14ac:dyDescent="0.25">
      <c r="A520" s="60"/>
      <c r="B520" s="60" t="s">
        <v>378</v>
      </c>
      <c r="C520" s="65" t="s">
        <v>365</v>
      </c>
      <c r="D520" s="66">
        <v>105</v>
      </c>
      <c r="E520" s="66">
        <v>0</v>
      </c>
      <c r="F520" s="66" t="s">
        <v>371</v>
      </c>
      <c r="G520" s="66" t="s">
        <v>371</v>
      </c>
      <c r="H520" s="66" t="s">
        <v>371</v>
      </c>
      <c r="I520" s="66">
        <v>0</v>
      </c>
      <c r="J520" s="66" t="s">
        <v>365</v>
      </c>
    </row>
    <row r="521" spans="1:10" ht="12.75" customHeight="1" x14ac:dyDescent="0.25">
      <c r="A521" s="60"/>
      <c r="B521" s="60" t="s">
        <v>379</v>
      </c>
      <c r="C521" s="65" t="s">
        <v>365</v>
      </c>
      <c r="D521" s="66">
        <v>36</v>
      </c>
      <c r="E521" s="66" t="s">
        <v>365</v>
      </c>
      <c r="F521" s="66" t="s">
        <v>371</v>
      </c>
      <c r="G521" s="66" t="s">
        <v>371</v>
      </c>
      <c r="H521" s="66" t="s">
        <v>371</v>
      </c>
      <c r="I521" s="66" t="s">
        <v>365</v>
      </c>
      <c r="J521" s="66" t="s">
        <v>365</v>
      </c>
    </row>
    <row r="522" spans="1:10" ht="12.75" customHeight="1" x14ac:dyDescent="0.25">
      <c r="A522" s="60"/>
      <c r="B522" s="60" t="s">
        <v>380</v>
      </c>
      <c r="C522" s="65" t="s">
        <v>365</v>
      </c>
      <c r="D522" s="66" t="s">
        <v>365</v>
      </c>
      <c r="E522" s="66" t="s">
        <v>371</v>
      </c>
      <c r="F522" s="66" t="s">
        <v>371</v>
      </c>
      <c r="G522" s="66">
        <v>3</v>
      </c>
      <c r="H522" s="66">
        <v>0</v>
      </c>
      <c r="I522" s="66" t="s">
        <v>371</v>
      </c>
      <c r="J522" s="66" t="s">
        <v>365</v>
      </c>
    </row>
    <row r="523" spans="1:10" ht="12.75" customHeight="1" x14ac:dyDescent="0.25">
      <c r="A523" s="60"/>
      <c r="B523" s="60" t="s">
        <v>381</v>
      </c>
      <c r="C523" s="65" t="s">
        <v>365</v>
      </c>
      <c r="D523" s="66">
        <v>0</v>
      </c>
      <c r="E523" s="66" t="s">
        <v>371</v>
      </c>
      <c r="F523" s="66" t="s">
        <v>371</v>
      </c>
      <c r="G523" s="66" t="s">
        <v>371</v>
      </c>
      <c r="H523" s="66" t="s">
        <v>371</v>
      </c>
      <c r="I523" s="66">
        <v>0</v>
      </c>
      <c r="J523" s="66" t="s">
        <v>365</v>
      </c>
    </row>
    <row r="524" spans="1:10" ht="12.75" customHeight="1" x14ac:dyDescent="0.25">
      <c r="A524" s="60"/>
      <c r="B524" s="56" t="s">
        <v>382</v>
      </c>
      <c r="C524" s="65">
        <v>431</v>
      </c>
      <c r="D524" s="66">
        <v>0</v>
      </c>
      <c r="E524" s="66">
        <v>0</v>
      </c>
      <c r="F524" s="66" t="s">
        <v>371</v>
      </c>
      <c r="G524" s="66">
        <v>0</v>
      </c>
      <c r="H524" s="66" t="s">
        <v>371</v>
      </c>
      <c r="I524" s="66" t="s">
        <v>371</v>
      </c>
      <c r="J524" s="66">
        <v>427</v>
      </c>
    </row>
    <row r="525" spans="1:10" ht="12.75" customHeight="1" x14ac:dyDescent="0.25">
      <c r="A525" s="60"/>
      <c r="B525" s="60"/>
      <c r="C525" s="65"/>
      <c r="D525" s="66"/>
      <c r="E525" s="66"/>
      <c r="F525" s="66"/>
      <c r="G525" s="66"/>
      <c r="H525" s="66"/>
      <c r="I525" s="66"/>
      <c r="J525" s="66"/>
    </row>
    <row r="526" spans="1:10" s="59" customFormat="1" ht="12.75" customHeight="1" x14ac:dyDescent="0.25">
      <c r="A526" s="56" t="s">
        <v>428</v>
      </c>
      <c r="B526" s="56" t="s">
        <v>429</v>
      </c>
      <c r="C526" s="69"/>
      <c r="D526" s="70"/>
      <c r="E526" s="70"/>
      <c r="F526" s="70"/>
      <c r="G526" s="70"/>
      <c r="H526" s="70"/>
      <c r="I526" s="70"/>
      <c r="J526" s="70"/>
    </row>
    <row r="527" spans="1:10" ht="12.75" customHeight="1" x14ac:dyDescent="0.25">
      <c r="A527" s="63"/>
      <c r="B527" s="72"/>
      <c r="C527" s="65"/>
      <c r="D527" s="66"/>
      <c r="E527" s="66"/>
      <c r="F527" s="66"/>
      <c r="G527" s="66"/>
      <c r="H527" s="66"/>
      <c r="I527" s="66"/>
      <c r="J527" s="66"/>
    </row>
    <row r="528" spans="1:10" ht="12.75" customHeight="1" x14ac:dyDescent="0.25">
      <c r="A528" s="60"/>
      <c r="B528" s="60"/>
      <c r="C528" s="65"/>
      <c r="D528" s="66"/>
      <c r="E528" s="66"/>
      <c r="F528" s="66"/>
      <c r="G528" s="66"/>
      <c r="H528" s="66"/>
      <c r="I528" s="66"/>
      <c r="J528" s="66"/>
    </row>
    <row r="529" spans="1:10" ht="12.75" customHeight="1" x14ac:dyDescent="0.25">
      <c r="A529" s="60"/>
      <c r="B529" s="56" t="s">
        <v>363</v>
      </c>
      <c r="C529" s="65">
        <v>59</v>
      </c>
      <c r="D529" s="66">
        <v>8206</v>
      </c>
      <c r="E529" s="66">
        <v>0</v>
      </c>
      <c r="F529" s="66" t="s">
        <v>371</v>
      </c>
      <c r="G529" s="66">
        <v>8</v>
      </c>
      <c r="H529" s="66" t="s">
        <v>371</v>
      </c>
      <c r="I529" s="66" t="s">
        <v>371</v>
      </c>
      <c r="J529" s="66">
        <v>22</v>
      </c>
    </row>
    <row r="530" spans="1:10" ht="12.75" customHeight="1" x14ac:dyDescent="0.25">
      <c r="A530" s="60"/>
      <c r="B530" s="56" t="s">
        <v>364</v>
      </c>
      <c r="C530" s="65" t="s">
        <v>365</v>
      </c>
      <c r="D530" s="66">
        <v>150</v>
      </c>
      <c r="E530" s="66">
        <v>0</v>
      </c>
      <c r="F530" s="66" t="s">
        <v>371</v>
      </c>
      <c r="G530" s="66">
        <v>6</v>
      </c>
      <c r="H530" s="66">
        <v>0</v>
      </c>
      <c r="I530" s="66" t="s">
        <v>371</v>
      </c>
      <c r="J530" s="66" t="s">
        <v>365</v>
      </c>
    </row>
    <row r="531" spans="1:10" ht="12.75" customHeight="1" x14ac:dyDescent="0.25">
      <c r="A531" s="60"/>
      <c r="B531" s="60" t="s">
        <v>366</v>
      </c>
      <c r="C531" s="65" t="s">
        <v>365</v>
      </c>
      <c r="D531" s="66">
        <v>150</v>
      </c>
      <c r="E531" s="66">
        <v>0</v>
      </c>
      <c r="F531" s="66">
        <v>0</v>
      </c>
      <c r="G531" s="66" t="s">
        <v>371</v>
      </c>
      <c r="H531" s="66">
        <v>0</v>
      </c>
      <c r="I531" s="66">
        <v>0</v>
      </c>
      <c r="J531" s="66" t="s">
        <v>365</v>
      </c>
    </row>
    <row r="532" spans="1:10" ht="12.75" customHeight="1" x14ac:dyDescent="0.25">
      <c r="A532" s="60"/>
      <c r="B532" s="60" t="s">
        <v>367</v>
      </c>
      <c r="C532" s="65" t="s">
        <v>365</v>
      </c>
      <c r="D532" s="66" t="s">
        <v>365</v>
      </c>
      <c r="E532" s="66">
        <v>0</v>
      </c>
      <c r="F532" s="66" t="s">
        <v>371</v>
      </c>
      <c r="G532" s="66">
        <v>6</v>
      </c>
      <c r="H532" s="66">
        <v>0</v>
      </c>
      <c r="I532" s="66" t="s">
        <v>371</v>
      </c>
      <c r="J532" s="66" t="s">
        <v>365</v>
      </c>
    </row>
    <row r="533" spans="1:10" ht="12.75" customHeight="1" x14ac:dyDescent="0.25">
      <c r="A533" s="60"/>
      <c r="B533" s="56" t="s">
        <v>368</v>
      </c>
      <c r="C533" s="65" t="s">
        <v>365</v>
      </c>
      <c r="D533" s="66">
        <v>7583</v>
      </c>
      <c r="E533" s="66">
        <v>0</v>
      </c>
      <c r="F533" s="66" t="s">
        <v>371</v>
      </c>
      <c r="G533" s="66">
        <v>2</v>
      </c>
      <c r="H533" s="66" t="s">
        <v>371</v>
      </c>
      <c r="I533" s="66">
        <v>0</v>
      </c>
      <c r="J533" s="66" t="s">
        <v>365</v>
      </c>
    </row>
    <row r="534" spans="1:10" ht="12.75" customHeight="1" x14ac:dyDescent="0.25">
      <c r="A534" s="60"/>
      <c r="B534" s="60" t="s">
        <v>369</v>
      </c>
      <c r="C534" s="65" t="s">
        <v>365</v>
      </c>
      <c r="D534" s="66">
        <v>100</v>
      </c>
      <c r="E534" s="66">
        <v>0</v>
      </c>
      <c r="F534" s="66">
        <v>0</v>
      </c>
      <c r="G534" s="66">
        <v>2</v>
      </c>
      <c r="H534" s="66" t="s">
        <v>371</v>
      </c>
      <c r="I534" s="66">
        <v>0</v>
      </c>
      <c r="J534" s="66" t="s">
        <v>365</v>
      </c>
    </row>
    <row r="535" spans="1:10" ht="12.75" customHeight="1" x14ac:dyDescent="0.25">
      <c r="A535" s="60"/>
      <c r="B535" s="60" t="s">
        <v>370</v>
      </c>
      <c r="C535" s="65" t="s">
        <v>365</v>
      </c>
      <c r="D535" s="66">
        <v>82</v>
      </c>
      <c r="E535" s="66">
        <v>0</v>
      </c>
      <c r="F535" s="66">
        <v>0</v>
      </c>
      <c r="G535" s="66">
        <v>0</v>
      </c>
      <c r="H535" s="66">
        <v>0</v>
      </c>
      <c r="I535" s="66">
        <v>0</v>
      </c>
      <c r="J535" s="66" t="s">
        <v>365</v>
      </c>
    </row>
    <row r="536" spans="1:10" ht="12.75" customHeight="1" x14ac:dyDescent="0.25">
      <c r="A536" s="60"/>
      <c r="B536" s="60" t="s">
        <v>372</v>
      </c>
      <c r="C536" s="65" t="s">
        <v>365</v>
      </c>
      <c r="D536" s="66">
        <v>4554</v>
      </c>
      <c r="E536" s="66">
        <v>0</v>
      </c>
      <c r="F536" s="66" t="s">
        <v>371</v>
      </c>
      <c r="G536" s="66">
        <v>0</v>
      </c>
      <c r="H536" s="66">
        <v>0</v>
      </c>
      <c r="I536" s="66">
        <v>0</v>
      </c>
      <c r="J536" s="66" t="s">
        <v>365</v>
      </c>
    </row>
    <row r="537" spans="1:10" ht="12.75" customHeight="1" x14ac:dyDescent="0.25">
      <c r="A537" s="60"/>
      <c r="B537" s="60" t="s">
        <v>373</v>
      </c>
      <c r="C537" s="65" t="s">
        <v>365</v>
      </c>
      <c r="D537" s="66">
        <v>329</v>
      </c>
      <c r="E537" s="66" t="s">
        <v>365</v>
      </c>
      <c r="F537" s="66" t="s">
        <v>365</v>
      </c>
      <c r="G537" s="66" t="s">
        <v>365</v>
      </c>
      <c r="H537" s="66" t="s">
        <v>365</v>
      </c>
      <c r="I537" s="66" t="s">
        <v>365</v>
      </c>
      <c r="J537" s="66" t="s">
        <v>365</v>
      </c>
    </row>
    <row r="538" spans="1:10" ht="12.75" customHeight="1" x14ac:dyDescent="0.25">
      <c r="A538" s="60"/>
      <c r="B538" s="60" t="s">
        <v>374</v>
      </c>
      <c r="C538" s="65" t="s">
        <v>365</v>
      </c>
      <c r="D538" s="66">
        <v>2519</v>
      </c>
      <c r="E538" s="66">
        <v>0</v>
      </c>
      <c r="F538" s="66" t="s">
        <v>371</v>
      </c>
      <c r="G538" s="66" t="s">
        <v>371</v>
      </c>
      <c r="H538" s="66">
        <v>0</v>
      </c>
      <c r="I538" s="66">
        <v>0</v>
      </c>
      <c r="J538" s="66" t="s">
        <v>365</v>
      </c>
    </row>
    <row r="539" spans="1:10" ht="12.75" customHeight="1" x14ac:dyDescent="0.25">
      <c r="A539" s="60"/>
      <c r="B539" s="56" t="s">
        <v>375</v>
      </c>
      <c r="C539" s="65" t="s">
        <v>365</v>
      </c>
      <c r="D539" s="66">
        <v>234</v>
      </c>
      <c r="E539" s="66">
        <v>0</v>
      </c>
      <c r="F539" s="66" t="s">
        <v>371</v>
      </c>
      <c r="G539" s="66" t="s">
        <v>371</v>
      </c>
      <c r="H539" s="66" t="s">
        <v>371</v>
      </c>
      <c r="I539" s="66">
        <v>0</v>
      </c>
      <c r="J539" s="66" t="s">
        <v>365</v>
      </c>
    </row>
    <row r="540" spans="1:10" ht="12.75" customHeight="1" x14ac:dyDescent="0.25">
      <c r="A540" s="60"/>
      <c r="B540" s="60" t="s">
        <v>376</v>
      </c>
      <c r="C540" s="65" t="s">
        <v>365</v>
      </c>
      <c r="D540" s="66">
        <v>89</v>
      </c>
      <c r="E540" s="66">
        <v>0</v>
      </c>
      <c r="F540" s="66">
        <v>0</v>
      </c>
      <c r="G540" s="66" t="s">
        <v>371</v>
      </c>
      <c r="H540" s="66" t="s">
        <v>371</v>
      </c>
      <c r="I540" s="66">
        <v>0</v>
      </c>
      <c r="J540" s="66" t="s">
        <v>365</v>
      </c>
    </row>
    <row r="541" spans="1:10" ht="12.75" customHeight="1" x14ac:dyDescent="0.25">
      <c r="A541" s="60"/>
      <c r="B541" s="60" t="s">
        <v>377</v>
      </c>
      <c r="C541" s="65" t="s">
        <v>365</v>
      </c>
      <c r="D541" s="66">
        <v>112</v>
      </c>
      <c r="E541" s="66" t="s">
        <v>365</v>
      </c>
      <c r="F541" s="66" t="s">
        <v>365</v>
      </c>
      <c r="G541" s="66" t="s">
        <v>365</v>
      </c>
      <c r="H541" s="66" t="s">
        <v>365</v>
      </c>
      <c r="I541" s="66" t="s">
        <v>365</v>
      </c>
      <c r="J541" s="66" t="s">
        <v>365</v>
      </c>
    </row>
    <row r="542" spans="1:10" ht="12.75" customHeight="1" x14ac:dyDescent="0.25">
      <c r="A542" s="60"/>
      <c r="B542" s="60" t="s">
        <v>378</v>
      </c>
      <c r="C542" s="65" t="s">
        <v>365</v>
      </c>
      <c r="D542" s="66">
        <v>23</v>
      </c>
      <c r="E542" s="66">
        <v>0</v>
      </c>
      <c r="F542" s="66">
        <v>0</v>
      </c>
      <c r="G542" s="66" t="s">
        <v>371</v>
      </c>
      <c r="H542" s="66">
        <v>0</v>
      </c>
      <c r="I542" s="66">
        <v>0</v>
      </c>
      <c r="J542" s="66" t="s">
        <v>365</v>
      </c>
    </row>
    <row r="543" spans="1:10" ht="12.75" customHeight="1" x14ac:dyDescent="0.25">
      <c r="A543" s="60"/>
      <c r="B543" s="60" t="s">
        <v>379</v>
      </c>
      <c r="C543" s="65" t="s">
        <v>365</v>
      </c>
      <c r="D543" s="66">
        <v>10</v>
      </c>
      <c r="E543" s="66" t="s">
        <v>365</v>
      </c>
      <c r="F543" s="66" t="s">
        <v>371</v>
      </c>
      <c r="G543" s="66">
        <v>0</v>
      </c>
      <c r="H543" s="66" t="s">
        <v>371</v>
      </c>
      <c r="I543" s="66" t="s">
        <v>365</v>
      </c>
      <c r="J543" s="66" t="s">
        <v>365</v>
      </c>
    </row>
    <row r="544" spans="1:10" ht="12.75" customHeight="1" x14ac:dyDescent="0.25">
      <c r="A544" s="60"/>
      <c r="B544" s="60" t="s">
        <v>380</v>
      </c>
      <c r="C544" s="65" t="s">
        <v>365</v>
      </c>
      <c r="D544" s="66" t="s">
        <v>365</v>
      </c>
      <c r="E544" s="66">
        <v>0</v>
      </c>
      <c r="F544" s="66">
        <v>0</v>
      </c>
      <c r="G544" s="66">
        <v>0</v>
      </c>
      <c r="H544" s="66">
        <v>0</v>
      </c>
      <c r="I544" s="66">
        <v>0</v>
      </c>
      <c r="J544" s="66" t="s">
        <v>365</v>
      </c>
    </row>
    <row r="545" spans="1:10" ht="12.75" customHeight="1" x14ac:dyDescent="0.25">
      <c r="A545" s="60"/>
      <c r="B545" s="60" t="s">
        <v>381</v>
      </c>
      <c r="C545" s="65" t="s">
        <v>365</v>
      </c>
      <c r="D545" s="66">
        <v>0</v>
      </c>
      <c r="E545" s="66">
        <v>0</v>
      </c>
      <c r="F545" s="66" t="s">
        <v>371</v>
      </c>
      <c r="G545" s="66">
        <v>0</v>
      </c>
      <c r="H545" s="66">
        <v>0</v>
      </c>
      <c r="I545" s="66">
        <v>0</v>
      </c>
      <c r="J545" s="66" t="s">
        <v>365</v>
      </c>
    </row>
    <row r="546" spans="1:10" ht="12.75" customHeight="1" x14ac:dyDescent="0.25">
      <c r="A546" s="60"/>
      <c r="B546" s="56" t="s">
        <v>382</v>
      </c>
      <c r="C546" s="65">
        <v>23</v>
      </c>
      <c r="D546" s="66">
        <v>239</v>
      </c>
      <c r="E546" s="66">
        <v>0</v>
      </c>
      <c r="F546" s="66">
        <v>0</v>
      </c>
      <c r="G546" s="66">
        <v>0</v>
      </c>
      <c r="H546" s="66">
        <v>0</v>
      </c>
      <c r="I546" s="66">
        <v>0</v>
      </c>
      <c r="J546" s="66">
        <v>22</v>
      </c>
    </row>
    <row r="547" spans="1:10" ht="12.75" customHeight="1" x14ac:dyDescent="0.25">
      <c r="A547" s="60"/>
      <c r="B547" s="60"/>
      <c r="C547" s="65"/>
      <c r="D547" s="66"/>
      <c r="E547" s="66"/>
      <c r="F547" s="66"/>
      <c r="G547" s="66"/>
      <c r="H547" s="66"/>
      <c r="I547" s="66"/>
      <c r="J547" s="66"/>
    </row>
    <row r="548" spans="1:10" s="59" customFormat="1" ht="12.75" customHeight="1" x14ac:dyDescent="0.25">
      <c r="A548" s="56" t="s">
        <v>430</v>
      </c>
      <c r="B548" s="56" t="s">
        <v>431</v>
      </c>
      <c r="C548" s="69"/>
      <c r="D548" s="70"/>
      <c r="E548" s="70"/>
      <c r="F548" s="70"/>
      <c r="G548" s="70"/>
      <c r="H548" s="70"/>
      <c r="I548" s="70"/>
      <c r="J548" s="70"/>
    </row>
    <row r="549" spans="1:10" ht="12.75" customHeight="1" x14ac:dyDescent="0.25">
      <c r="A549" s="60"/>
      <c r="B549" s="60"/>
      <c r="C549" s="65"/>
      <c r="D549" s="66"/>
      <c r="E549" s="66"/>
      <c r="F549" s="66"/>
      <c r="G549" s="66"/>
      <c r="H549" s="66"/>
      <c r="I549" s="66"/>
      <c r="J549" s="66"/>
    </row>
    <row r="550" spans="1:10" ht="12.75" customHeight="1" x14ac:dyDescent="0.25">
      <c r="A550" s="60"/>
      <c r="B550" s="60"/>
      <c r="C550" s="65"/>
      <c r="D550" s="66"/>
      <c r="E550" s="66"/>
      <c r="F550" s="66"/>
      <c r="G550" s="66"/>
      <c r="H550" s="66"/>
      <c r="I550" s="66"/>
      <c r="J550" s="66"/>
    </row>
    <row r="551" spans="1:10" ht="12.75" customHeight="1" x14ac:dyDescent="0.25">
      <c r="A551" s="60"/>
      <c r="B551" s="56" t="s">
        <v>363</v>
      </c>
      <c r="C551" s="65">
        <v>917</v>
      </c>
      <c r="D551" s="66">
        <v>16108</v>
      </c>
      <c r="E551" s="66">
        <v>1</v>
      </c>
      <c r="F551" s="66" t="s">
        <v>371</v>
      </c>
      <c r="G551" s="66">
        <v>183</v>
      </c>
      <c r="H551" s="66" t="s">
        <v>371</v>
      </c>
      <c r="I551" s="66">
        <v>2</v>
      </c>
      <c r="J551" s="66">
        <v>621</v>
      </c>
    </row>
    <row r="552" spans="1:10" ht="12.75" customHeight="1" x14ac:dyDescent="0.25">
      <c r="A552" s="60"/>
      <c r="B552" s="56" t="s">
        <v>364</v>
      </c>
      <c r="C552" s="65" t="s">
        <v>365</v>
      </c>
      <c r="D552" s="66">
        <v>388</v>
      </c>
      <c r="E552" s="66">
        <v>1</v>
      </c>
      <c r="F552" s="66" t="s">
        <v>371</v>
      </c>
      <c r="G552" s="66">
        <v>136</v>
      </c>
      <c r="H552" s="66" t="s">
        <v>371</v>
      </c>
      <c r="I552" s="66">
        <v>2</v>
      </c>
      <c r="J552" s="66" t="s">
        <v>365</v>
      </c>
    </row>
    <row r="553" spans="1:10" ht="12.75" customHeight="1" x14ac:dyDescent="0.25">
      <c r="A553" s="60"/>
      <c r="B553" s="60" t="s">
        <v>366</v>
      </c>
      <c r="C553" s="65" t="s">
        <v>365</v>
      </c>
      <c r="D553" s="66">
        <v>388</v>
      </c>
      <c r="E553" s="66" t="s">
        <v>371</v>
      </c>
      <c r="F553" s="66" t="s">
        <v>371</v>
      </c>
      <c r="G553" s="66">
        <v>18</v>
      </c>
      <c r="H553" s="66">
        <v>0</v>
      </c>
      <c r="I553" s="66" t="s">
        <v>371</v>
      </c>
      <c r="J553" s="66" t="s">
        <v>365</v>
      </c>
    </row>
    <row r="554" spans="1:10" ht="12.75" customHeight="1" x14ac:dyDescent="0.25">
      <c r="A554" s="60"/>
      <c r="B554" s="60" t="s">
        <v>367</v>
      </c>
      <c r="C554" s="65" t="s">
        <v>365</v>
      </c>
      <c r="D554" s="66" t="s">
        <v>365</v>
      </c>
      <c r="E554" s="66" t="s">
        <v>371</v>
      </c>
      <c r="F554" s="66" t="s">
        <v>371</v>
      </c>
      <c r="G554" s="66">
        <v>119</v>
      </c>
      <c r="H554" s="66" t="s">
        <v>371</v>
      </c>
      <c r="I554" s="66">
        <v>2</v>
      </c>
      <c r="J554" s="66" t="s">
        <v>365</v>
      </c>
    </row>
    <row r="555" spans="1:10" ht="12.75" customHeight="1" x14ac:dyDescent="0.25">
      <c r="A555" s="60"/>
      <c r="B555" s="56" t="s">
        <v>368</v>
      </c>
      <c r="C555" s="65" t="s">
        <v>365</v>
      </c>
      <c r="D555" s="66">
        <v>14241</v>
      </c>
      <c r="E555" s="66" t="s">
        <v>371</v>
      </c>
      <c r="F555" s="66" t="s">
        <v>371</v>
      </c>
      <c r="G555" s="66">
        <v>41</v>
      </c>
      <c r="H555" s="66" t="s">
        <v>371</v>
      </c>
      <c r="I555" s="66" t="s">
        <v>371</v>
      </c>
      <c r="J555" s="66" t="s">
        <v>365</v>
      </c>
    </row>
    <row r="556" spans="1:10" ht="12.75" customHeight="1" x14ac:dyDescent="0.25">
      <c r="A556" s="60"/>
      <c r="B556" s="60" t="s">
        <v>369</v>
      </c>
      <c r="C556" s="65" t="s">
        <v>365</v>
      </c>
      <c r="D556" s="66">
        <v>281</v>
      </c>
      <c r="E556" s="66" t="s">
        <v>371</v>
      </c>
      <c r="F556" s="66" t="s">
        <v>371</v>
      </c>
      <c r="G556" s="66">
        <v>37</v>
      </c>
      <c r="H556" s="66" t="s">
        <v>371</v>
      </c>
      <c r="I556" s="66" t="s">
        <v>371</v>
      </c>
      <c r="J556" s="66" t="s">
        <v>365</v>
      </c>
    </row>
    <row r="557" spans="1:10" ht="12.75" customHeight="1" x14ac:dyDescent="0.25">
      <c r="A557" s="60"/>
      <c r="B557" s="60" t="s">
        <v>370</v>
      </c>
      <c r="C557" s="65" t="s">
        <v>365</v>
      </c>
      <c r="D557" s="66">
        <v>243</v>
      </c>
      <c r="E557" s="66">
        <v>0</v>
      </c>
      <c r="F557" s="66">
        <v>0</v>
      </c>
      <c r="G557" s="66">
        <v>0</v>
      </c>
      <c r="H557" s="66">
        <v>0</v>
      </c>
      <c r="I557" s="66">
        <v>0</v>
      </c>
      <c r="J557" s="66" t="s">
        <v>365</v>
      </c>
    </row>
    <row r="558" spans="1:10" ht="12.75" customHeight="1" x14ac:dyDescent="0.25">
      <c r="A558" s="60"/>
      <c r="B558" s="60" t="s">
        <v>372</v>
      </c>
      <c r="C558" s="65" t="s">
        <v>365</v>
      </c>
      <c r="D558" s="66">
        <v>13376</v>
      </c>
      <c r="E558" s="66">
        <v>0</v>
      </c>
      <c r="F558" s="66" t="s">
        <v>371</v>
      </c>
      <c r="G558" s="66">
        <v>1</v>
      </c>
      <c r="H558" s="66" t="s">
        <v>371</v>
      </c>
      <c r="I558" s="66">
        <v>0</v>
      </c>
      <c r="J558" s="66" t="s">
        <v>365</v>
      </c>
    </row>
    <row r="559" spans="1:10" ht="12.75" customHeight="1" x14ac:dyDescent="0.25">
      <c r="A559" s="60"/>
      <c r="B559" s="60" t="s">
        <v>373</v>
      </c>
      <c r="C559" s="65" t="s">
        <v>365</v>
      </c>
      <c r="D559" s="66">
        <v>57</v>
      </c>
      <c r="E559" s="66" t="s">
        <v>365</v>
      </c>
      <c r="F559" s="66" t="s">
        <v>365</v>
      </c>
      <c r="G559" s="66" t="s">
        <v>365</v>
      </c>
      <c r="H559" s="66" t="s">
        <v>365</v>
      </c>
      <c r="I559" s="66" t="s">
        <v>365</v>
      </c>
      <c r="J559" s="66" t="s">
        <v>365</v>
      </c>
    </row>
    <row r="560" spans="1:10" ht="12.75" customHeight="1" x14ac:dyDescent="0.25">
      <c r="A560" s="60"/>
      <c r="B560" s="60" t="s">
        <v>374</v>
      </c>
      <c r="C560" s="65" t="s">
        <v>365</v>
      </c>
      <c r="D560" s="66">
        <v>284</v>
      </c>
      <c r="E560" s="66">
        <v>0</v>
      </c>
      <c r="F560" s="66" t="s">
        <v>371</v>
      </c>
      <c r="G560" s="66">
        <v>2</v>
      </c>
      <c r="H560" s="66" t="s">
        <v>371</v>
      </c>
      <c r="I560" s="66">
        <v>0</v>
      </c>
      <c r="J560" s="66" t="s">
        <v>365</v>
      </c>
    </row>
    <row r="561" spans="1:10" ht="12.75" customHeight="1" x14ac:dyDescent="0.25">
      <c r="A561" s="60"/>
      <c r="B561" s="56" t="s">
        <v>375</v>
      </c>
      <c r="C561" s="65" t="s">
        <v>365</v>
      </c>
      <c r="D561" s="66">
        <v>1285</v>
      </c>
      <c r="E561" s="66" t="s">
        <v>371</v>
      </c>
      <c r="F561" s="66" t="s">
        <v>371</v>
      </c>
      <c r="G561" s="66">
        <v>6</v>
      </c>
      <c r="H561" s="66" t="s">
        <v>371</v>
      </c>
      <c r="I561" s="66" t="s">
        <v>371</v>
      </c>
      <c r="J561" s="66" t="s">
        <v>365</v>
      </c>
    </row>
    <row r="562" spans="1:10" ht="12.75" customHeight="1" x14ac:dyDescent="0.25">
      <c r="A562" s="60"/>
      <c r="B562" s="60" t="s">
        <v>376</v>
      </c>
      <c r="C562" s="65" t="s">
        <v>365</v>
      </c>
      <c r="D562" s="66">
        <v>478</v>
      </c>
      <c r="E562" s="66" t="s">
        <v>371</v>
      </c>
      <c r="F562" s="66" t="s">
        <v>371</v>
      </c>
      <c r="G562" s="66">
        <v>5</v>
      </c>
      <c r="H562" s="66" t="s">
        <v>371</v>
      </c>
      <c r="I562" s="66">
        <v>0</v>
      </c>
      <c r="J562" s="66" t="s">
        <v>365</v>
      </c>
    </row>
    <row r="563" spans="1:10" ht="12.75" customHeight="1" x14ac:dyDescent="0.25">
      <c r="A563" s="60"/>
      <c r="B563" s="60" t="s">
        <v>377</v>
      </c>
      <c r="C563" s="65" t="s">
        <v>365</v>
      </c>
      <c r="D563" s="66">
        <v>619</v>
      </c>
      <c r="E563" s="66" t="s">
        <v>365</v>
      </c>
      <c r="F563" s="66" t="s">
        <v>365</v>
      </c>
      <c r="G563" s="66" t="s">
        <v>365</v>
      </c>
      <c r="H563" s="66" t="s">
        <v>365</v>
      </c>
      <c r="I563" s="66" t="s">
        <v>365</v>
      </c>
      <c r="J563" s="66" t="s">
        <v>365</v>
      </c>
    </row>
    <row r="564" spans="1:10" ht="12.75" customHeight="1" x14ac:dyDescent="0.25">
      <c r="A564" s="60"/>
      <c r="B564" s="60" t="s">
        <v>378</v>
      </c>
      <c r="C564" s="65" t="s">
        <v>365</v>
      </c>
      <c r="D564" s="66">
        <v>155</v>
      </c>
      <c r="E564" s="66">
        <v>0</v>
      </c>
      <c r="F564" s="66">
        <v>0</v>
      </c>
      <c r="G564" s="66">
        <v>1</v>
      </c>
      <c r="H564" s="66" t="s">
        <v>371</v>
      </c>
      <c r="I564" s="66">
        <v>0</v>
      </c>
      <c r="J564" s="66" t="s">
        <v>365</v>
      </c>
    </row>
    <row r="565" spans="1:10" ht="12.75" customHeight="1" x14ac:dyDescent="0.25">
      <c r="A565" s="60"/>
      <c r="B565" s="60" t="s">
        <v>379</v>
      </c>
      <c r="C565" s="65" t="s">
        <v>365</v>
      </c>
      <c r="D565" s="66">
        <v>14</v>
      </c>
      <c r="E565" s="66" t="s">
        <v>365</v>
      </c>
      <c r="F565" s="66" t="s">
        <v>371</v>
      </c>
      <c r="G565" s="66">
        <v>0</v>
      </c>
      <c r="H565" s="66" t="s">
        <v>371</v>
      </c>
      <c r="I565" s="66" t="s">
        <v>365</v>
      </c>
      <c r="J565" s="66" t="s">
        <v>365</v>
      </c>
    </row>
    <row r="566" spans="1:10" ht="12.75" customHeight="1" x14ac:dyDescent="0.25">
      <c r="A566" s="60"/>
      <c r="B566" s="60" t="s">
        <v>380</v>
      </c>
      <c r="C566" s="65" t="s">
        <v>365</v>
      </c>
      <c r="D566" s="66" t="s">
        <v>365</v>
      </c>
      <c r="E566" s="66" t="s">
        <v>371</v>
      </c>
      <c r="F566" s="66" t="s">
        <v>371</v>
      </c>
      <c r="G566" s="66" t="s">
        <v>371</v>
      </c>
      <c r="H566" s="66">
        <v>0</v>
      </c>
      <c r="I566" s="66" t="s">
        <v>371</v>
      </c>
      <c r="J566" s="66" t="s">
        <v>365</v>
      </c>
    </row>
    <row r="567" spans="1:10" ht="12.75" customHeight="1" x14ac:dyDescent="0.25">
      <c r="A567" s="60"/>
      <c r="B567" s="60" t="s">
        <v>381</v>
      </c>
      <c r="C567" s="65" t="s">
        <v>365</v>
      </c>
      <c r="D567" s="66">
        <v>19</v>
      </c>
      <c r="E567" s="66">
        <v>0</v>
      </c>
      <c r="F567" s="66" t="s">
        <v>371</v>
      </c>
      <c r="G567" s="66">
        <v>0</v>
      </c>
      <c r="H567" s="66" t="s">
        <v>371</v>
      </c>
      <c r="I567" s="66">
        <v>0</v>
      </c>
      <c r="J567" s="66" t="s">
        <v>365</v>
      </c>
    </row>
    <row r="568" spans="1:10" ht="12.75" customHeight="1" x14ac:dyDescent="0.25">
      <c r="A568" s="60"/>
      <c r="B568" s="56" t="s">
        <v>382</v>
      </c>
      <c r="C568" s="65">
        <v>622</v>
      </c>
      <c r="D568" s="66">
        <v>194</v>
      </c>
      <c r="E568" s="66" t="s">
        <v>371</v>
      </c>
      <c r="F568" s="66" t="s">
        <v>371</v>
      </c>
      <c r="G568" s="66">
        <v>0</v>
      </c>
      <c r="H568" s="66" t="s">
        <v>371</v>
      </c>
      <c r="I568" s="66">
        <v>0</v>
      </c>
      <c r="J568" s="66">
        <v>621</v>
      </c>
    </row>
    <row r="569" spans="1:10" ht="12.75" customHeight="1" x14ac:dyDescent="0.25">
      <c r="A569" s="60"/>
      <c r="B569" s="60"/>
      <c r="C569" s="65"/>
      <c r="D569" s="66"/>
      <c r="E569" s="66"/>
      <c r="F569" s="66"/>
      <c r="G569" s="66"/>
      <c r="H569" s="66"/>
      <c r="I569" s="66"/>
      <c r="J569" s="66"/>
    </row>
    <row r="570" spans="1:10" s="59" customFormat="1" ht="12.75" customHeight="1" x14ac:dyDescent="0.25">
      <c r="A570" s="56" t="s">
        <v>432</v>
      </c>
      <c r="B570" s="56" t="s">
        <v>433</v>
      </c>
      <c r="C570" s="69"/>
      <c r="D570" s="70"/>
      <c r="E570" s="70"/>
      <c r="F570" s="70"/>
      <c r="G570" s="70"/>
      <c r="H570" s="70"/>
      <c r="I570" s="70"/>
      <c r="J570" s="70"/>
    </row>
    <row r="571" spans="1:10" ht="12.75" customHeight="1" x14ac:dyDescent="0.25">
      <c r="A571" s="63"/>
      <c r="B571" s="72"/>
      <c r="C571" s="65"/>
      <c r="D571" s="66"/>
      <c r="E571" s="66"/>
      <c r="F571" s="66"/>
      <c r="G571" s="66"/>
      <c r="H571" s="66"/>
      <c r="I571" s="66"/>
      <c r="J571" s="66"/>
    </row>
    <row r="572" spans="1:10" ht="12.75" customHeight="1" x14ac:dyDescent="0.25">
      <c r="A572" s="60"/>
      <c r="B572" s="60"/>
      <c r="C572" s="65"/>
      <c r="D572" s="66"/>
      <c r="E572" s="66"/>
      <c r="F572" s="66"/>
      <c r="G572" s="66"/>
      <c r="H572" s="66"/>
      <c r="I572" s="66"/>
      <c r="J572" s="66"/>
    </row>
    <row r="573" spans="1:10" ht="12.75" customHeight="1" x14ac:dyDescent="0.25">
      <c r="A573" s="60"/>
      <c r="B573" s="56" t="s">
        <v>363</v>
      </c>
      <c r="C573" s="65">
        <v>89</v>
      </c>
      <c r="D573" s="66">
        <v>14219</v>
      </c>
      <c r="E573" s="66" t="s">
        <v>371</v>
      </c>
      <c r="F573" s="66" t="s">
        <v>371</v>
      </c>
      <c r="G573" s="66">
        <v>38</v>
      </c>
      <c r="H573" s="66" t="s">
        <v>371</v>
      </c>
      <c r="I573" s="66">
        <v>0</v>
      </c>
      <c r="J573" s="66" t="s">
        <v>387</v>
      </c>
    </row>
    <row r="574" spans="1:10" ht="12.75" customHeight="1" x14ac:dyDescent="0.25">
      <c r="A574" s="60"/>
      <c r="B574" s="56" t="s">
        <v>364</v>
      </c>
      <c r="C574" s="65" t="s">
        <v>365</v>
      </c>
      <c r="D574" s="66">
        <v>118</v>
      </c>
      <c r="E574" s="66" t="s">
        <v>371</v>
      </c>
      <c r="F574" s="66" t="s">
        <v>371</v>
      </c>
      <c r="G574" s="66">
        <v>7</v>
      </c>
      <c r="H574" s="66" t="s">
        <v>371</v>
      </c>
      <c r="I574" s="66">
        <v>0</v>
      </c>
      <c r="J574" s="66" t="s">
        <v>365</v>
      </c>
    </row>
    <row r="575" spans="1:10" ht="12.75" customHeight="1" x14ac:dyDescent="0.25">
      <c r="A575" s="60"/>
      <c r="B575" s="60" t="s">
        <v>366</v>
      </c>
      <c r="C575" s="65" t="s">
        <v>365</v>
      </c>
      <c r="D575" s="66">
        <v>118</v>
      </c>
      <c r="E575" s="66" t="s">
        <v>371</v>
      </c>
      <c r="F575" s="66" t="s">
        <v>371</v>
      </c>
      <c r="G575" s="66">
        <v>4</v>
      </c>
      <c r="H575" s="66" t="s">
        <v>371</v>
      </c>
      <c r="I575" s="66">
        <v>0</v>
      </c>
      <c r="J575" s="66" t="s">
        <v>365</v>
      </c>
    </row>
    <row r="576" spans="1:10" ht="12.75" customHeight="1" x14ac:dyDescent="0.25">
      <c r="A576" s="60"/>
      <c r="B576" s="60" t="s">
        <v>367</v>
      </c>
      <c r="C576" s="65" t="s">
        <v>365</v>
      </c>
      <c r="D576" s="66" t="s">
        <v>365</v>
      </c>
      <c r="E576" s="66">
        <v>0</v>
      </c>
      <c r="F576" s="66" t="s">
        <v>371</v>
      </c>
      <c r="G576" s="66">
        <v>3</v>
      </c>
      <c r="H576" s="66" t="s">
        <v>371</v>
      </c>
      <c r="I576" s="66">
        <v>0</v>
      </c>
      <c r="J576" s="66" t="s">
        <v>365</v>
      </c>
    </row>
    <row r="577" spans="1:10" ht="12.75" customHeight="1" x14ac:dyDescent="0.25">
      <c r="A577" s="60"/>
      <c r="B577" s="56" t="s">
        <v>368</v>
      </c>
      <c r="C577" s="65" t="s">
        <v>365</v>
      </c>
      <c r="D577" s="66">
        <v>9518</v>
      </c>
      <c r="E577" s="66">
        <v>0</v>
      </c>
      <c r="F577" s="66" t="s">
        <v>371</v>
      </c>
      <c r="G577" s="66">
        <v>18</v>
      </c>
      <c r="H577" s="66" t="s">
        <v>371</v>
      </c>
      <c r="I577" s="66">
        <v>0</v>
      </c>
      <c r="J577" s="66" t="s">
        <v>365</v>
      </c>
    </row>
    <row r="578" spans="1:10" ht="12.75" customHeight="1" x14ac:dyDescent="0.25">
      <c r="A578" s="60"/>
      <c r="B578" s="60" t="s">
        <v>369</v>
      </c>
      <c r="C578" s="65" t="s">
        <v>365</v>
      </c>
      <c r="D578" s="66">
        <v>581</v>
      </c>
      <c r="E578" s="66">
        <v>0</v>
      </c>
      <c r="F578" s="66">
        <v>0</v>
      </c>
      <c r="G578" s="66">
        <v>17</v>
      </c>
      <c r="H578" s="66" t="s">
        <v>371</v>
      </c>
      <c r="I578" s="66">
        <v>0</v>
      </c>
      <c r="J578" s="66" t="s">
        <v>365</v>
      </c>
    </row>
    <row r="579" spans="1:10" ht="12.75" customHeight="1" x14ac:dyDescent="0.25">
      <c r="A579" s="60"/>
      <c r="B579" s="60" t="s">
        <v>370</v>
      </c>
      <c r="C579" s="65" t="s">
        <v>365</v>
      </c>
      <c r="D579" s="66">
        <v>1042</v>
      </c>
      <c r="E579" s="66">
        <v>0</v>
      </c>
      <c r="F579" s="66">
        <v>0</v>
      </c>
      <c r="G579" s="66" t="s">
        <v>371</v>
      </c>
      <c r="H579" s="66">
        <v>0</v>
      </c>
      <c r="I579" s="66">
        <v>0</v>
      </c>
      <c r="J579" s="66" t="s">
        <v>365</v>
      </c>
    </row>
    <row r="580" spans="1:10" ht="12.75" customHeight="1" x14ac:dyDescent="0.25">
      <c r="A580" s="60"/>
      <c r="B580" s="60" t="s">
        <v>372</v>
      </c>
      <c r="C580" s="65" t="s">
        <v>365</v>
      </c>
      <c r="D580" s="66">
        <v>7535</v>
      </c>
      <c r="E580" s="66">
        <v>0</v>
      </c>
      <c r="F580" s="66" t="s">
        <v>371</v>
      </c>
      <c r="G580" s="66">
        <v>1</v>
      </c>
      <c r="H580" s="66" t="s">
        <v>371</v>
      </c>
      <c r="I580" s="66">
        <v>0</v>
      </c>
      <c r="J580" s="66" t="s">
        <v>365</v>
      </c>
    </row>
    <row r="581" spans="1:10" ht="12.75" customHeight="1" x14ac:dyDescent="0.25">
      <c r="A581" s="60"/>
      <c r="B581" s="60" t="s">
        <v>373</v>
      </c>
      <c r="C581" s="65" t="s">
        <v>365</v>
      </c>
      <c r="D581" s="66">
        <v>159</v>
      </c>
      <c r="E581" s="66" t="s">
        <v>365</v>
      </c>
      <c r="F581" s="66" t="s">
        <v>365</v>
      </c>
      <c r="G581" s="66" t="s">
        <v>365</v>
      </c>
      <c r="H581" s="66" t="s">
        <v>365</v>
      </c>
      <c r="I581" s="66" t="s">
        <v>365</v>
      </c>
      <c r="J581" s="66" t="s">
        <v>365</v>
      </c>
    </row>
    <row r="582" spans="1:10" ht="12.75" customHeight="1" x14ac:dyDescent="0.25">
      <c r="A582" s="60"/>
      <c r="B582" s="60" t="s">
        <v>374</v>
      </c>
      <c r="C582" s="65" t="s">
        <v>365</v>
      </c>
      <c r="D582" s="66">
        <v>200</v>
      </c>
      <c r="E582" s="66">
        <v>0</v>
      </c>
      <c r="F582" s="66" t="s">
        <v>371</v>
      </c>
      <c r="G582" s="66" t="s">
        <v>387</v>
      </c>
      <c r="H582" s="66" t="s">
        <v>371</v>
      </c>
      <c r="I582" s="66">
        <v>0</v>
      </c>
      <c r="J582" s="66" t="s">
        <v>365</v>
      </c>
    </row>
    <row r="583" spans="1:10" ht="12.75" customHeight="1" x14ac:dyDescent="0.25">
      <c r="A583" s="60"/>
      <c r="B583" s="56" t="s">
        <v>375</v>
      </c>
      <c r="C583" s="65" t="s">
        <v>365</v>
      </c>
      <c r="D583" s="66">
        <v>4140</v>
      </c>
      <c r="E583" s="66">
        <v>0</v>
      </c>
      <c r="F583" s="66" t="s">
        <v>371</v>
      </c>
      <c r="G583" s="66">
        <v>12</v>
      </c>
      <c r="H583" s="66" t="s">
        <v>371</v>
      </c>
      <c r="I583" s="66">
        <v>0</v>
      </c>
      <c r="J583" s="66" t="s">
        <v>365</v>
      </c>
    </row>
    <row r="584" spans="1:10" ht="12.75" customHeight="1" x14ac:dyDescent="0.25">
      <c r="A584" s="60"/>
      <c r="B584" s="60" t="s">
        <v>376</v>
      </c>
      <c r="C584" s="65" t="s">
        <v>365</v>
      </c>
      <c r="D584" s="66">
        <v>2372</v>
      </c>
      <c r="E584" s="66">
        <v>0</v>
      </c>
      <c r="F584" s="66" t="s">
        <v>371</v>
      </c>
      <c r="G584" s="66">
        <v>11</v>
      </c>
      <c r="H584" s="66" t="s">
        <v>371</v>
      </c>
      <c r="I584" s="66">
        <v>0</v>
      </c>
      <c r="J584" s="66" t="s">
        <v>365</v>
      </c>
    </row>
    <row r="585" spans="1:10" ht="12.75" customHeight="1" x14ac:dyDescent="0.25">
      <c r="A585" s="60"/>
      <c r="B585" s="60" t="s">
        <v>377</v>
      </c>
      <c r="C585" s="65" t="s">
        <v>365</v>
      </c>
      <c r="D585" s="66">
        <v>1182</v>
      </c>
      <c r="E585" s="66" t="s">
        <v>365</v>
      </c>
      <c r="F585" s="66" t="s">
        <v>365</v>
      </c>
      <c r="G585" s="66" t="s">
        <v>365</v>
      </c>
      <c r="H585" s="66" t="s">
        <v>365</v>
      </c>
      <c r="I585" s="66" t="s">
        <v>365</v>
      </c>
      <c r="J585" s="66" t="s">
        <v>365</v>
      </c>
    </row>
    <row r="586" spans="1:10" ht="12.75" customHeight="1" x14ac:dyDescent="0.25">
      <c r="A586" s="60"/>
      <c r="B586" s="60" t="s">
        <v>378</v>
      </c>
      <c r="C586" s="65" t="s">
        <v>365</v>
      </c>
      <c r="D586" s="66">
        <v>392</v>
      </c>
      <c r="E586" s="66">
        <v>0</v>
      </c>
      <c r="F586" s="66" t="s">
        <v>371</v>
      </c>
      <c r="G586" s="66" t="s">
        <v>371</v>
      </c>
      <c r="H586" s="66" t="s">
        <v>371</v>
      </c>
      <c r="I586" s="66">
        <v>0</v>
      </c>
      <c r="J586" s="66" t="s">
        <v>365</v>
      </c>
    </row>
    <row r="587" spans="1:10" ht="12.75" customHeight="1" x14ac:dyDescent="0.25">
      <c r="A587" s="60"/>
      <c r="B587" s="60" t="s">
        <v>379</v>
      </c>
      <c r="C587" s="65" t="s">
        <v>365</v>
      </c>
      <c r="D587" s="66">
        <v>153</v>
      </c>
      <c r="E587" s="66" t="s">
        <v>365</v>
      </c>
      <c r="F587" s="66" t="s">
        <v>371</v>
      </c>
      <c r="G587" s="66" t="s">
        <v>371</v>
      </c>
      <c r="H587" s="66" t="s">
        <v>371</v>
      </c>
      <c r="I587" s="66" t="s">
        <v>365</v>
      </c>
      <c r="J587" s="66" t="s">
        <v>365</v>
      </c>
    </row>
    <row r="588" spans="1:10" ht="12.75" customHeight="1" x14ac:dyDescent="0.25">
      <c r="A588" s="60"/>
      <c r="B588" s="60" t="s">
        <v>380</v>
      </c>
      <c r="C588" s="65" t="s">
        <v>365</v>
      </c>
      <c r="D588" s="66" t="s">
        <v>365</v>
      </c>
      <c r="E588" s="66">
        <v>0</v>
      </c>
      <c r="F588" s="66" t="s">
        <v>371</v>
      </c>
      <c r="G588" s="66" t="s">
        <v>387</v>
      </c>
      <c r="H588" s="66">
        <v>0</v>
      </c>
      <c r="I588" s="66">
        <v>0</v>
      </c>
      <c r="J588" s="66" t="s">
        <v>365</v>
      </c>
    </row>
    <row r="589" spans="1:10" ht="12.75" customHeight="1" x14ac:dyDescent="0.25">
      <c r="A589" s="60"/>
      <c r="B589" s="60" t="s">
        <v>381</v>
      </c>
      <c r="C589" s="65" t="s">
        <v>365</v>
      </c>
      <c r="D589" s="66" t="s">
        <v>387</v>
      </c>
      <c r="E589" s="66">
        <v>0</v>
      </c>
      <c r="F589" s="66" t="s">
        <v>371</v>
      </c>
      <c r="G589" s="66" t="s">
        <v>371</v>
      </c>
      <c r="H589" s="66">
        <v>0</v>
      </c>
      <c r="I589" s="66">
        <v>0</v>
      </c>
      <c r="J589" s="66" t="s">
        <v>365</v>
      </c>
    </row>
    <row r="590" spans="1:10" ht="12.75" customHeight="1" x14ac:dyDescent="0.25">
      <c r="A590" s="60"/>
      <c r="B590" s="56" t="s">
        <v>382</v>
      </c>
      <c r="C590" s="65">
        <v>3</v>
      </c>
      <c r="D590" s="66" t="s">
        <v>387</v>
      </c>
      <c r="E590" s="66">
        <v>0</v>
      </c>
      <c r="F590" s="66">
        <v>0</v>
      </c>
      <c r="G590" s="66">
        <v>1</v>
      </c>
      <c r="H590" s="66" t="s">
        <v>371</v>
      </c>
      <c r="I590" s="66">
        <v>0</v>
      </c>
      <c r="J590" s="66" t="s">
        <v>387</v>
      </c>
    </row>
    <row r="591" spans="1:10" ht="12.75" customHeight="1" x14ac:dyDescent="0.25">
      <c r="A591" s="60"/>
      <c r="B591" s="60"/>
      <c r="C591" s="65"/>
      <c r="D591" s="66"/>
      <c r="E591" s="66"/>
      <c r="F591" s="66"/>
      <c r="G591" s="66"/>
      <c r="H591" s="66"/>
      <c r="I591" s="66"/>
      <c r="J591" s="66"/>
    </row>
    <row r="592" spans="1:10" s="59" customFormat="1" ht="12.75" customHeight="1" x14ac:dyDescent="0.25">
      <c r="A592" s="56" t="s">
        <v>434</v>
      </c>
      <c r="B592" s="56" t="s">
        <v>435</v>
      </c>
      <c r="C592" s="69"/>
      <c r="D592" s="70"/>
      <c r="E592" s="70"/>
      <c r="F592" s="70"/>
      <c r="G592" s="70"/>
      <c r="H592" s="70"/>
      <c r="I592" s="70"/>
      <c r="J592" s="70"/>
    </row>
    <row r="593" spans="1:10" ht="12.75" customHeight="1" x14ac:dyDescent="0.25">
      <c r="A593" s="63"/>
      <c r="B593" s="72"/>
      <c r="C593" s="65"/>
      <c r="D593" s="66"/>
      <c r="E593" s="66"/>
      <c r="F593" s="66"/>
      <c r="G593" s="66"/>
      <c r="H593" s="66"/>
      <c r="I593" s="66"/>
      <c r="J593" s="66"/>
    </row>
    <row r="594" spans="1:10" ht="12.75" customHeight="1" x14ac:dyDescent="0.25">
      <c r="A594" s="60"/>
      <c r="B594" s="60"/>
      <c r="C594" s="65"/>
      <c r="D594" s="66"/>
      <c r="E594" s="66"/>
      <c r="F594" s="66"/>
      <c r="G594" s="66"/>
      <c r="H594" s="66"/>
      <c r="I594" s="66"/>
      <c r="J594" s="66"/>
    </row>
    <row r="595" spans="1:10" ht="12.75" customHeight="1" x14ac:dyDescent="0.25">
      <c r="A595" s="60"/>
      <c r="B595" s="56" t="s">
        <v>363</v>
      </c>
      <c r="C595" s="65">
        <v>3513</v>
      </c>
      <c r="D595" s="66">
        <v>48904</v>
      </c>
      <c r="E595" s="66">
        <v>1</v>
      </c>
      <c r="F595" s="66">
        <v>2</v>
      </c>
      <c r="G595" s="66">
        <v>1041</v>
      </c>
      <c r="H595" s="66">
        <v>10</v>
      </c>
      <c r="I595" s="66" t="s">
        <v>371</v>
      </c>
      <c r="J595" s="66">
        <v>2216</v>
      </c>
    </row>
    <row r="596" spans="1:10" ht="12.75" customHeight="1" x14ac:dyDescent="0.25">
      <c r="A596" s="60"/>
      <c r="B596" s="56" t="s">
        <v>364</v>
      </c>
      <c r="C596" s="65" t="s">
        <v>365</v>
      </c>
      <c r="D596" s="66">
        <v>407</v>
      </c>
      <c r="E596" s="66" t="s">
        <v>371</v>
      </c>
      <c r="F596" s="66" t="s">
        <v>371</v>
      </c>
      <c r="G596" s="66">
        <v>339</v>
      </c>
      <c r="H596" s="66">
        <v>1</v>
      </c>
      <c r="I596" s="66" t="s">
        <v>371</v>
      </c>
      <c r="J596" s="66" t="s">
        <v>365</v>
      </c>
    </row>
    <row r="597" spans="1:10" ht="12.75" customHeight="1" x14ac:dyDescent="0.25">
      <c r="A597" s="60"/>
      <c r="B597" s="60" t="s">
        <v>366</v>
      </c>
      <c r="C597" s="65" t="s">
        <v>365</v>
      </c>
      <c r="D597" s="66">
        <v>407</v>
      </c>
      <c r="E597" s="66" t="s">
        <v>371</v>
      </c>
      <c r="F597" s="66" t="s">
        <v>371</v>
      </c>
      <c r="G597" s="66">
        <v>108</v>
      </c>
      <c r="H597" s="66">
        <v>1</v>
      </c>
      <c r="I597" s="66">
        <v>0</v>
      </c>
      <c r="J597" s="66" t="s">
        <v>365</v>
      </c>
    </row>
    <row r="598" spans="1:10" ht="12.75" customHeight="1" x14ac:dyDescent="0.25">
      <c r="A598" s="60"/>
      <c r="B598" s="60" t="s">
        <v>367</v>
      </c>
      <c r="C598" s="65" t="s">
        <v>365</v>
      </c>
      <c r="D598" s="66" t="s">
        <v>365</v>
      </c>
      <c r="E598" s="66" t="s">
        <v>371</v>
      </c>
      <c r="F598" s="66" t="s">
        <v>371</v>
      </c>
      <c r="G598" s="66">
        <v>231</v>
      </c>
      <c r="H598" s="66" t="s">
        <v>371</v>
      </c>
      <c r="I598" s="66" t="s">
        <v>371</v>
      </c>
      <c r="J598" s="66" t="s">
        <v>365</v>
      </c>
    </row>
    <row r="599" spans="1:10" ht="12.75" customHeight="1" x14ac:dyDescent="0.25">
      <c r="A599" s="60"/>
      <c r="B599" s="56" t="s">
        <v>368</v>
      </c>
      <c r="C599" s="65" t="s">
        <v>365</v>
      </c>
      <c r="D599" s="66">
        <v>44106</v>
      </c>
      <c r="E599" s="66">
        <v>1</v>
      </c>
      <c r="F599" s="66">
        <v>1</v>
      </c>
      <c r="G599" s="66">
        <v>592</v>
      </c>
      <c r="H599" s="66">
        <v>8</v>
      </c>
      <c r="I599" s="66" t="s">
        <v>371</v>
      </c>
      <c r="J599" s="66" t="s">
        <v>365</v>
      </c>
    </row>
    <row r="600" spans="1:10" ht="12.75" customHeight="1" x14ac:dyDescent="0.25">
      <c r="A600" s="60"/>
      <c r="B600" s="60" t="s">
        <v>369</v>
      </c>
      <c r="C600" s="65" t="s">
        <v>365</v>
      </c>
      <c r="D600" s="66">
        <v>-471</v>
      </c>
      <c r="E600" s="66" t="s">
        <v>371</v>
      </c>
      <c r="F600" s="66" t="s">
        <v>371</v>
      </c>
      <c r="G600" s="66">
        <v>550</v>
      </c>
      <c r="H600" s="66">
        <v>8</v>
      </c>
      <c r="I600" s="66">
        <v>0</v>
      </c>
      <c r="J600" s="66" t="s">
        <v>365</v>
      </c>
    </row>
    <row r="601" spans="1:10" ht="12.75" customHeight="1" x14ac:dyDescent="0.25">
      <c r="A601" s="60"/>
      <c r="B601" s="60" t="s">
        <v>370</v>
      </c>
      <c r="C601" s="65" t="s">
        <v>365</v>
      </c>
      <c r="D601" s="66">
        <v>2105</v>
      </c>
      <c r="E601" s="66" t="s">
        <v>371</v>
      </c>
      <c r="F601" s="66" t="s">
        <v>371</v>
      </c>
      <c r="G601" s="66">
        <v>1</v>
      </c>
      <c r="H601" s="66" t="s">
        <v>371</v>
      </c>
      <c r="I601" s="66">
        <v>0</v>
      </c>
      <c r="J601" s="66" t="s">
        <v>365</v>
      </c>
    </row>
    <row r="602" spans="1:10" ht="12.75" customHeight="1" x14ac:dyDescent="0.25">
      <c r="A602" s="60"/>
      <c r="B602" s="60" t="s">
        <v>372</v>
      </c>
      <c r="C602" s="65" t="s">
        <v>365</v>
      </c>
      <c r="D602" s="66">
        <v>42081</v>
      </c>
      <c r="E602" s="66" t="s">
        <v>371</v>
      </c>
      <c r="F602" s="66" t="s">
        <v>371</v>
      </c>
      <c r="G602" s="66">
        <v>12</v>
      </c>
      <c r="H602" s="66" t="s">
        <v>371</v>
      </c>
      <c r="I602" s="66">
        <v>0</v>
      </c>
      <c r="J602" s="66" t="s">
        <v>365</v>
      </c>
    </row>
    <row r="603" spans="1:10" ht="12.75" customHeight="1" x14ac:dyDescent="0.25">
      <c r="A603" s="60"/>
      <c r="B603" s="60" t="s">
        <v>373</v>
      </c>
      <c r="C603" s="65" t="s">
        <v>365</v>
      </c>
      <c r="D603" s="66">
        <v>-57</v>
      </c>
      <c r="E603" s="66" t="s">
        <v>365</v>
      </c>
      <c r="F603" s="66" t="s">
        <v>365</v>
      </c>
      <c r="G603" s="66" t="s">
        <v>365</v>
      </c>
      <c r="H603" s="66" t="s">
        <v>365</v>
      </c>
      <c r="I603" s="66" t="s">
        <v>365</v>
      </c>
      <c r="J603" s="66" t="s">
        <v>365</v>
      </c>
    </row>
    <row r="604" spans="1:10" ht="12.75" customHeight="1" x14ac:dyDescent="0.25">
      <c r="A604" s="60"/>
      <c r="B604" s="60" t="s">
        <v>374</v>
      </c>
      <c r="C604" s="65" t="s">
        <v>365</v>
      </c>
      <c r="D604" s="66">
        <v>447</v>
      </c>
      <c r="E604" s="66" t="s">
        <v>371</v>
      </c>
      <c r="F604" s="66" t="s">
        <v>371</v>
      </c>
      <c r="G604" s="66">
        <v>29</v>
      </c>
      <c r="H604" s="66" t="s">
        <v>371</v>
      </c>
      <c r="I604" s="66" t="s">
        <v>371</v>
      </c>
      <c r="J604" s="66" t="s">
        <v>365</v>
      </c>
    </row>
    <row r="605" spans="1:10" ht="12.75" customHeight="1" x14ac:dyDescent="0.25">
      <c r="A605" s="60"/>
      <c r="B605" s="56" t="s">
        <v>375</v>
      </c>
      <c r="C605" s="65" t="s">
        <v>365</v>
      </c>
      <c r="D605" s="66">
        <v>3628</v>
      </c>
      <c r="E605" s="66" t="s">
        <v>371</v>
      </c>
      <c r="F605" s="66">
        <v>1</v>
      </c>
      <c r="G605" s="66">
        <v>8</v>
      </c>
      <c r="H605" s="66" t="s">
        <v>371</v>
      </c>
      <c r="I605" s="66" t="s">
        <v>371</v>
      </c>
      <c r="J605" s="66" t="s">
        <v>365</v>
      </c>
    </row>
    <row r="606" spans="1:10" ht="12.75" customHeight="1" x14ac:dyDescent="0.25">
      <c r="A606" s="60"/>
      <c r="B606" s="60" t="s">
        <v>376</v>
      </c>
      <c r="C606" s="65" t="s">
        <v>365</v>
      </c>
      <c r="D606" s="66">
        <v>1772</v>
      </c>
      <c r="E606" s="66" t="s">
        <v>371</v>
      </c>
      <c r="F606" s="66" t="s">
        <v>371</v>
      </c>
      <c r="G606" s="66">
        <v>5</v>
      </c>
      <c r="H606" s="66" t="s">
        <v>371</v>
      </c>
      <c r="I606" s="66">
        <v>0</v>
      </c>
      <c r="J606" s="66" t="s">
        <v>365</v>
      </c>
    </row>
    <row r="607" spans="1:10" ht="12.75" customHeight="1" x14ac:dyDescent="0.25">
      <c r="A607" s="60"/>
      <c r="B607" s="60" t="s">
        <v>377</v>
      </c>
      <c r="C607" s="65" t="s">
        <v>365</v>
      </c>
      <c r="D607" s="66">
        <v>1272</v>
      </c>
      <c r="E607" s="66" t="s">
        <v>365</v>
      </c>
      <c r="F607" s="66" t="s">
        <v>365</v>
      </c>
      <c r="G607" s="66" t="s">
        <v>365</v>
      </c>
      <c r="H607" s="66" t="s">
        <v>365</v>
      </c>
      <c r="I607" s="66" t="s">
        <v>365</v>
      </c>
      <c r="J607" s="66" t="s">
        <v>365</v>
      </c>
    </row>
    <row r="608" spans="1:10" ht="12.75" customHeight="1" x14ac:dyDescent="0.25">
      <c r="A608" s="60"/>
      <c r="B608" s="60" t="s">
        <v>378</v>
      </c>
      <c r="C608" s="65" t="s">
        <v>365</v>
      </c>
      <c r="D608" s="66">
        <v>507</v>
      </c>
      <c r="E608" s="66">
        <v>0</v>
      </c>
      <c r="F608" s="66" t="s">
        <v>371</v>
      </c>
      <c r="G608" s="66" t="s">
        <v>371</v>
      </c>
      <c r="H608" s="66" t="s">
        <v>371</v>
      </c>
      <c r="I608" s="66">
        <v>0</v>
      </c>
      <c r="J608" s="66" t="s">
        <v>365</v>
      </c>
    </row>
    <row r="609" spans="1:10" ht="12.75" customHeight="1" x14ac:dyDescent="0.25">
      <c r="A609" s="60"/>
      <c r="B609" s="60" t="s">
        <v>379</v>
      </c>
      <c r="C609" s="65" t="s">
        <v>365</v>
      </c>
      <c r="D609" s="66">
        <v>7</v>
      </c>
      <c r="E609" s="66" t="s">
        <v>365</v>
      </c>
      <c r="F609" s="66">
        <v>1</v>
      </c>
      <c r="G609" s="66" t="s">
        <v>371</v>
      </c>
      <c r="H609" s="66" t="s">
        <v>371</v>
      </c>
      <c r="I609" s="66" t="s">
        <v>365</v>
      </c>
      <c r="J609" s="66" t="s">
        <v>365</v>
      </c>
    </row>
    <row r="610" spans="1:10" ht="12.75" customHeight="1" x14ac:dyDescent="0.25">
      <c r="A610" s="60"/>
      <c r="B610" s="60" t="s">
        <v>380</v>
      </c>
      <c r="C610" s="65" t="s">
        <v>365</v>
      </c>
      <c r="D610" s="66" t="s">
        <v>365</v>
      </c>
      <c r="E610" s="66">
        <v>0</v>
      </c>
      <c r="F610" s="66" t="s">
        <v>371</v>
      </c>
      <c r="G610" s="66">
        <v>3</v>
      </c>
      <c r="H610" s="66" t="s">
        <v>371</v>
      </c>
      <c r="I610" s="66">
        <v>0</v>
      </c>
      <c r="J610" s="66" t="s">
        <v>365</v>
      </c>
    </row>
    <row r="611" spans="1:10" ht="12.75" customHeight="1" x14ac:dyDescent="0.25">
      <c r="A611" s="60"/>
      <c r="B611" s="60" t="s">
        <v>381</v>
      </c>
      <c r="C611" s="65" t="s">
        <v>365</v>
      </c>
      <c r="D611" s="66">
        <v>69</v>
      </c>
      <c r="E611" s="66">
        <v>0</v>
      </c>
      <c r="F611" s="66" t="s">
        <v>371</v>
      </c>
      <c r="G611" s="66" t="s">
        <v>371</v>
      </c>
      <c r="H611" s="66" t="s">
        <v>371</v>
      </c>
      <c r="I611" s="66" t="s">
        <v>371</v>
      </c>
      <c r="J611" s="66" t="s">
        <v>365</v>
      </c>
    </row>
    <row r="612" spans="1:10" ht="12.75" customHeight="1" x14ac:dyDescent="0.25">
      <c r="A612" s="60"/>
      <c r="B612" s="56" t="s">
        <v>382</v>
      </c>
      <c r="C612" s="65">
        <v>2324</v>
      </c>
      <c r="D612" s="66">
        <v>763</v>
      </c>
      <c r="E612" s="66" t="s">
        <v>371</v>
      </c>
      <c r="F612" s="66" t="s">
        <v>371</v>
      </c>
      <c r="G612" s="66">
        <v>101</v>
      </c>
      <c r="H612" s="66" t="s">
        <v>371</v>
      </c>
      <c r="I612" s="66">
        <v>0</v>
      </c>
      <c r="J612" s="66">
        <v>2216</v>
      </c>
    </row>
    <row r="613" spans="1:10" ht="12.75" customHeight="1" x14ac:dyDescent="0.25">
      <c r="A613" s="60"/>
      <c r="B613" s="60"/>
      <c r="C613" s="65"/>
      <c r="D613" s="66"/>
      <c r="E613" s="66"/>
      <c r="F613" s="66"/>
      <c r="G613" s="66"/>
      <c r="H613" s="66"/>
      <c r="I613" s="66"/>
      <c r="J613" s="66"/>
    </row>
    <row r="614" spans="1:10" s="59" customFormat="1" ht="12.75" customHeight="1" x14ac:dyDescent="0.25">
      <c r="A614" s="56" t="s">
        <v>436</v>
      </c>
      <c r="B614" s="56" t="s">
        <v>437</v>
      </c>
      <c r="C614" s="69"/>
      <c r="D614" s="70"/>
      <c r="E614" s="70"/>
      <c r="F614" s="70"/>
      <c r="G614" s="70"/>
      <c r="H614" s="70"/>
      <c r="I614" s="70"/>
      <c r="J614" s="70"/>
    </row>
    <row r="615" spans="1:10" ht="12.75" customHeight="1" x14ac:dyDescent="0.25">
      <c r="A615" s="60"/>
      <c r="B615" s="60"/>
      <c r="C615" s="65"/>
      <c r="D615" s="66"/>
      <c r="E615" s="66"/>
      <c r="F615" s="66"/>
      <c r="G615" s="66"/>
      <c r="H615" s="66"/>
      <c r="I615" s="66"/>
      <c r="J615" s="66"/>
    </row>
    <row r="616" spans="1:10" ht="12.75" customHeight="1" x14ac:dyDescent="0.25">
      <c r="A616" s="60"/>
      <c r="B616" s="60"/>
      <c r="C616" s="65"/>
      <c r="D616" s="66"/>
      <c r="E616" s="66"/>
      <c r="F616" s="66"/>
      <c r="G616" s="66"/>
      <c r="H616" s="66"/>
      <c r="I616" s="66"/>
      <c r="J616" s="66"/>
    </row>
    <row r="617" spans="1:10" ht="12.75" customHeight="1" x14ac:dyDescent="0.25">
      <c r="A617" s="60"/>
      <c r="B617" s="56" t="s">
        <v>363</v>
      </c>
      <c r="C617" s="65">
        <v>3372</v>
      </c>
      <c r="D617" s="66">
        <v>46871</v>
      </c>
      <c r="E617" s="66" t="s">
        <v>371</v>
      </c>
      <c r="F617" s="66">
        <v>1</v>
      </c>
      <c r="G617" s="66">
        <v>972</v>
      </c>
      <c r="H617" s="66">
        <v>10</v>
      </c>
      <c r="I617" s="66" t="s">
        <v>371</v>
      </c>
      <c r="J617" s="66">
        <v>2168</v>
      </c>
    </row>
    <row r="618" spans="1:10" ht="12.75" customHeight="1" x14ac:dyDescent="0.25">
      <c r="A618" s="60"/>
      <c r="B618" s="56" t="s">
        <v>364</v>
      </c>
      <c r="C618" s="65" t="s">
        <v>365</v>
      </c>
      <c r="D618" s="66">
        <v>325</v>
      </c>
      <c r="E618" s="66" t="s">
        <v>371</v>
      </c>
      <c r="F618" s="66" t="s">
        <v>371</v>
      </c>
      <c r="G618" s="66">
        <v>323</v>
      </c>
      <c r="H618" s="66">
        <v>1</v>
      </c>
      <c r="I618" s="66" t="s">
        <v>371</v>
      </c>
      <c r="J618" s="66" t="s">
        <v>365</v>
      </c>
    </row>
    <row r="619" spans="1:10" ht="12.75" customHeight="1" x14ac:dyDescent="0.25">
      <c r="A619" s="60"/>
      <c r="B619" s="60" t="s">
        <v>366</v>
      </c>
      <c r="C619" s="65" t="s">
        <v>365</v>
      </c>
      <c r="D619" s="66">
        <v>325</v>
      </c>
      <c r="E619" s="66" t="s">
        <v>371</v>
      </c>
      <c r="F619" s="66" t="s">
        <v>371</v>
      </c>
      <c r="G619" s="66">
        <v>102</v>
      </c>
      <c r="H619" s="66">
        <v>1</v>
      </c>
      <c r="I619" s="66">
        <v>0</v>
      </c>
      <c r="J619" s="66" t="s">
        <v>365</v>
      </c>
    </row>
    <row r="620" spans="1:10" ht="12.75" customHeight="1" x14ac:dyDescent="0.25">
      <c r="A620" s="60"/>
      <c r="B620" s="60" t="s">
        <v>367</v>
      </c>
      <c r="C620" s="65" t="s">
        <v>365</v>
      </c>
      <c r="D620" s="66" t="s">
        <v>365</v>
      </c>
      <c r="E620" s="66">
        <v>0</v>
      </c>
      <c r="F620" s="66" t="s">
        <v>371</v>
      </c>
      <c r="G620" s="66">
        <v>221</v>
      </c>
      <c r="H620" s="66" t="s">
        <v>371</v>
      </c>
      <c r="I620" s="66" t="s">
        <v>371</v>
      </c>
      <c r="J620" s="66" t="s">
        <v>365</v>
      </c>
    </row>
    <row r="621" spans="1:10" ht="12.75" customHeight="1" x14ac:dyDescent="0.25">
      <c r="A621" s="60"/>
      <c r="B621" s="56" t="s">
        <v>368</v>
      </c>
      <c r="C621" s="65" t="s">
        <v>365</v>
      </c>
      <c r="D621" s="66">
        <v>42559</v>
      </c>
      <c r="E621" s="66" t="s">
        <v>371</v>
      </c>
      <c r="F621" s="66" t="s">
        <v>371</v>
      </c>
      <c r="G621" s="66">
        <v>543</v>
      </c>
      <c r="H621" s="66">
        <v>8</v>
      </c>
      <c r="I621" s="66">
        <v>0</v>
      </c>
      <c r="J621" s="66" t="s">
        <v>365</v>
      </c>
    </row>
    <row r="622" spans="1:10" ht="12.75" customHeight="1" x14ac:dyDescent="0.25">
      <c r="A622" s="60"/>
      <c r="B622" s="60" t="s">
        <v>369</v>
      </c>
      <c r="C622" s="65" t="s">
        <v>365</v>
      </c>
      <c r="D622" s="66">
        <v>-803</v>
      </c>
      <c r="E622" s="66" t="s">
        <v>371</v>
      </c>
      <c r="F622" s="66" t="s">
        <v>371</v>
      </c>
      <c r="G622" s="66">
        <v>507</v>
      </c>
      <c r="H622" s="66">
        <v>8</v>
      </c>
      <c r="I622" s="66">
        <v>0</v>
      </c>
      <c r="J622" s="66" t="s">
        <v>365</v>
      </c>
    </row>
    <row r="623" spans="1:10" ht="12.75" customHeight="1" x14ac:dyDescent="0.25">
      <c r="A623" s="60"/>
      <c r="B623" s="60" t="s">
        <v>370</v>
      </c>
      <c r="C623" s="65" t="s">
        <v>365</v>
      </c>
      <c r="D623" s="66">
        <v>1958</v>
      </c>
      <c r="E623" s="66">
        <v>0</v>
      </c>
      <c r="F623" s="66">
        <v>0</v>
      </c>
      <c r="G623" s="66" t="s">
        <v>371</v>
      </c>
      <c r="H623" s="66" t="s">
        <v>371</v>
      </c>
      <c r="I623" s="66">
        <v>0</v>
      </c>
      <c r="J623" s="66" t="s">
        <v>365</v>
      </c>
    </row>
    <row r="624" spans="1:10" ht="12.75" customHeight="1" x14ac:dyDescent="0.25">
      <c r="A624" s="60"/>
      <c r="B624" s="60" t="s">
        <v>372</v>
      </c>
      <c r="C624" s="65" t="s">
        <v>365</v>
      </c>
      <c r="D624" s="66">
        <v>41064</v>
      </c>
      <c r="E624" s="66">
        <v>0</v>
      </c>
      <c r="F624" s="66" t="s">
        <v>371</v>
      </c>
      <c r="G624" s="66">
        <v>9</v>
      </c>
      <c r="H624" s="66" t="s">
        <v>371</v>
      </c>
      <c r="I624" s="66">
        <v>0</v>
      </c>
      <c r="J624" s="66" t="s">
        <v>365</v>
      </c>
    </row>
    <row r="625" spans="1:10" ht="12.75" customHeight="1" x14ac:dyDescent="0.25">
      <c r="A625" s="60"/>
      <c r="B625" s="60" t="s">
        <v>373</v>
      </c>
      <c r="C625" s="65" t="s">
        <v>365</v>
      </c>
      <c r="D625" s="66">
        <v>-70</v>
      </c>
      <c r="E625" s="66" t="s">
        <v>365</v>
      </c>
      <c r="F625" s="66" t="s">
        <v>365</v>
      </c>
      <c r="G625" s="66" t="s">
        <v>365</v>
      </c>
      <c r="H625" s="66" t="s">
        <v>365</v>
      </c>
      <c r="I625" s="66" t="s">
        <v>365</v>
      </c>
      <c r="J625" s="66" t="s">
        <v>365</v>
      </c>
    </row>
    <row r="626" spans="1:10" ht="12.75" customHeight="1" x14ac:dyDescent="0.25">
      <c r="A626" s="60"/>
      <c r="B626" s="60" t="s">
        <v>374</v>
      </c>
      <c r="C626" s="65" t="s">
        <v>365</v>
      </c>
      <c r="D626" s="66">
        <v>411</v>
      </c>
      <c r="E626" s="66">
        <v>0</v>
      </c>
      <c r="F626" s="66" t="s">
        <v>371</v>
      </c>
      <c r="G626" s="66">
        <v>27</v>
      </c>
      <c r="H626" s="66" t="s">
        <v>371</v>
      </c>
      <c r="I626" s="66">
        <v>0</v>
      </c>
      <c r="J626" s="66" t="s">
        <v>365</v>
      </c>
    </row>
    <row r="627" spans="1:10" ht="12.75" customHeight="1" x14ac:dyDescent="0.25">
      <c r="A627" s="60"/>
      <c r="B627" s="56" t="s">
        <v>375</v>
      </c>
      <c r="C627" s="65" t="s">
        <v>365</v>
      </c>
      <c r="D627" s="66">
        <v>3254</v>
      </c>
      <c r="E627" s="66">
        <v>0</v>
      </c>
      <c r="F627" s="66">
        <v>1</v>
      </c>
      <c r="G627" s="66">
        <v>6</v>
      </c>
      <c r="H627" s="66" t="s">
        <v>371</v>
      </c>
      <c r="I627" s="66">
        <v>0</v>
      </c>
      <c r="J627" s="66" t="s">
        <v>365</v>
      </c>
    </row>
    <row r="628" spans="1:10" ht="12.75" customHeight="1" x14ac:dyDescent="0.25">
      <c r="A628" s="60"/>
      <c r="B628" s="60" t="s">
        <v>376</v>
      </c>
      <c r="C628" s="65" t="s">
        <v>365</v>
      </c>
      <c r="D628" s="66">
        <v>1620</v>
      </c>
      <c r="E628" s="66">
        <v>0</v>
      </c>
      <c r="F628" s="66" t="s">
        <v>371</v>
      </c>
      <c r="G628" s="66">
        <v>2</v>
      </c>
      <c r="H628" s="66" t="s">
        <v>371</v>
      </c>
      <c r="I628" s="66">
        <v>0</v>
      </c>
      <c r="J628" s="66" t="s">
        <v>365</v>
      </c>
    </row>
    <row r="629" spans="1:10" ht="12.75" customHeight="1" x14ac:dyDescent="0.25">
      <c r="A629" s="60"/>
      <c r="B629" s="60" t="s">
        <v>377</v>
      </c>
      <c r="C629" s="65" t="s">
        <v>365</v>
      </c>
      <c r="D629" s="66">
        <v>1115</v>
      </c>
      <c r="E629" s="66" t="s">
        <v>365</v>
      </c>
      <c r="F629" s="66" t="s">
        <v>365</v>
      </c>
      <c r="G629" s="66" t="s">
        <v>365</v>
      </c>
      <c r="H629" s="66" t="s">
        <v>365</v>
      </c>
      <c r="I629" s="66" t="s">
        <v>365</v>
      </c>
      <c r="J629" s="66" t="s">
        <v>365</v>
      </c>
    </row>
    <row r="630" spans="1:10" ht="12.75" customHeight="1" x14ac:dyDescent="0.25">
      <c r="A630" s="60"/>
      <c r="B630" s="60" t="s">
        <v>378</v>
      </c>
      <c r="C630" s="65" t="s">
        <v>365</v>
      </c>
      <c r="D630" s="66">
        <v>458</v>
      </c>
      <c r="E630" s="66">
        <v>0</v>
      </c>
      <c r="F630" s="66" t="s">
        <v>371</v>
      </c>
      <c r="G630" s="66" t="s">
        <v>371</v>
      </c>
      <c r="H630" s="66" t="s">
        <v>371</v>
      </c>
      <c r="I630" s="66">
        <v>0</v>
      </c>
      <c r="J630" s="66" t="s">
        <v>365</v>
      </c>
    </row>
    <row r="631" spans="1:10" ht="12.75" customHeight="1" x14ac:dyDescent="0.25">
      <c r="A631" s="60"/>
      <c r="B631" s="60" t="s">
        <v>379</v>
      </c>
      <c r="C631" s="65" t="s">
        <v>365</v>
      </c>
      <c r="D631" s="66">
        <v>0</v>
      </c>
      <c r="E631" s="66" t="s">
        <v>365</v>
      </c>
      <c r="F631" s="66" t="s">
        <v>371</v>
      </c>
      <c r="G631" s="66">
        <v>0</v>
      </c>
      <c r="H631" s="66" t="s">
        <v>371</v>
      </c>
      <c r="I631" s="66" t="s">
        <v>365</v>
      </c>
      <c r="J631" s="66" t="s">
        <v>365</v>
      </c>
    </row>
    <row r="632" spans="1:10" ht="12.75" customHeight="1" x14ac:dyDescent="0.25">
      <c r="A632" s="60"/>
      <c r="B632" s="60" t="s">
        <v>380</v>
      </c>
      <c r="C632" s="65" t="s">
        <v>365</v>
      </c>
      <c r="D632" s="66" t="s">
        <v>365</v>
      </c>
      <c r="E632" s="66">
        <v>0</v>
      </c>
      <c r="F632" s="66" t="s">
        <v>371</v>
      </c>
      <c r="G632" s="66">
        <v>3</v>
      </c>
      <c r="H632" s="66" t="s">
        <v>371</v>
      </c>
      <c r="I632" s="66">
        <v>0</v>
      </c>
      <c r="J632" s="66" t="s">
        <v>365</v>
      </c>
    </row>
    <row r="633" spans="1:10" ht="12.75" customHeight="1" x14ac:dyDescent="0.25">
      <c r="A633" s="60"/>
      <c r="B633" s="60" t="s">
        <v>381</v>
      </c>
      <c r="C633" s="65" t="s">
        <v>365</v>
      </c>
      <c r="D633" s="66">
        <v>62</v>
      </c>
      <c r="E633" s="66">
        <v>0</v>
      </c>
      <c r="F633" s="66" t="s">
        <v>371</v>
      </c>
      <c r="G633" s="66" t="s">
        <v>371</v>
      </c>
      <c r="H633" s="66">
        <v>0</v>
      </c>
      <c r="I633" s="66">
        <v>0</v>
      </c>
      <c r="J633" s="66" t="s">
        <v>365</v>
      </c>
    </row>
    <row r="634" spans="1:10" ht="12.75" customHeight="1" x14ac:dyDescent="0.25">
      <c r="A634" s="60"/>
      <c r="B634" s="56" t="s">
        <v>382</v>
      </c>
      <c r="C634" s="65">
        <v>2275</v>
      </c>
      <c r="D634" s="66">
        <v>733</v>
      </c>
      <c r="E634" s="66" t="s">
        <v>371</v>
      </c>
      <c r="F634" s="66" t="s">
        <v>371</v>
      </c>
      <c r="G634" s="66">
        <v>101</v>
      </c>
      <c r="H634" s="66" t="s">
        <v>371</v>
      </c>
      <c r="I634" s="66">
        <v>0</v>
      </c>
      <c r="J634" s="66">
        <v>2168</v>
      </c>
    </row>
    <row r="635" spans="1:10" ht="12.75" customHeight="1" x14ac:dyDescent="0.25">
      <c r="A635" s="60"/>
      <c r="B635" s="60"/>
      <c r="C635" s="65"/>
      <c r="D635" s="66"/>
      <c r="E635" s="66"/>
      <c r="F635" s="66"/>
      <c r="G635" s="66"/>
      <c r="H635" s="66"/>
      <c r="I635" s="66"/>
      <c r="J635" s="66"/>
    </row>
    <row r="636" spans="1:10" s="59" customFormat="1" ht="12.75" customHeight="1" x14ac:dyDescent="0.25">
      <c r="A636" s="56" t="s">
        <v>438</v>
      </c>
      <c r="B636" s="56" t="s">
        <v>439</v>
      </c>
      <c r="C636" s="69"/>
      <c r="D636" s="70"/>
      <c r="E636" s="70"/>
      <c r="F636" s="70"/>
      <c r="G636" s="70"/>
      <c r="H636" s="70"/>
      <c r="I636" s="70"/>
      <c r="J636" s="70"/>
    </row>
    <row r="637" spans="1:10" ht="12.75" customHeight="1" x14ac:dyDescent="0.25">
      <c r="A637" s="60"/>
      <c r="B637" s="60"/>
      <c r="C637" s="65"/>
      <c r="D637" s="66"/>
      <c r="E637" s="66"/>
      <c r="F637" s="66"/>
      <c r="G637" s="66"/>
      <c r="H637" s="66"/>
      <c r="I637" s="66"/>
      <c r="J637" s="66"/>
    </row>
    <row r="638" spans="1:10" ht="12.75" customHeight="1" x14ac:dyDescent="0.25">
      <c r="A638" s="60"/>
      <c r="B638" s="60"/>
      <c r="C638" s="65"/>
      <c r="D638" s="66"/>
      <c r="E638" s="66"/>
      <c r="F638" s="66"/>
      <c r="G638" s="66"/>
      <c r="H638" s="66"/>
      <c r="I638" s="66"/>
      <c r="J638" s="66"/>
    </row>
    <row r="639" spans="1:10" ht="12.75" customHeight="1" x14ac:dyDescent="0.25">
      <c r="A639" s="60"/>
      <c r="B639" s="56" t="s">
        <v>363</v>
      </c>
      <c r="C639" s="65">
        <v>57</v>
      </c>
      <c r="D639" s="66">
        <v>933</v>
      </c>
      <c r="E639" s="66" t="s">
        <v>371</v>
      </c>
      <c r="F639" s="66">
        <v>1</v>
      </c>
      <c r="G639" s="66">
        <v>41</v>
      </c>
      <c r="H639" s="66" t="s">
        <v>371</v>
      </c>
      <c r="I639" s="66">
        <v>0</v>
      </c>
      <c r="J639" s="66">
        <v>4</v>
      </c>
    </row>
    <row r="640" spans="1:10" ht="12.75" customHeight="1" x14ac:dyDescent="0.25">
      <c r="A640" s="60"/>
      <c r="B640" s="56" t="s">
        <v>364</v>
      </c>
      <c r="C640" s="65" t="s">
        <v>365</v>
      </c>
      <c r="D640" s="66">
        <v>31</v>
      </c>
      <c r="E640" s="66">
        <v>0</v>
      </c>
      <c r="F640" s="66" t="s">
        <v>371</v>
      </c>
      <c r="G640" s="66">
        <v>5</v>
      </c>
      <c r="H640" s="66" t="s">
        <v>371</v>
      </c>
      <c r="I640" s="66">
        <v>0</v>
      </c>
      <c r="J640" s="66" t="s">
        <v>365</v>
      </c>
    </row>
    <row r="641" spans="1:10" ht="12.75" customHeight="1" x14ac:dyDescent="0.25">
      <c r="A641" s="60"/>
      <c r="B641" s="60" t="s">
        <v>366</v>
      </c>
      <c r="C641" s="65" t="s">
        <v>365</v>
      </c>
      <c r="D641" s="66">
        <v>31</v>
      </c>
      <c r="E641" s="66">
        <v>0</v>
      </c>
      <c r="F641" s="66" t="s">
        <v>371</v>
      </c>
      <c r="G641" s="66">
        <v>1</v>
      </c>
      <c r="H641" s="66" t="s">
        <v>371</v>
      </c>
      <c r="I641" s="66">
        <v>0</v>
      </c>
      <c r="J641" s="66" t="s">
        <v>365</v>
      </c>
    </row>
    <row r="642" spans="1:10" ht="12.75" customHeight="1" x14ac:dyDescent="0.25">
      <c r="A642" s="60"/>
      <c r="B642" s="60" t="s">
        <v>367</v>
      </c>
      <c r="C642" s="65" t="s">
        <v>365</v>
      </c>
      <c r="D642" s="66" t="s">
        <v>365</v>
      </c>
      <c r="E642" s="66">
        <v>0</v>
      </c>
      <c r="F642" s="66" t="s">
        <v>371</v>
      </c>
      <c r="G642" s="66">
        <v>5</v>
      </c>
      <c r="H642" s="66" t="s">
        <v>371</v>
      </c>
      <c r="I642" s="66">
        <v>0</v>
      </c>
      <c r="J642" s="66" t="s">
        <v>365</v>
      </c>
    </row>
    <row r="643" spans="1:10" ht="12.75" customHeight="1" x14ac:dyDescent="0.25">
      <c r="A643" s="60"/>
      <c r="B643" s="56" t="s">
        <v>368</v>
      </c>
      <c r="C643" s="65" t="s">
        <v>365</v>
      </c>
      <c r="D643" s="66">
        <v>749</v>
      </c>
      <c r="E643" s="66" t="s">
        <v>371</v>
      </c>
      <c r="F643" s="66" t="s">
        <v>371</v>
      </c>
      <c r="G643" s="66">
        <v>35</v>
      </c>
      <c r="H643" s="66" t="s">
        <v>371</v>
      </c>
      <c r="I643" s="66">
        <v>0</v>
      </c>
      <c r="J643" s="66" t="s">
        <v>365</v>
      </c>
    </row>
    <row r="644" spans="1:10" ht="12.75" customHeight="1" x14ac:dyDescent="0.25">
      <c r="A644" s="60"/>
      <c r="B644" s="60" t="s">
        <v>369</v>
      </c>
      <c r="C644" s="65" t="s">
        <v>365</v>
      </c>
      <c r="D644" s="66">
        <v>151</v>
      </c>
      <c r="E644" s="66" t="s">
        <v>371</v>
      </c>
      <c r="F644" s="66" t="s">
        <v>371</v>
      </c>
      <c r="G644" s="66">
        <v>30</v>
      </c>
      <c r="H644" s="66" t="s">
        <v>371</v>
      </c>
      <c r="I644" s="66">
        <v>0</v>
      </c>
      <c r="J644" s="66" t="s">
        <v>365</v>
      </c>
    </row>
    <row r="645" spans="1:10" ht="12.75" customHeight="1" x14ac:dyDescent="0.25">
      <c r="A645" s="60"/>
      <c r="B645" s="60" t="s">
        <v>370</v>
      </c>
      <c r="C645" s="65" t="s">
        <v>365</v>
      </c>
      <c r="D645" s="66">
        <v>3</v>
      </c>
      <c r="E645" s="66" t="s">
        <v>371</v>
      </c>
      <c r="F645" s="66" t="s">
        <v>371</v>
      </c>
      <c r="G645" s="66" t="s">
        <v>371</v>
      </c>
      <c r="H645" s="66">
        <v>0</v>
      </c>
      <c r="I645" s="66">
        <v>0</v>
      </c>
      <c r="J645" s="66" t="s">
        <v>365</v>
      </c>
    </row>
    <row r="646" spans="1:10" ht="12.75" customHeight="1" x14ac:dyDescent="0.25">
      <c r="A646" s="60"/>
      <c r="B646" s="60" t="s">
        <v>372</v>
      </c>
      <c r="C646" s="65" t="s">
        <v>365</v>
      </c>
      <c r="D646" s="66">
        <v>593</v>
      </c>
      <c r="E646" s="66" t="s">
        <v>371</v>
      </c>
      <c r="F646" s="66" t="s">
        <v>371</v>
      </c>
      <c r="G646" s="66">
        <v>3</v>
      </c>
      <c r="H646" s="66" t="s">
        <v>371</v>
      </c>
      <c r="I646" s="66">
        <v>0</v>
      </c>
      <c r="J646" s="66" t="s">
        <v>365</v>
      </c>
    </row>
    <row r="647" spans="1:10" ht="12.75" customHeight="1" x14ac:dyDescent="0.25">
      <c r="A647" s="60"/>
      <c r="B647" s="60" t="s">
        <v>373</v>
      </c>
      <c r="C647" s="65" t="s">
        <v>365</v>
      </c>
      <c r="D647" s="66" t="s">
        <v>371</v>
      </c>
      <c r="E647" s="66" t="s">
        <v>365</v>
      </c>
      <c r="F647" s="66" t="s">
        <v>365</v>
      </c>
      <c r="G647" s="66" t="s">
        <v>365</v>
      </c>
      <c r="H647" s="66" t="s">
        <v>365</v>
      </c>
      <c r="I647" s="66" t="s">
        <v>365</v>
      </c>
      <c r="J647" s="66" t="s">
        <v>365</v>
      </c>
    </row>
    <row r="648" spans="1:10" ht="12.75" customHeight="1" x14ac:dyDescent="0.25">
      <c r="A648" s="60"/>
      <c r="B648" s="60" t="s">
        <v>374</v>
      </c>
      <c r="C648" s="65" t="s">
        <v>365</v>
      </c>
      <c r="D648" s="66">
        <v>1</v>
      </c>
      <c r="E648" s="66" t="s">
        <v>371</v>
      </c>
      <c r="F648" s="66" t="s">
        <v>371</v>
      </c>
      <c r="G648" s="66">
        <v>2</v>
      </c>
      <c r="H648" s="66" t="s">
        <v>371</v>
      </c>
      <c r="I648" s="66">
        <v>0</v>
      </c>
      <c r="J648" s="66" t="s">
        <v>365</v>
      </c>
    </row>
    <row r="649" spans="1:10" ht="12.75" customHeight="1" x14ac:dyDescent="0.25">
      <c r="A649" s="60"/>
      <c r="B649" s="56" t="s">
        <v>375</v>
      </c>
      <c r="C649" s="65" t="s">
        <v>365</v>
      </c>
      <c r="D649" s="66">
        <v>125</v>
      </c>
      <c r="E649" s="66" t="s">
        <v>371</v>
      </c>
      <c r="F649" s="66" t="s">
        <v>371</v>
      </c>
      <c r="G649" s="66">
        <v>1</v>
      </c>
      <c r="H649" s="66" t="s">
        <v>371</v>
      </c>
      <c r="I649" s="66">
        <v>0</v>
      </c>
      <c r="J649" s="66" t="s">
        <v>365</v>
      </c>
    </row>
    <row r="650" spans="1:10" ht="12.75" customHeight="1" x14ac:dyDescent="0.25">
      <c r="A650" s="60"/>
      <c r="B650" s="60" t="s">
        <v>376</v>
      </c>
      <c r="C650" s="65" t="s">
        <v>365</v>
      </c>
      <c r="D650" s="66">
        <v>53</v>
      </c>
      <c r="E650" s="66" t="s">
        <v>371</v>
      </c>
      <c r="F650" s="66" t="s">
        <v>371</v>
      </c>
      <c r="G650" s="66">
        <v>1</v>
      </c>
      <c r="H650" s="66" t="s">
        <v>371</v>
      </c>
      <c r="I650" s="66">
        <v>0</v>
      </c>
      <c r="J650" s="66" t="s">
        <v>365</v>
      </c>
    </row>
    <row r="651" spans="1:10" ht="12.75" customHeight="1" x14ac:dyDescent="0.25">
      <c r="A651" s="60"/>
      <c r="B651" s="60" t="s">
        <v>377</v>
      </c>
      <c r="C651" s="65" t="s">
        <v>365</v>
      </c>
      <c r="D651" s="66">
        <v>47</v>
      </c>
      <c r="E651" s="66" t="s">
        <v>365</v>
      </c>
      <c r="F651" s="66" t="s">
        <v>365</v>
      </c>
      <c r="G651" s="66" t="s">
        <v>365</v>
      </c>
      <c r="H651" s="66" t="s">
        <v>365</v>
      </c>
      <c r="I651" s="66" t="s">
        <v>365</v>
      </c>
      <c r="J651" s="66" t="s">
        <v>365</v>
      </c>
    </row>
    <row r="652" spans="1:10" ht="12.75" customHeight="1" x14ac:dyDescent="0.25">
      <c r="A652" s="60"/>
      <c r="B652" s="60" t="s">
        <v>378</v>
      </c>
      <c r="C652" s="65" t="s">
        <v>365</v>
      </c>
      <c r="D652" s="66">
        <v>21</v>
      </c>
      <c r="E652" s="66">
        <v>0</v>
      </c>
      <c r="F652" s="66" t="s">
        <v>371</v>
      </c>
      <c r="G652" s="66" t="s">
        <v>371</v>
      </c>
      <c r="H652" s="66" t="s">
        <v>371</v>
      </c>
      <c r="I652" s="66">
        <v>0</v>
      </c>
      <c r="J652" s="66" t="s">
        <v>365</v>
      </c>
    </row>
    <row r="653" spans="1:10" ht="12.75" customHeight="1" x14ac:dyDescent="0.25">
      <c r="A653" s="60"/>
      <c r="B653" s="60" t="s">
        <v>379</v>
      </c>
      <c r="C653" s="65" t="s">
        <v>365</v>
      </c>
      <c r="D653" s="66">
        <v>1</v>
      </c>
      <c r="E653" s="66" t="s">
        <v>365</v>
      </c>
      <c r="F653" s="66" t="s">
        <v>371</v>
      </c>
      <c r="G653" s="66" t="s">
        <v>371</v>
      </c>
      <c r="H653" s="66" t="s">
        <v>371</v>
      </c>
      <c r="I653" s="66" t="s">
        <v>365</v>
      </c>
      <c r="J653" s="66" t="s">
        <v>365</v>
      </c>
    </row>
    <row r="654" spans="1:10" ht="12.75" customHeight="1" x14ac:dyDescent="0.25">
      <c r="A654" s="60"/>
      <c r="B654" s="60" t="s">
        <v>380</v>
      </c>
      <c r="C654" s="65" t="s">
        <v>365</v>
      </c>
      <c r="D654" s="66" t="s">
        <v>365</v>
      </c>
      <c r="E654" s="66">
        <v>0</v>
      </c>
      <c r="F654" s="66" t="s">
        <v>371</v>
      </c>
      <c r="G654" s="66" t="s">
        <v>371</v>
      </c>
      <c r="H654" s="66">
        <v>0</v>
      </c>
      <c r="I654" s="66">
        <v>0</v>
      </c>
      <c r="J654" s="66" t="s">
        <v>365</v>
      </c>
    </row>
    <row r="655" spans="1:10" ht="12.75" customHeight="1" x14ac:dyDescent="0.25">
      <c r="A655" s="60"/>
      <c r="B655" s="60" t="s">
        <v>381</v>
      </c>
      <c r="C655" s="65" t="s">
        <v>365</v>
      </c>
      <c r="D655" s="66">
        <v>2</v>
      </c>
      <c r="E655" s="66">
        <v>0</v>
      </c>
      <c r="F655" s="66" t="s">
        <v>371</v>
      </c>
      <c r="G655" s="66" t="s">
        <v>371</v>
      </c>
      <c r="H655" s="66" t="s">
        <v>371</v>
      </c>
      <c r="I655" s="66">
        <v>0</v>
      </c>
      <c r="J655" s="66" t="s">
        <v>365</v>
      </c>
    </row>
    <row r="656" spans="1:10" ht="12.75" customHeight="1" x14ac:dyDescent="0.25">
      <c r="A656" s="60"/>
      <c r="B656" s="56" t="s">
        <v>382</v>
      </c>
      <c r="C656" s="65">
        <v>5</v>
      </c>
      <c r="D656" s="66">
        <v>29</v>
      </c>
      <c r="E656" s="66">
        <v>0</v>
      </c>
      <c r="F656" s="66" t="s">
        <v>371</v>
      </c>
      <c r="G656" s="66" t="s">
        <v>371</v>
      </c>
      <c r="H656" s="66" t="s">
        <v>371</v>
      </c>
      <c r="I656" s="66">
        <v>0</v>
      </c>
      <c r="J656" s="66">
        <v>4</v>
      </c>
    </row>
    <row r="657" spans="1:10" ht="12.75" customHeight="1" x14ac:dyDescent="0.25">
      <c r="A657" s="60"/>
      <c r="B657" s="60"/>
      <c r="C657" s="65"/>
      <c r="D657" s="66"/>
      <c r="E657" s="66"/>
      <c r="F657" s="66"/>
      <c r="G657" s="66"/>
      <c r="H657" s="66"/>
      <c r="I657" s="66"/>
      <c r="J657" s="66"/>
    </row>
    <row r="658" spans="1:10" s="59" customFormat="1" ht="12.75" customHeight="1" x14ac:dyDescent="0.25">
      <c r="A658" s="56" t="s">
        <v>440</v>
      </c>
      <c r="B658" s="56" t="s">
        <v>441</v>
      </c>
      <c r="C658" s="69"/>
      <c r="D658" s="70"/>
      <c r="E658" s="70"/>
      <c r="F658" s="70"/>
      <c r="G658" s="70"/>
      <c r="H658" s="70"/>
      <c r="I658" s="70"/>
      <c r="J658" s="70"/>
    </row>
    <row r="659" spans="1:10" ht="12.75" customHeight="1" x14ac:dyDescent="0.25">
      <c r="A659" s="60"/>
      <c r="B659" s="60"/>
      <c r="C659" s="65"/>
      <c r="D659" s="66"/>
      <c r="E659" s="66"/>
      <c r="F659" s="66"/>
      <c r="G659" s="66"/>
      <c r="H659" s="66"/>
      <c r="I659" s="66"/>
      <c r="J659" s="66"/>
    </row>
    <row r="660" spans="1:10" ht="12.75" customHeight="1" x14ac:dyDescent="0.25">
      <c r="A660" s="60"/>
      <c r="B660" s="60"/>
      <c r="C660" s="65"/>
      <c r="D660" s="66"/>
      <c r="E660" s="66"/>
      <c r="F660" s="66"/>
      <c r="G660" s="66"/>
      <c r="H660" s="66"/>
      <c r="I660" s="66"/>
      <c r="J660" s="66"/>
    </row>
    <row r="661" spans="1:10" ht="12.75" customHeight="1" x14ac:dyDescent="0.25">
      <c r="A661" s="60"/>
      <c r="B661" s="56" t="s">
        <v>363</v>
      </c>
      <c r="C661" s="65">
        <v>14</v>
      </c>
      <c r="D661" s="66">
        <v>730</v>
      </c>
      <c r="E661" s="66" t="s">
        <v>371</v>
      </c>
      <c r="F661" s="66" t="s">
        <v>371</v>
      </c>
      <c r="G661" s="66">
        <v>10</v>
      </c>
      <c r="H661" s="66" t="s">
        <v>371</v>
      </c>
      <c r="I661" s="66" t="s">
        <v>371</v>
      </c>
      <c r="J661" s="66" t="s">
        <v>371</v>
      </c>
    </row>
    <row r="662" spans="1:10" ht="12.75" customHeight="1" x14ac:dyDescent="0.25">
      <c r="A662" s="60"/>
      <c r="B662" s="56" t="s">
        <v>364</v>
      </c>
      <c r="C662" s="65" t="s">
        <v>365</v>
      </c>
      <c r="D662" s="66">
        <v>19</v>
      </c>
      <c r="E662" s="66" t="s">
        <v>371</v>
      </c>
      <c r="F662" s="66" t="s">
        <v>371</v>
      </c>
      <c r="G662" s="66">
        <v>3</v>
      </c>
      <c r="H662" s="66" t="s">
        <v>371</v>
      </c>
      <c r="I662" s="66">
        <v>0</v>
      </c>
      <c r="J662" s="66" t="s">
        <v>365</v>
      </c>
    </row>
    <row r="663" spans="1:10" ht="12.75" customHeight="1" x14ac:dyDescent="0.25">
      <c r="A663" s="60"/>
      <c r="B663" s="60" t="s">
        <v>366</v>
      </c>
      <c r="C663" s="65" t="s">
        <v>365</v>
      </c>
      <c r="D663" s="66">
        <v>19</v>
      </c>
      <c r="E663" s="66">
        <v>0</v>
      </c>
      <c r="F663" s="66" t="s">
        <v>371</v>
      </c>
      <c r="G663" s="66">
        <v>1</v>
      </c>
      <c r="H663" s="66" t="s">
        <v>371</v>
      </c>
      <c r="I663" s="66">
        <v>0</v>
      </c>
      <c r="J663" s="66" t="s">
        <v>365</v>
      </c>
    </row>
    <row r="664" spans="1:10" ht="12.75" customHeight="1" x14ac:dyDescent="0.25">
      <c r="A664" s="60"/>
      <c r="B664" s="60" t="s">
        <v>367</v>
      </c>
      <c r="C664" s="65" t="s">
        <v>365</v>
      </c>
      <c r="D664" s="66" t="s">
        <v>365</v>
      </c>
      <c r="E664" s="66" t="s">
        <v>371</v>
      </c>
      <c r="F664" s="66" t="s">
        <v>371</v>
      </c>
      <c r="G664" s="66">
        <v>2</v>
      </c>
      <c r="H664" s="66" t="s">
        <v>371</v>
      </c>
      <c r="I664" s="66">
        <v>0</v>
      </c>
      <c r="J664" s="66" t="s">
        <v>365</v>
      </c>
    </row>
    <row r="665" spans="1:10" ht="12.75" customHeight="1" x14ac:dyDescent="0.25">
      <c r="A665" s="60"/>
      <c r="B665" s="56" t="s">
        <v>368</v>
      </c>
      <c r="C665" s="65" t="s">
        <v>365</v>
      </c>
      <c r="D665" s="66">
        <v>573</v>
      </c>
      <c r="E665" s="66">
        <v>0</v>
      </c>
      <c r="F665" s="66" t="s">
        <v>371</v>
      </c>
      <c r="G665" s="66">
        <v>7</v>
      </c>
      <c r="H665" s="66" t="s">
        <v>371</v>
      </c>
      <c r="I665" s="66" t="s">
        <v>371</v>
      </c>
      <c r="J665" s="66" t="s">
        <v>365</v>
      </c>
    </row>
    <row r="666" spans="1:10" ht="12.75" customHeight="1" x14ac:dyDescent="0.25">
      <c r="A666" s="60"/>
      <c r="B666" s="60" t="s">
        <v>369</v>
      </c>
      <c r="C666" s="65" t="s">
        <v>365</v>
      </c>
      <c r="D666" s="66">
        <v>56</v>
      </c>
      <c r="E666" s="66">
        <v>0</v>
      </c>
      <c r="F666" s="66" t="s">
        <v>371</v>
      </c>
      <c r="G666" s="66">
        <v>6</v>
      </c>
      <c r="H666" s="66" t="s">
        <v>371</v>
      </c>
      <c r="I666" s="66">
        <v>0</v>
      </c>
      <c r="J666" s="66" t="s">
        <v>365</v>
      </c>
    </row>
    <row r="667" spans="1:10" ht="12.75" customHeight="1" x14ac:dyDescent="0.25">
      <c r="A667" s="60"/>
      <c r="B667" s="60" t="s">
        <v>370</v>
      </c>
      <c r="C667" s="65" t="s">
        <v>365</v>
      </c>
      <c r="D667" s="66">
        <v>32</v>
      </c>
      <c r="E667" s="66">
        <v>0</v>
      </c>
      <c r="F667" s="66">
        <v>0</v>
      </c>
      <c r="G667" s="66" t="s">
        <v>371</v>
      </c>
      <c r="H667" s="66">
        <v>0</v>
      </c>
      <c r="I667" s="66">
        <v>0</v>
      </c>
      <c r="J667" s="66" t="s">
        <v>365</v>
      </c>
    </row>
    <row r="668" spans="1:10" ht="12.75" customHeight="1" x14ac:dyDescent="0.25">
      <c r="A668" s="60"/>
      <c r="B668" s="60" t="s">
        <v>372</v>
      </c>
      <c r="C668" s="65" t="s">
        <v>365</v>
      </c>
      <c r="D668" s="66">
        <v>467</v>
      </c>
      <c r="E668" s="66">
        <v>0</v>
      </c>
      <c r="F668" s="66" t="s">
        <v>371</v>
      </c>
      <c r="G668" s="66" t="s">
        <v>371</v>
      </c>
      <c r="H668" s="66" t="s">
        <v>371</v>
      </c>
      <c r="I668" s="66">
        <v>0</v>
      </c>
      <c r="J668" s="66" t="s">
        <v>365</v>
      </c>
    </row>
    <row r="669" spans="1:10" ht="12.75" customHeight="1" x14ac:dyDescent="0.25">
      <c r="A669" s="60"/>
      <c r="B669" s="60" t="s">
        <v>373</v>
      </c>
      <c r="C669" s="65" t="s">
        <v>365</v>
      </c>
      <c r="D669" s="66">
        <v>12</v>
      </c>
      <c r="E669" s="66" t="s">
        <v>365</v>
      </c>
      <c r="F669" s="66" t="s">
        <v>365</v>
      </c>
      <c r="G669" s="66" t="s">
        <v>365</v>
      </c>
      <c r="H669" s="66" t="s">
        <v>365</v>
      </c>
      <c r="I669" s="66" t="s">
        <v>365</v>
      </c>
      <c r="J669" s="66" t="s">
        <v>365</v>
      </c>
    </row>
    <row r="670" spans="1:10" ht="12.75" customHeight="1" x14ac:dyDescent="0.25">
      <c r="A670" s="60"/>
      <c r="B670" s="60" t="s">
        <v>374</v>
      </c>
      <c r="C670" s="65" t="s">
        <v>365</v>
      </c>
      <c r="D670" s="66">
        <v>7</v>
      </c>
      <c r="E670" s="66">
        <v>0</v>
      </c>
      <c r="F670" s="66" t="s">
        <v>371</v>
      </c>
      <c r="G670" s="66" t="s">
        <v>371</v>
      </c>
      <c r="H670" s="66" t="s">
        <v>371</v>
      </c>
      <c r="I670" s="66" t="s">
        <v>371</v>
      </c>
      <c r="J670" s="66" t="s">
        <v>365</v>
      </c>
    </row>
    <row r="671" spans="1:10" ht="12.75" customHeight="1" x14ac:dyDescent="0.25">
      <c r="A671" s="60"/>
      <c r="B671" s="56" t="s">
        <v>375</v>
      </c>
      <c r="C671" s="65" t="s">
        <v>365</v>
      </c>
      <c r="D671" s="66">
        <v>138</v>
      </c>
      <c r="E671" s="66">
        <v>0</v>
      </c>
      <c r="F671" s="66" t="s">
        <v>371</v>
      </c>
      <c r="G671" s="66">
        <v>1</v>
      </c>
      <c r="H671" s="66" t="s">
        <v>371</v>
      </c>
      <c r="I671" s="66">
        <v>0</v>
      </c>
      <c r="J671" s="66" t="s">
        <v>365</v>
      </c>
    </row>
    <row r="672" spans="1:10" ht="12.75" customHeight="1" x14ac:dyDescent="0.25">
      <c r="A672" s="60"/>
      <c r="B672" s="60" t="s">
        <v>376</v>
      </c>
      <c r="C672" s="65" t="s">
        <v>365</v>
      </c>
      <c r="D672" s="66">
        <v>60</v>
      </c>
      <c r="E672" s="66">
        <v>0</v>
      </c>
      <c r="F672" s="66" t="s">
        <v>371</v>
      </c>
      <c r="G672" s="66">
        <v>1</v>
      </c>
      <c r="H672" s="66" t="s">
        <v>371</v>
      </c>
      <c r="I672" s="66">
        <v>0</v>
      </c>
      <c r="J672" s="66" t="s">
        <v>365</v>
      </c>
    </row>
    <row r="673" spans="1:10" ht="12.75" customHeight="1" x14ac:dyDescent="0.25">
      <c r="A673" s="60"/>
      <c r="B673" s="60" t="s">
        <v>377</v>
      </c>
      <c r="C673" s="65" t="s">
        <v>365</v>
      </c>
      <c r="D673" s="66">
        <v>63</v>
      </c>
      <c r="E673" s="66" t="s">
        <v>365</v>
      </c>
      <c r="F673" s="66" t="s">
        <v>365</v>
      </c>
      <c r="G673" s="66" t="s">
        <v>365</v>
      </c>
      <c r="H673" s="66" t="s">
        <v>365</v>
      </c>
      <c r="I673" s="66" t="s">
        <v>365</v>
      </c>
      <c r="J673" s="66" t="s">
        <v>365</v>
      </c>
    </row>
    <row r="674" spans="1:10" ht="12.75" customHeight="1" x14ac:dyDescent="0.25">
      <c r="A674" s="60"/>
      <c r="B674" s="60" t="s">
        <v>378</v>
      </c>
      <c r="C674" s="65" t="s">
        <v>365</v>
      </c>
      <c r="D674" s="66">
        <v>13</v>
      </c>
      <c r="E674" s="66">
        <v>0</v>
      </c>
      <c r="F674" s="66" t="s">
        <v>371</v>
      </c>
      <c r="G674" s="66" t="s">
        <v>371</v>
      </c>
      <c r="H674" s="66" t="s">
        <v>371</v>
      </c>
      <c r="I674" s="66">
        <v>0</v>
      </c>
      <c r="J674" s="66" t="s">
        <v>365</v>
      </c>
    </row>
    <row r="675" spans="1:10" ht="12.75" customHeight="1" x14ac:dyDescent="0.25">
      <c r="A675" s="60"/>
      <c r="B675" s="60" t="s">
        <v>379</v>
      </c>
      <c r="C675" s="65" t="s">
        <v>365</v>
      </c>
      <c r="D675" s="66">
        <v>2</v>
      </c>
      <c r="E675" s="66" t="s">
        <v>365</v>
      </c>
      <c r="F675" s="66" t="s">
        <v>371</v>
      </c>
      <c r="G675" s="66" t="s">
        <v>371</v>
      </c>
      <c r="H675" s="66" t="s">
        <v>371</v>
      </c>
      <c r="I675" s="66" t="s">
        <v>365</v>
      </c>
      <c r="J675" s="66" t="s">
        <v>365</v>
      </c>
    </row>
    <row r="676" spans="1:10" ht="12.75" customHeight="1" x14ac:dyDescent="0.25">
      <c r="A676" s="60"/>
      <c r="B676" s="60" t="s">
        <v>380</v>
      </c>
      <c r="C676" s="65" t="s">
        <v>365</v>
      </c>
      <c r="D676" s="66" t="s">
        <v>365</v>
      </c>
      <c r="E676" s="66">
        <v>0</v>
      </c>
      <c r="F676" s="66" t="s">
        <v>371</v>
      </c>
      <c r="G676" s="66" t="s">
        <v>371</v>
      </c>
      <c r="H676" s="66">
        <v>0</v>
      </c>
      <c r="I676" s="66">
        <v>0</v>
      </c>
      <c r="J676" s="66" t="s">
        <v>365</v>
      </c>
    </row>
    <row r="677" spans="1:10" ht="12.75" customHeight="1" x14ac:dyDescent="0.25">
      <c r="A677" s="60"/>
      <c r="B677" s="60" t="s">
        <v>381</v>
      </c>
      <c r="C677" s="65" t="s">
        <v>365</v>
      </c>
      <c r="D677" s="66">
        <v>0</v>
      </c>
      <c r="E677" s="66">
        <v>0</v>
      </c>
      <c r="F677" s="66" t="s">
        <v>371</v>
      </c>
      <c r="G677" s="66" t="s">
        <v>371</v>
      </c>
      <c r="H677" s="66" t="s">
        <v>371</v>
      </c>
      <c r="I677" s="66">
        <v>0</v>
      </c>
      <c r="J677" s="66" t="s">
        <v>365</v>
      </c>
    </row>
    <row r="678" spans="1:10" ht="12.75" customHeight="1" x14ac:dyDescent="0.25">
      <c r="A678" s="60"/>
      <c r="B678" s="56" t="s">
        <v>382</v>
      </c>
      <c r="C678" s="65" t="s">
        <v>371</v>
      </c>
      <c r="D678" s="66">
        <v>0</v>
      </c>
      <c r="E678" s="66">
        <v>0</v>
      </c>
      <c r="F678" s="66" t="s">
        <v>371</v>
      </c>
      <c r="G678" s="66">
        <v>0</v>
      </c>
      <c r="H678" s="66" t="s">
        <v>371</v>
      </c>
      <c r="I678" s="66">
        <v>0</v>
      </c>
      <c r="J678" s="66" t="s">
        <v>371</v>
      </c>
    </row>
    <row r="679" spans="1:10" ht="12.75" customHeight="1" x14ac:dyDescent="0.25">
      <c r="A679" s="60"/>
      <c r="B679" s="60"/>
      <c r="C679" s="65"/>
      <c r="D679" s="66"/>
      <c r="E679" s="66"/>
      <c r="F679" s="66"/>
      <c r="G679" s="66"/>
      <c r="H679" s="66"/>
      <c r="I679" s="66"/>
      <c r="J679" s="66"/>
    </row>
    <row r="680" spans="1:10" s="59" customFormat="1" ht="12.75" customHeight="1" x14ac:dyDescent="0.25">
      <c r="A680" s="56" t="s">
        <v>442</v>
      </c>
      <c r="B680" s="56" t="s">
        <v>443</v>
      </c>
      <c r="C680" s="69"/>
      <c r="D680" s="70"/>
      <c r="E680" s="70"/>
      <c r="F680" s="70"/>
      <c r="G680" s="70"/>
      <c r="H680" s="70"/>
      <c r="I680" s="70"/>
      <c r="J680" s="70"/>
    </row>
    <row r="681" spans="1:10" ht="12.75" customHeight="1" x14ac:dyDescent="0.25">
      <c r="A681" s="60"/>
      <c r="B681" s="60"/>
      <c r="C681" s="65"/>
      <c r="D681" s="66"/>
      <c r="E681" s="66"/>
      <c r="F681" s="66"/>
      <c r="G681" s="66"/>
      <c r="H681" s="66"/>
      <c r="I681" s="66"/>
      <c r="J681" s="66"/>
    </row>
    <row r="682" spans="1:10" ht="12.75" customHeight="1" x14ac:dyDescent="0.25">
      <c r="A682" s="60"/>
      <c r="B682" s="60"/>
      <c r="C682" s="65"/>
      <c r="D682" s="66"/>
      <c r="E682" s="66"/>
      <c r="F682" s="66"/>
      <c r="G682" s="66"/>
      <c r="H682" s="66"/>
      <c r="I682" s="66"/>
      <c r="J682" s="66"/>
    </row>
    <row r="683" spans="1:10" ht="12.75" customHeight="1" x14ac:dyDescent="0.25">
      <c r="A683" s="60"/>
      <c r="B683" s="56" t="s">
        <v>363</v>
      </c>
      <c r="C683" s="65">
        <v>58</v>
      </c>
      <c r="D683" s="66">
        <v>-316</v>
      </c>
      <c r="E683" s="66">
        <v>0</v>
      </c>
      <c r="F683" s="66" t="s">
        <v>371</v>
      </c>
      <c r="G683" s="66">
        <v>7</v>
      </c>
      <c r="H683" s="66" t="s">
        <v>371</v>
      </c>
      <c r="I683" s="66" t="s">
        <v>371</v>
      </c>
      <c r="J683" s="66">
        <v>44</v>
      </c>
    </row>
    <row r="684" spans="1:10" ht="12.75" customHeight="1" x14ac:dyDescent="0.25">
      <c r="A684" s="60"/>
      <c r="B684" s="56" t="s">
        <v>364</v>
      </c>
      <c r="C684" s="65" t="s">
        <v>365</v>
      </c>
      <c r="D684" s="66">
        <v>8</v>
      </c>
      <c r="E684" s="66">
        <v>0</v>
      </c>
      <c r="F684" s="66" t="s">
        <v>371</v>
      </c>
      <c r="G684" s="66">
        <v>2</v>
      </c>
      <c r="H684" s="66" t="s">
        <v>371</v>
      </c>
      <c r="I684" s="66">
        <v>0</v>
      </c>
      <c r="J684" s="66" t="s">
        <v>365</v>
      </c>
    </row>
    <row r="685" spans="1:10" ht="12.75" customHeight="1" x14ac:dyDescent="0.25">
      <c r="A685" s="60"/>
      <c r="B685" s="60" t="s">
        <v>366</v>
      </c>
      <c r="C685" s="65" t="s">
        <v>365</v>
      </c>
      <c r="D685" s="66">
        <v>8</v>
      </c>
      <c r="E685" s="66">
        <v>0</v>
      </c>
      <c r="F685" s="66" t="s">
        <v>371</v>
      </c>
      <c r="G685" s="66">
        <v>1</v>
      </c>
      <c r="H685" s="66">
        <v>0</v>
      </c>
      <c r="I685" s="66">
        <v>0</v>
      </c>
      <c r="J685" s="66" t="s">
        <v>365</v>
      </c>
    </row>
    <row r="686" spans="1:10" ht="12.75" customHeight="1" x14ac:dyDescent="0.25">
      <c r="A686" s="60"/>
      <c r="B686" s="60" t="s">
        <v>367</v>
      </c>
      <c r="C686" s="65" t="s">
        <v>365</v>
      </c>
      <c r="D686" s="66" t="s">
        <v>365</v>
      </c>
      <c r="E686" s="66">
        <v>0</v>
      </c>
      <c r="F686" s="66" t="s">
        <v>371</v>
      </c>
      <c r="G686" s="66">
        <v>1</v>
      </c>
      <c r="H686" s="66" t="s">
        <v>371</v>
      </c>
      <c r="I686" s="66">
        <v>0</v>
      </c>
      <c r="J686" s="66" t="s">
        <v>365</v>
      </c>
    </row>
    <row r="687" spans="1:10" ht="12.75" customHeight="1" x14ac:dyDescent="0.25">
      <c r="A687" s="60"/>
      <c r="B687" s="56" t="s">
        <v>368</v>
      </c>
      <c r="C687" s="65" t="s">
        <v>365</v>
      </c>
      <c r="D687" s="66">
        <v>-304</v>
      </c>
      <c r="E687" s="66">
        <v>0</v>
      </c>
      <c r="F687" s="66" t="s">
        <v>371</v>
      </c>
      <c r="G687" s="66">
        <v>5</v>
      </c>
      <c r="H687" s="66" t="s">
        <v>371</v>
      </c>
      <c r="I687" s="66" t="s">
        <v>371</v>
      </c>
      <c r="J687" s="66" t="s">
        <v>365</v>
      </c>
    </row>
    <row r="688" spans="1:10" ht="12.75" customHeight="1" x14ac:dyDescent="0.25">
      <c r="A688" s="60"/>
      <c r="B688" s="60" t="s">
        <v>369</v>
      </c>
      <c r="C688" s="65" t="s">
        <v>365</v>
      </c>
      <c r="D688" s="66">
        <v>70</v>
      </c>
      <c r="E688" s="66">
        <v>0</v>
      </c>
      <c r="F688" s="66" t="s">
        <v>371</v>
      </c>
      <c r="G688" s="66">
        <v>5</v>
      </c>
      <c r="H688" s="66" t="s">
        <v>371</v>
      </c>
      <c r="I688" s="66">
        <v>0</v>
      </c>
      <c r="J688" s="66" t="s">
        <v>365</v>
      </c>
    </row>
    <row r="689" spans="1:10" ht="12.75" customHeight="1" x14ac:dyDescent="0.25">
      <c r="A689" s="60"/>
      <c r="B689" s="60" t="s">
        <v>370</v>
      </c>
      <c r="C689" s="65" t="s">
        <v>365</v>
      </c>
      <c r="D689" s="66">
        <v>28</v>
      </c>
      <c r="E689" s="66">
        <v>0</v>
      </c>
      <c r="F689" s="66">
        <v>0</v>
      </c>
      <c r="G689" s="66">
        <v>0</v>
      </c>
      <c r="H689" s="66" t="s">
        <v>371</v>
      </c>
      <c r="I689" s="66">
        <v>0</v>
      </c>
      <c r="J689" s="66" t="s">
        <v>365</v>
      </c>
    </row>
    <row r="690" spans="1:10" ht="12.75" customHeight="1" x14ac:dyDescent="0.25">
      <c r="A690" s="60"/>
      <c r="B690" s="60" t="s">
        <v>372</v>
      </c>
      <c r="C690" s="65" t="s">
        <v>365</v>
      </c>
      <c r="D690" s="66">
        <v>-402</v>
      </c>
      <c r="E690" s="66">
        <v>0</v>
      </c>
      <c r="F690" s="66" t="s">
        <v>371</v>
      </c>
      <c r="G690" s="66">
        <v>0</v>
      </c>
      <c r="H690" s="66">
        <v>0</v>
      </c>
      <c r="I690" s="66">
        <v>0</v>
      </c>
      <c r="J690" s="66" t="s">
        <v>365</v>
      </c>
    </row>
    <row r="691" spans="1:10" ht="12.75" customHeight="1" x14ac:dyDescent="0.25">
      <c r="A691" s="60"/>
      <c r="B691" s="60" t="s">
        <v>373</v>
      </c>
      <c r="C691" s="65" t="s">
        <v>365</v>
      </c>
      <c r="D691" s="66">
        <v>0</v>
      </c>
      <c r="E691" s="66" t="s">
        <v>365</v>
      </c>
      <c r="F691" s="66" t="s">
        <v>365</v>
      </c>
      <c r="G691" s="66" t="s">
        <v>365</v>
      </c>
      <c r="H691" s="66" t="s">
        <v>365</v>
      </c>
      <c r="I691" s="66" t="s">
        <v>365</v>
      </c>
      <c r="J691" s="66" t="s">
        <v>365</v>
      </c>
    </row>
    <row r="692" spans="1:10" ht="12.75" customHeight="1" x14ac:dyDescent="0.25">
      <c r="A692" s="60"/>
      <c r="B692" s="60" t="s">
        <v>374</v>
      </c>
      <c r="C692" s="65" t="s">
        <v>365</v>
      </c>
      <c r="D692" s="66" t="s">
        <v>371</v>
      </c>
      <c r="E692" s="66">
        <v>0</v>
      </c>
      <c r="F692" s="66" t="s">
        <v>371</v>
      </c>
      <c r="G692" s="66">
        <v>0</v>
      </c>
      <c r="H692" s="66" t="s">
        <v>371</v>
      </c>
      <c r="I692" s="66" t="s">
        <v>371</v>
      </c>
      <c r="J692" s="66" t="s">
        <v>365</v>
      </c>
    </row>
    <row r="693" spans="1:10" ht="12.75" customHeight="1" x14ac:dyDescent="0.25">
      <c r="A693" s="60"/>
      <c r="B693" s="56" t="s">
        <v>375</v>
      </c>
      <c r="C693" s="65" t="s">
        <v>365</v>
      </c>
      <c r="D693" s="66">
        <v>-20</v>
      </c>
      <c r="E693" s="66">
        <v>0</v>
      </c>
      <c r="F693" s="66" t="s">
        <v>371</v>
      </c>
      <c r="G693" s="66">
        <v>1</v>
      </c>
      <c r="H693" s="66" t="s">
        <v>371</v>
      </c>
      <c r="I693" s="66" t="s">
        <v>371</v>
      </c>
      <c r="J693" s="66" t="s">
        <v>365</v>
      </c>
    </row>
    <row r="694" spans="1:10" ht="12.75" customHeight="1" x14ac:dyDescent="0.25">
      <c r="A694" s="60"/>
      <c r="B694" s="60" t="s">
        <v>376</v>
      </c>
      <c r="C694" s="65" t="s">
        <v>365</v>
      </c>
      <c r="D694" s="66">
        <v>-19</v>
      </c>
      <c r="E694" s="66">
        <v>0</v>
      </c>
      <c r="F694" s="66" t="s">
        <v>371</v>
      </c>
      <c r="G694" s="66">
        <v>1</v>
      </c>
      <c r="H694" s="66" t="s">
        <v>371</v>
      </c>
      <c r="I694" s="66">
        <v>0</v>
      </c>
      <c r="J694" s="66" t="s">
        <v>365</v>
      </c>
    </row>
    <row r="695" spans="1:10" ht="12.75" customHeight="1" x14ac:dyDescent="0.25">
      <c r="A695" s="60"/>
      <c r="B695" s="60" t="s">
        <v>377</v>
      </c>
      <c r="C695" s="65" t="s">
        <v>365</v>
      </c>
      <c r="D695" s="66">
        <v>-1</v>
      </c>
      <c r="E695" s="66" t="s">
        <v>365</v>
      </c>
      <c r="F695" s="66" t="s">
        <v>365</v>
      </c>
      <c r="G695" s="66" t="s">
        <v>365</v>
      </c>
      <c r="H695" s="66" t="s">
        <v>365</v>
      </c>
      <c r="I695" s="66" t="s">
        <v>365</v>
      </c>
      <c r="J695" s="66" t="s">
        <v>365</v>
      </c>
    </row>
    <row r="696" spans="1:10" ht="12.75" customHeight="1" x14ac:dyDescent="0.25">
      <c r="A696" s="60"/>
      <c r="B696" s="60" t="s">
        <v>378</v>
      </c>
      <c r="C696" s="65" t="s">
        <v>365</v>
      </c>
      <c r="D696" s="66">
        <v>-1</v>
      </c>
      <c r="E696" s="66">
        <v>0</v>
      </c>
      <c r="F696" s="66">
        <v>0</v>
      </c>
      <c r="G696" s="66" t="s">
        <v>371</v>
      </c>
      <c r="H696" s="66" t="s">
        <v>371</v>
      </c>
      <c r="I696" s="66">
        <v>0</v>
      </c>
      <c r="J696" s="66" t="s">
        <v>365</v>
      </c>
    </row>
    <row r="697" spans="1:10" ht="12.75" customHeight="1" x14ac:dyDescent="0.25">
      <c r="A697" s="60"/>
      <c r="B697" s="60" t="s">
        <v>379</v>
      </c>
      <c r="C697" s="65" t="s">
        <v>365</v>
      </c>
      <c r="D697" s="66" t="s">
        <v>371</v>
      </c>
      <c r="E697" s="66" t="s">
        <v>365</v>
      </c>
      <c r="F697" s="66" t="s">
        <v>371</v>
      </c>
      <c r="G697" s="66">
        <v>0</v>
      </c>
      <c r="H697" s="66" t="s">
        <v>371</v>
      </c>
      <c r="I697" s="66" t="s">
        <v>365</v>
      </c>
      <c r="J697" s="66" t="s">
        <v>365</v>
      </c>
    </row>
    <row r="698" spans="1:10" ht="12.75" customHeight="1" x14ac:dyDescent="0.25">
      <c r="A698" s="60"/>
      <c r="B698" s="60" t="s">
        <v>380</v>
      </c>
      <c r="C698" s="65" t="s">
        <v>365</v>
      </c>
      <c r="D698" s="66" t="s">
        <v>365</v>
      </c>
      <c r="E698" s="66">
        <v>0</v>
      </c>
      <c r="F698" s="66" t="s">
        <v>371</v>
      </c>
      <c r="G698" s="66">
        <v>0</v>
      </c>
      <c r="H698" s="66">
        <v>0</v>
      </c>
      <c r="I698" s="66">
        <v>0</v>
      </c>
      <c r="J698" s="66" t="s">
        <v>365</v>
      </c>
    </row>
    <row r="699" spans="1:10" ht="12.75" customHeight="1" x14ac:dyDescent="0.25">
      <c r="A699" s="60"/>
      <c r="B699" s="60" t="s">
        <v>381</v>
      </c>
      <c r="C699" s="65" t="s">
        <v>365</v>
      </c>
      <c r="D699" s="66" t="s">
        <v>371</v>
      </c>
      <c r="E699" s="66">
        <v>0</v>
      </c>
      <c r="F699" s="66" t="s">
        <v>371</v>
      </c>
      <c r="G699" s="66" t="s">
        <v>371</v>
      </c>
      <c r="H699" s="66">
        <v>0</v>
      </c>
      <c r="I699" s="66" t="s">
        <v>371</v>
      </c>
      <c r="J699" s="66" t="s">
        <v>365</v>
      </c>
    </row>
    <row r="700" spans="1:10" ht="12.75" customHeight="1" x14ac:dyDescent="0.25">
      <c r="A700" s="60"/>
      <c r="B700" s="56" t="s">
        <v>382</v>
      </c>
      <c r="C700" s="65">
        <v>44</v>
      </c>
      <c r="D700" s="66">
        <v>0</v>
      </c>
      <c r="E700" s="66">
        <v>0</v>
      </c>
      <c r="F700" s="66">
        <v>0</v>
      </c>
      <c r="G700" s="66">
        <v>0</v>
      </c>
      <c r="H700" s="66" t="s">
        <v>371</v>
      </c>
      <c r="I700" s="66">
        <v>0</v>
      </c>
      <c r="J700" s="66">
        <v>44</v>
      </c>
    </row>
    <row r="701" spans="1:10" ht="12.75" customHeight="1" x14ac:dyDescent="0.25">
      <c r="A701" s="60"/>
      <c r="B701" s="60"/>
      <c r="C701" s="65"/>
      <c r="D701" s="66"/>
      <c r="E701" s="66"/>
      <c r="F701" s="66"/>
      <c r="G701" s="66"/>
      <c r="H701" s="66"/>
      <c r="I701" s="66"/>
      <c r="J701" s="66"/>
    </row>
    <row r="702" spans="1:10" s="59" customFormat="1" ht="12.75" customHeight="1" x14ac:dyDescent="0.25">
      <c r="A702" s="56" t="s">
        <v>444</v>
      </c>
      <c r="B702" s="56" t="s">
        <v>445</v>
      </c>
      <c r="C702" s="69"/>
      <c r="D702" s="70"/>
      <c r="E702" s="70"/>
      <c r="F702" s="70"/>
      <c r="G702" s="70"/>
      <c r="H702" s="70"/>
      <c r="I702" s="70"/>
      <c r="J702" s="70"/>
    </row>
    <row r="703" spans="1:10" ht="12.75" customHeight="1" x14ac:dyDescent="0.25">
      <c r="A703" s="63"/>
      <c r="B703" s="72"/>
      <c r="C703" s="65"/>
      <c r="D703" s="66"/>
      <c r="E703" s="66"/>
      <c r="F703" s="66"/>
      <c r="G703" s="66"/>
      <c r="H703" s="66"/>
      <c r="I703" s="66"/>
      <c r="J703" s="66"/>
    </row>
    <row r="704" spans="1:10" ht="12.75" customHeight="1" x14ac:dyDescent="0.25">
      <c r="A704" s="60"/>
      <c r="B704" s="60"/>
      <c r="C704" s="65"/>
      <c r="D704" s="66"/>
      <c r="E704" s="66"/>
      <c r="F704" s="66"/>
      <c r="G704" s="66"/>
      <c r="H704" s="66"/>
      <c r="I704" s="66"/>
      <c r="J704" s="66"/>
    </row>
    <row r="705" spans="1:10" ht="12.75" customHeight="1" x14ac:dyDescent="0.25">
      <c r="A705" s="60"/>
      <c r="B705" s="56" t="s">
        <v>363</v>
      </c>
      <c r="C705" s="65">
        <v>3527</v>
      </c>
      <c r="D705" s="66">
        <v>134327</v>
      </c>
      <c r="E705" s="66" t="s">
        <v>371</v>
      </c>
      <c r="F705" s="66">
        <v>2</v>
      </c>
      <c r="G705" s="66">
        <v>1946</v>
      </c>
      <c r="H705" s="66">
        <v>1</v>
      </c>
      <c r="I705" s="66">
        <v>11</v>
      </c>
      <c r="J705" s="66">
        <v>814</v>
      </c>
    </row>
    <row r="706" spans="1:10" ht="12.75" customHeight="1" x14ac:dyDescent="0.25">
      <c r="A706" s="60"/>
      <c r="B706" s="56" t="s">
        <v>364</v>
      </c>
      <c r="C706" s="65" t="s">
        <v>365</v>
      </c>
      <c r="D706" s="66">
        <v>2127</v>
      </c>
      <c r="E706" s="66" t="s">
        <v>371</v>
      </c>
      <c r="F706" s="66" t="s">
        <v>371</v>
      </c>
      <c r="G706" s="66">
        <v>1023</v>
      </c>
      <c r="H706" s="66" t="s">
        <v>371</v>
      </c>
      <c r="I706" s="66">
        <v>7</v>
      </c>
      <c r="J706" s="66" t="s">
        <v>365</v>
      </c>
    </row>
    <row r="707" spans="1:10" ht="12.75" customHeight="1" x14ac:dyDescent="0.25">
      <c r="A707" s="60"/>
      <c r="B707" s="60" t="s">
        <v>366</v>
      </c>
      <c r="C707" s="65" t="s">
        <v>365</v>
      </c>
      <c r="D707" s="66">
        <v>2127</v>
      </c>
      <c r="E707" s="66" t="s">
        <v>371</v>
      </c>
      <c r="F707" s="66" t="s">
        <v>371</v>
      </c>
      <c r="G707" s="66">
        <v>324</v>
      </c>
      <c r="H707" s="66" t="s">
        <v>371</v>
      </c>
      <c r="I707" s="66">
        <v>1</v>
      </c>
      <c r="J707" s="66" t="s">
        <v>365</v>
      </c>
    </row>
    <row r="708" spans="1:10" ht="12.75" customHeight="1" x14ac:dyDescent="0.25">
      <c r="A708" s="60"/>
      <c r="B708" s="60" t="s">
        <v>367</v>
      </c>
      <c r="C708" s="65" t="s">
        <v>365</v>
      </c>
      <c r="D708" s="66" t="s">
        <v>365</v>
      </c>
      <c r="E708" s="66" t="s">
        <v>371</v>
      </c>
      <c r="F708" s="66" t="s">
        <v>371</v>
      </c>
      <c r="G708" s="66">
        <v>700</v>
      </c>
      <c r="H708" s="66" t="s">
        <v>371</v>
      </c>
      <c r="I708" s="66">
        <v>6</v>
      </c>
      <c r="J708" s="66" t="s">
        <v>365</v>
      </c>
    </row>
    <row r="709" spans="1:10" ht="12.75" customHeight="1" x14ac:dyDescent="0.25">
      <c r="A709" s="60"/>
      <c r="B709" s="56" t="s">
        <v>368</v>
      </c>
      <c r="C709" s="65" t="s">
        <v>365</v>
      </c>
      <c r="D709" s="66">
        <v>111418</v>
      </c>
      <c r="E709" s="66" t="s">
        <v>371</v>
      </c>
      <c r="F709" s="66" t="s">
        <v>371</v>
      </c>
      <c r="G709" s="66">
        <v>855</v>
      </c>
      <c r="H709" s="66" t="s">
        <v>371</v>
      </c>
      <c r="I709" s="66">
        <v>1</v>
      </c>
      <c r="J709" s="66" t="s">
        <v>365</v>
      </c>
    </row>
    <row r="710" spans="1:10" ht="12.75" customHeight="1" x14ac:dyDescent="0.25">
      <c r="A710" s="60"/>
      <c r="B710" s="60" t="s">
        <v>369</v>
      </c>
      <c r="C710" s="65" t="s">
        <v>365</v>
      </c>
      <c r="D710" s="66">
        <v>5877</v>
      </c>
      <c r="E710" s="66" t="s">
        <v>371</v>
      </c>
      <c r="F710" s="66" t="s">
        <v>371</v>
      </c>
      <c r="G710" s="66">
        <v>688</v>
      </c>
      <c r="H710" s="66" t="s">
        <v>371</v>
      </c>
      <c r="I710" s="66">
        <v>1</v>
      </c>
      <c r="J710" s="66" t="s">
        <v>365</v>
      </c>
    </row>
    <row r="711" spans="1:10" ht="12.75" customHeight="1" x14ac:dyDescent="0.25">
      <c r="A711" s="60"/>
      <c r="B711" s="60" t="s">
        <v>370</v>
      </c>
      <c r="C711" s="65" t="s">
        <v>365</v>
      </c>
      <c r="D711" s="66">
        <v>11545</v>
      </c>
      <c r="E711" s="66">
        <v>0</v>
      </c>
      <c r="F711" s="66" t="s">
        <v>371</v>
      </c>
      <c r="G711" s="66">
        <v>15</v>
      </c>
      <c r="H711" s="66" t="s">
        <v>371</v>
      </c>
      <c r="I711" s="66">
        <v>0</v>
      </c>
      <c r="J711" s="66" t="s">
        <v>365</v>
      </c>
    </row>
    <row r="712" spans="1:10" ht="12.75" customHeight="1" x14ac:dyDescent="0.25">
      <c r="A712" s="60"/>
      <c r="B712" s="60" t="s">
        <v>372</v>
      </c>
      <c r="C712" s="65" t="s">
        <v>365</v>
      </c>
      <c r="D712" s="66">
        <v>74167</v>
      </c>
      <c r="E712" s="66">
        <v>0</v>
      </c>
      <c r="F712" s="66" t="s">
        <v>371</v>
      </c>
      <c r="G712" s="66">
        <v>88</v>
      </c>
      <c r="H712" s="66" t="s">
        <v>371</v>
      </c>
      <c r="I712" s="66" t="s">
        <v>371</v>
      </c>
      <c r="J712" s="66" t="s">
        <v>365</v>
      </c>
    </row>
    <row r="713" spans="1:10" ht="12.75" customHeight="1" x14ac:dyDescent="0.25">
      <c r="A713" s="60"/>
      <c r="B713" s="60" t="s">
        <v>373</v>
      </c>
      <c r="C713" s="65" t="s">
        <v>365</v>
      </c>
      <c r="D713" s="66">
        <v>17106</v>
      </c>
      <c r="E713" s="66" t="s">
        <v>365</v>
      </c>
      <c r="F713" s="66" t="s">
        <v>365</v>
      </c>
      <c r="G713" s="66" t="s">
        <v>365</v>
      </c>
      <c r="H713" s="66" t="s">
        <v>365</v>
      </c>
      <c r="I713" s="66" t="s">
        <v>365</v>
      </c>
      <c r="J713" s="66" t="s">
        <v>365</v>
      </c>
    </row>
    <row r="714" spans="1:10" ht="12.75" customHeight="1" x14ac:dyDescent="0.25">
      <c r="A714" s="60"/>
      <c r="B714" s="60" t="s">
        <v>374</v>
      </c>
      <c r="C714" s="65" t="s">
        <v>365</v>
      </c>
      <c r="D714" s="66">
        <v>2722</v>
      </c>
      <c r="E714" s="66">
        <v>0</v>
      </c>
      <c r="F714" s="66" t="s">
        <v>371</v>
      </c>
      <c r="G714" s="66">
        <v>64</v>
      </c>
      <c r="H714" s="66" t="s">
        <v>371</v>
      </c>
      <c r="I714" s="66">
        <v>0</v>
      </c>
      <c r="J714" s="66" t="s">
        <v>365</v>
      </c>
    </row>
    <row r="715" spans="1:10" ht="12.75" customHeight="1" x14ac:dyDescent="0.25">
      <c r="A715" s="60"/>
      <c r="B715" s="56" t="s">
        <v>375</v>
      </c>
      <c r="C715" s="65" t="s">
        <v>365</v>
      </c>
      <c r="D715" s="66">
        <v>18668</v>
      </c>
      <c r="E715" s="66" t="s">
        <v>371</v>
      </c>
      <c r="F715" s="66">
        <v>1</v>
      </c>
      <c r="G715" s="66">
        <v>56</v>
      </c>
      <c r="H715" s="66" t="s">
        <v>371</v>
      </c>
      <c r="I715" s="66" t="s">
        <v>371</v>
      </c>
      <c r="J715" s="66" t="s">
        <v>365</v>
      </c>
    </row>
    <row r="716" spans="1:10" ht="12.75" customHeight="1" x14ac:dyDescent="0.25">
      <c r="A716" s="60"/>
      <c r="B716" s="60" t="s">
        <v>376</v>
      </c>
      <c r="C716" s="65" t="s">
        <v>365</v>
      </c>
      <c r="D716" s="66">
        <v>9743</v>
      </c>
      <c r="E716" s="66" t="s">
        <v>371</v>
      </c>
      <c r="F716" s="66" t="s">
        <v>371</v>
      </c>
      <c r="G716" s="66">
        <v>47</v>
      </c>
      <c r="H716" s="66" t="s">
        <v>371</v>
      </c>
      <c r="I716" s="66" t="s">
        <v>371</v>
      </c>
      <c r="J716" s="66" t="s">
        <v>365</v>
      </c>
    </row>
    <row r="717" spans="1:10" ht="12.75" customHeight="1" x14ac:dyDescent="0.25">
      <c r="A717" s="60"/>
      <c r="B717" s="60" t="s">
        <v>377</v>
      </c>
      <c r="C717" s="65" t="s">
        <v>365</v>
      </c>
      <c r="D717" s="66">
        <v>6260</v>
      </c>
      <c r="E717" s="66" t="s">
        <v>365</v>
      </c>
      <c r="F717" s="66" t="s">
        <v>365</v>
      </c>
      <c r="G717" s="66" t="s">
        <v>365</v>
      </c>
      <c r="H717" s="66" t="s">
        <v>365</v>
      </c>
      <c r="I717" s="66" t="s">
        <v>365</v>
      </c>
      <c r="J717" s="66" t="s">
        <v>365</v>
      </c>
    </row>
    <row r="718" spans="1:10" ht="12.75" customHeight="1" x14ac:dyDescent="0.25">
      <c r="A718" s="60"/>
      <c r="B718" s="60" t="s">
        <v>378</v>
      </c>
      <c r="C718" s="65" t="s">
        <v>365</v>
      </c>
      <c r="D718" s="66">
        <v>1789</v>
      </c>
      <c r="E718" s="66">
        <v>0</v>
      </c>
      <c r="F718" s="66" t="s">
        <v>371</v>
      </c>
      <c r="G718" s="66">
        <v>6</v>
      </c>
      <c r="H718" s="66" t="s">
        <v>371</v>
      </c>
      <c r="I718" s="66">
        <v>0</v>
      </c>
      <c r="J718" s="66" t="s">
        <v>365</v>
      </c>
    </row>
    <row r="719" spans="1:10" ht="12.75" customHeight="1" x14ac:dyDescent="0.25">
      <c r="A719" s="60"/>
      <c r="B719" s="60" t="s">
        <v>379</v>
      </c>
      <c r="C719" s="65" t="s">
        <v>365</v>
      </c>
      <c r="D719" s="66">
        <v>427</v>
      </c>
      <c r="E719" s="66" t="s">
        <v>365</v>
      </c>
      <c r="F719" s="66">
        <v>1</v>
      </c>
      <c r="G719" s="66" t="s">
        <v>371</v>
      </c>
      <c r="H719" s="66" t="s">
        <v>371</v>
      </c>
      <c r="I719" s="66" t="s">
        <v>365</v>
      </c>
      <c r="J719" s="66" t="s">
        <v>365</v>
      </c>
    </row>
    <row r="720" spans="1:10" ht="12.75" customHeight="1" x14ac:dyDescent="0.25">
      <c r="A720" s="60"/>
      <c r="B720" s="60" t="s">
        <v>380</v>
      </c>
      <c r="C720" s="65" t="s">
        <v>365</v>
      </c>
      <c r="D720" s="66" t="s">
        <v>365</v>
      </c>
      <c r="E720" s="66">
        <v>0</v>
      </c>
      <c r="F720" s="66" t="s">
        <v>371</v>
      </c>
      <c r="G720" s="66" t="s">
        <v>371</v>
      </c>
      <c r="H720" s="66" t="s">
        <v>371</v>
      </c>
      <c r="I720" s="66">
        <v>0</v>
      </c>
      <c r="J720" s="66" t="s">
        <v>365</v>
      </c>
    </row>
    <row r="721" spans="1:10" ht="12.75" customHeight="1" x14ac:dyDescent="0.25">
      <c r="A721" s="60"/>
      <c r="B721" s="60" t="s">
        <v>381</v>
      </c>
      <c r="C721" s="65" t="s">
        <v>365</v>
      </c>
      <c r="D721" s="66">
        <v>448</v>
      </c>
      <c r="E721" s="66">
        <v>0</v>
      </c>
      <c r="F721" s="66" t="s">
        <v>371</v>
      </c>
      <c r="G721" s="66">
        <v>2</v>
      </c>
      <c r="H721" s="66" t="s">
        <v>371</v>
      </c>
      <c r="I721" s="66">
        <v>0</v>
      </c>
      <c r="J721" s="66" t="s">
        <v>365</v>
      </c>
    </row>
    <row r="722" spans="1:10" ht="12.75" customHeight="1" x14ac:dyDescent="0.25">
      <c r="A722" s="60"/>
      <c r="B722" s="56" t="s">
        <v>382</v>
      </c>
      <c r="C722" s="65">
        <v>889</v>
      </c>
      <c r="D722" s="66">
        <v>2115</v>
      </c>
      <c r="E722" s="66">
        <v>0</v>
      </c>
      <c r="F722" s="66" t="s">
        <v>371</v>
      </c>
      <c r="G722" s="66">
        <v>11</v>
      </c>
      <c r="H722" s="66" t="s">
        <v>371</v>
      </c>
      <c r="I722" s="66">
        <v>3</v>
      </c>
      <c r="J722" s="66">
        <v>814</v>
      </c>
    </row>
    <row r="723" spans="1:10" ht="12.75" customHeight="1" x14ac:dyDescent="0.25">
      <c r="A723" s="60"/>
      <c r="B723" s="60"/>
      <c r="C723" s="65"/>
      <c r="D723" s="66"/>
      <c r="E723" s="66"/>
      <c r="F723" s="66"/>
      <c r="G723" s="66"/>
      <c r="H723" s="66"/>
      <c r="I723" s="66"/>
      <c r="J723" s="66"/>
    </row>
    <row r="724" spans="1:10" s="59" customFormat="1" ht="12.75" customHeight="1" x14ac:dyDescent="0.25">
      <c r="A724" s="56" t="s">
        <v>446</v>
      </c>
      <c r="B724" s="56" t="s">
        <v>447</v>
      </c>
      <c r="C724" s="69"/>
      <c r="D724" s="70"/>
      <c r="E724" s="70"/>
      <c r="F724" s="70"/>
      <c r="G724" s="70"/>
      <c r="H724" s="70"/>
      <c r="I724" s="70"/>
      <c r="J724" s="70"/>
    </row>
    <row r="725" spans="1:10" ht="12.75" customHeight="1" x14ac:dyDescent="0.25">
      <c r="A725" s="60"/>
      <c r="B725" s="60"/>
      <c r="C725" s="65"/>
      <c r="D725" s="66"/>
      <c r="E725" s="66"/>
      <c r="F725" s="66"/>
      <c r="G725" s="66"/>
      <c r="H725" s="66"/>
      <c r="I725" s="66"/>
      <c r="J725" s="66"/>
    </row>
    <row r="726" spans="1:10" ht="12.75" customHeight="1" x14ac:dyDescent="0.25">
      <c r="A726" s="60"/>
      <c r="B726" s="60"/>
      <c r="C726" s="65"/>
      <c r="D726" s="66"/>
      <c r="E726" s="66"/>
      <c r="F726" s="66"/>
      <c r="G726" s="66"/>
      <c r="H726" s="66"/>
      <c r="I726" s="66"/>
      <c r="J726" s="66"/>
    </row>
    <row r="727" spans="1:10" ht="12.75" customHeight="1" x14ac:dyDescent="0.25">
      <c r="A727" s="60"/>
      <c r="B727" s="56" t="s">
        <v>363</v>
      </c>
      <c r="C727" s="65">
        <v>537</v>
      </c>
      <c r="D727" s="66">
        <v>5810</v>
      </c>
      <c r="E727" s="66">
        <v>0</v>
      </c>
      <c r="F727" s="66" t="s">
        <v>371</v>
      </c>
      <c r="G727" s="66">
        <v>300</v>
      </c>
      <c r="H727" s="66" t="s">
        <v>371</v>
      </c>
      <c r="I727" s="66">
        <v>0</v>
      </c>
      <c r="J727" s="66">
        <v>207</v>
      </c>
    </row>
    <row r="728" spans="1:10" ht="12.75" customHeight="1" x14ac:dyDescent="0.25">
      <c r="A728" s="60"/>
      <c r="B728" s="56" t="s">
        <v>364</v>
      </c>
      <c r="C728" s="65" t="s">
        <v>365</v>
      </c>
      <c r="D728" s="66">
        <v>21</v>
      </c>
      <c r="E728" s="66">
        <v>0</v>
      </c>
      <c r="F728" s="66" t="s">
        <v>371</v>
      </c>
      <c r="G728" s="66">
        <v>85</v>
      </c>
      <c r="H728" s="66" t="s">
        <v>371</v>
      </c>
      <c r="I728" s="66">
        <v>0</v>
      </c>
      <c r="J728" s="66" t="s">
        <v>365</v>
      </c>
    </row>
    <row r="729" spans="1:10" ht="12.75" customHeight="1" x14ac:dyDescent="0.25">
      <c r="A729" s="60"/>
      <c r="B729" s="60" t="s">
        <v>366</v>
      </c>
      <c r="C729" s="65" t="s">
        <v>365</v>
      </c>
      <c r="D729" s="66">
        <v>21</v>
      </c>
      <c r="E729" s="66">
        <v>0</v>
      </c>
      <c r="F729" s="66" t="s">
        <v>371</v>
      </c>
      <c r="G729" s="66">
        <v>18</v>
      </c>
      <c r="H729" s="66" t="s">
        <v>371</v>
      </c>
      <c r="I729" s="66">
        <v>0</v>
      </c>
      <c r="J729" s="66" t="s">
        <v>365</v>
      </c>
    </row>
    <row r="730" spans="1:10" ht="12.75" customHeight="1" x14ac:dyDescent="0.25">
      <c r="A730" s="60"/>
      <c r="B730" s="60" t="s">
        <v>367</v>
      </c>
      <c r="C730" s="65" t="s">
        <v>365</v>
      </c>
      <c r="D730" s="66" t="s">
        <v>365</v>
      </c>
      <c r="E730" s="66">
        <v>0</v>
      </c>
      <c r="F730" s="66" t="s">
        <v>371</v>
      </c>
      <c r="G730" s="66">
        <v>66</v>
      </c>
      <c r="H730" s="66" t="s">
        <v>371</v>
      </c>
      <c r="I730" s="66">
        <v>0</v>
      </c>
      <c r="J730" s="66" t="s">
        <v>365</v>
      </c>
    </row>
    <row r="731" spans="1:10" ht="12.75" customHeight="1" x14ac:dyDescent="0.25">
      <c r="A731" s="60"/>
      <c r="B731" s="56" t="s">
        <v>368</v>
      </c>
      <c r="C731" s="65" t="s">
        <v>365</v>
      </c>
      <c r="D731" s="66">
        <v>5472</v>
      </c>
      <c r="E731" s="66">
        <v>0</v>
      </c>
      <c r="F731" s="66" t="s">
        <v>371</v>
      </c>
      <c r="G731" s="66">
        <v>215</v>
      </c>
      <c r="H731" s="66" t="s">
        <v>371</v>
      </c>
      <c r="I731" s="66">
        <v>0</v>
      </c>
      <c r="J731" s="66" t="s">
        <v>365</v>
      </c>
    </row>
    <row r="732" spans="1:10" ht="12.75" customHeight="1" x14ac:dyDescent="0.25">
      <c r="A732" s="60"/>
      <c r="B732" s="60" t="s">
        <v>369</v>
      </c>
      <c r="C732" s="65" t="s">
        <v>365</v>
      </c>
      <c r="D732" s="66">
        <v>280</v>
      </c>
      <c r="E732" s="66">
        <v>0</v>
      </c>
      <c r="F732" s="66">
        <v>0</v>
      </c>
      <c r="G732" s="66" t="s">
        <v>448</v>
      </c>
      <c r="H732" s="66" t="s">
        <v>371</v>
      </c>
      <c r="I732" s="66">
        <v>0</v>
      </c>
      <c r="J732" s="66" t="s">
        <v>365</v>
      </c>
    </row>
    <row r="733" spans="1:10" ht="12.75" customHeight="1" x14ac:dyDescent="0.25">
      <c r="A733" s="60"/>
      <c r="B733" s="60" t="s">
        <v>370</v>
      </c>
      <c r="C733" s="65" t="s">
        <v>365</v>
      </c>
      <c r="D733" s="66">
        <v>894</v>
      </c>
      <c r="E733" s="66">
        <v>0</v>
      </c>
      <c r="F733" s="66">
        <v>0</v>
      </c>
      <c r="G733" s="66">
        <v>3</v>
      </c>
      <c r="H733" s="66">
        <v>0</v>
      </c>
      <c r="I733" s="66">
        <v>0</v>
      </c>
      <c r="J733" s="66" t="s">
        <v>365</v>
      </c>
    </row>
    <row r="734" spans="1:10" ht="12.75" customHeight="1" x14ac:dyDescent="0.25">
      <c r="A734" s="60"/>
      <c r="B734" s="60" t="s">
        <v>372</v>
      </c>
      <c r="C734" s="65" t="s">
        <v>365</v>
      </c>
      <c r="D734" s="66">
        <v>3460</v>
      </c>
      <c r="E734" s="66">
        <v>0</v>
      </c>
      <c r="F734" s="66" t="s">
        <v>371</v>
      </c>
      <c r="G734" s="66" t="s">
        <v>449</v>
      </c>
      <c r="H734" s="66" t="s">
        <v>371</v>
      </c>
      <c r="I734" s="66">
        <v>0</v>
      </c>
      <c r="J734" s="66" t="s">
        <v>365</v>
      </c>
    </row>
    <row r="735" spans="1:10" ht="12.75" customHeight="1" x14ac:dyDescent="0.25">
      <c r="A735" s="60"/>
      <c r="B735" s="60" t="s">
        <v>373</v>
      </c>
      <c r="C735" s="65" t="s">
        <v>365</v>
      </c>
      <c r="D735" s="66">
        <v>837</v>
      </c>
      <c r="E735" s="66" t="s">
        <v>365</v>
      </c>
      <c r="F735" s="66" t="s">
        <v>365</v>
      </c>
      <c r="G735" s="66" t="s">
        <v>365</v>
      </c>
      <c r="H735" s="66" t="s">
        <v>365</v>
      </c>
      <c r="I735" s="66" t="s">
        <v>365</v>
      </c>
      <c r="J735" s="66" t="s">
        <v>365</v>
      </c>
    </row>
    <row r="736" spans="1:10" ht="12.75" customHeight="1" x14ac:dyDescent="0.25">
      <c r="A736" s="60"/>
      <c r="B736" s="60" t="s">
        <v>374</v>
      </c>
      <c r="C736" s="65" t="s">
        <v>365</v>
      </c>
      <c r="D736" s="66">
        <v>0</v>
      </c>
      <c r="E736" s="66">
        <v>0</v>
      </c>
      <c r="F736" s="66" t="s">
        <v>371</v>
      </c>
      <c r="G736" s="66" t="s">
        <v>448</v>
      </c>
      <c r="H736" s="66" t="s">
        <v>371</v>
      </c>
      <c r="I736" s="66">
        <v>0</v>
      </c>
      <c r="J736" s="66" t="s">
        <v>365</v>
      </c>
    </row>
    <row r="737" spans="1:10" ht="12.75" customHeight="1" x14ac:dyDescent="0.25">
      <c r="A737" s="60"/>
      <c r="B737" s="56" t="s">
        <v>375</v>
      </c>
      <c r="C737" s="65" t="s">
        <v>365</v>
      </c>
      <c r="D737" s="66">
        <v>317</v>
      </c>
      <c r="E737" s="66">
        <v>0</v>
      </c>
      <c r="F737" s="66" t="s">
        <v>371</v>
      </c>
      <c r="G737" s="66">
        <v>1</v>
      </c>
      <c r="H737" s="66" t="s">
        <v>371</v>
      </c>
      <c r="I737" s="66">
        <v>0</v>
      </c>
      <c r="J737" s="66" t="s">
        <v>365</v>
      </c>
    </row>
    <row r="738" spans="1:10" ht="12.75" customHeight="1" x14ac:dyDescent="0.25">
      <c r="A738" s="60"/>
      <c r="B738" s="60" t="s">
        <v>376</v>
      </c>
      <c r="C738" s="65" t="s">
        <v>365</v>
      </c>
      <c r="D738" s="66">
        <v>161</v>
      </c>
      <c r="E738" s="66">
        <v>0</v>
      </c>
      <c r="F738" s="66" t="s">
        <v>371</v>
      </c>
      <c r="G738" s="66" t="s">
        <v>371</v>
      </c>
      <c r="H738" s="66" t="s">
        <v>371</v>
      </c>
      <c r="I738" s="66">
        <v>0</v>
      </c>
      <c r="J738" s="66" t="s">
        <v>365</v>
      </c>
    </row>
    <row r="739" spans="1:10" ht="12.75" customHeight="1" x14ac:dyDescent="0.25">
      <c r="A739" s="60"/>
      <c r="B739" s="60" t="s">
        <v>377</v>
      </c>
      <c r="C739" s="65" t="s">
        <v>365</v>
      </c>
      <c r="D739" s="66">
        <v>121</v>
      </c>
      <c r="E739" s="66" t="s">
        <v>365</v>
      </c>
      <c r="F739" s="66" t="s">
        <v>365</v>
      </c>
      <c r="G739" s="66" t="s">
        <v>365</v>
      </c>
      <c r="H739" s="66" t="s">
        <v>365</v>
      </c>
      <c r="I739" s="66" t="s">
        <v>365</v>
      </c>
      <c r="J739" s="66" t="s">
        <v>365</v>
      </c>
    </row>
    <row r="740" spans="1:10" ht="12.75" customHeight="1" x14ac:dyDescent="0.25">
      <c r="A740" s="60"/>
      <c r="B740" s="60" t="s">
        <v>378</v>
      </c>
      <c r="C740" s="65" t="s">
        <v>365</v>
      </c>
      <c r="D740" s="66">
        <v>34</v>
      </c>
      <c r="E740" s="66">
        <v>0</v>
      </c>
      <c r="F740" s="66" t="s">
        <v>371</v>
      </c>
      <c r="G740" s="66" t="s">
        <v>371</v>
      </c>
      <c r="H740" s="66">
        <v>0</v>
      </c>
      <c r="I740" s="66">
        <v>0</v>
      </c>
      <c r="J740" s="66" t="s">
        <v>365</v>
      </c>
    </row>
    <row r="741" spans="1:10" ht="12.75" customHeight="1" x14ac:dyDescent="0.25">
      <c r="A741" s="60"/>
      <c r="B741" s="60" t="s">
        <v>379</v>
      </c>
      <c r="C741" s="65" t="s">
        <v>365</v>
      </c>
      <c r="D741" s="66">
        <v>1</v>
      </c>
      <c r="E741" s="66" t="s">
        <v>365</v>
      </c>
      <c r="F741" s="66" t="s">
        <v>371</v>
      </c>
      <c r="G741" s="66">
        <v>0</v>
      </c>
      <c r="H741" s="66" t="s">
        <v>371</v>
      </c>
      <c r="I741" s="66" t="s">
        <v>365</v>
      </c>
      <c r="J741" s="66" t="s">
        <v>365</v>
      </c>
    </row>
    <row r="742" spans="1:10" ht="12.75" customHeight="1" x14ac:dyDescent="0.25">
      <c r="A742" s="60"/>
      <c r="B742" s="60" t="s">
        <v>380</v>
      </c>
      <c r="C742" s="65" t="s">
        <v>365</v>
      </c>
      <c r="D742" s="66" t="s">
        <v>365</v>
      </c>
      <c r="E742" s="66">
        <v>0</v>
      </c>
      <c r="F742" s="66" t="s">
        <v>371</v>
      </c>
      <c r="G742" s="66">
        <v>0</v>
      </c>
      <c r="H742" s="66">
        <v>0</v>
      </c>
      <c r="I742" s="66">
        <v>0</v>
      </c>
      <c r="J742" s="66" t="s">
        <v>365</v>
      </c>
    </row>
    <row r="743" spans="1:10" ht="12.75" customHeight="1" x14ac:dyDescent="0.25">
      <c r="A743" s="60"/>
      <c r="B743" s="60" t="s">
        <v>381</v>
      </c>
      <c r="C743" s="65" t="s">
        <v>365</v>
      </c>
      <c r="D743" s="66" t="s">
        <v>371</v>
      </c>
      <c r="E743" s="66">
        <v>0</v>
      </c>
      <c r="F743" s="66" t="s">
        <v>371</v>
      </c>
      <c r="G743" s="66">
        <v>1</v>
      </c>
      <c r="H743" s="66">
        <v>0</v>
      </c>
      <c r="I743" s="66">
        <v>0</v>
      </c>
      <c r="J743" s="66" t="s">
        <v>365</v>
      </c>
    </row>
    <row r="744" spans="1:10" ht="12.75" customHeight="1" x14ac:dyDescent="0.25">
      <c r="A744" s="60"/>
      <c r="B744" s="56" t="s">
        <v>382</v>
      </c>
      <c r="C744" s="65">
        <v>207</v>
      </c>
      <c r="D744" s="66">
        <v>0</v>
      </c>
      <c r="E744" s="66">
        <v>0</v>
      </c>
      <c r="F744" s="66" t="s">
        <v>371</v>
      </c>
      <c r="G744" s="66">
        <v>0</v>
      </c>
      <c r="H744" s="66" t="s">
        <v>371</v>
      </c>
      <c r="I744" s="66">
        <v>0</v>
      </c>
      <c r="J744" s="66">
        <v>207</v>
      </c>
    </row>
    <row r="745" spans="1:10" ht="12.75" customHeight="1" x14ac:dyDescent="0.25">
      <c r="A745" s="60"/>
      <c r="B745" s="60"/>
      <c r="C745" s="65"/>
      <c r="D745" s="66"/>
      <c r="E745" s="66"/>
      <c r="F745" s="66"/>
      <c r="G745" s="66"/>
      <c r="H745" s="66"/>
      <c r="I745" s="66"/>
      <c r="J745" s="66"/>
    </row>
    <row r="746" spans="1:10" s="59" customFormat="1" ht="12.75" customHeight="1" x14ac:dyDescent="0.25">
      <c r="A746" s="56" t="s">
        <v>450</v>
      </c>
      <c r="B746" s="56" t="s">
        <v>451</v>
      </c>
      <c r="C746" s="69"/>
      <c r="D746" s="70"/>
      <c r="E746" s="70"/>
      <c r="F746" s="70"/>
      <c r="G746" s="70"/>
      <c r="H746" s="70"/>
      <c r="I746" s="70"/>
      <c r="J746" s="70"/>
    </row>
    <row r="747" spans="1:10" ht="12.75" customHeight="1" x14ac:dyDescent="0.25">
      <c r="A747" s="63"/>
      <c r="B747" s="72"/>
      <c r="C747" s="65"/>
      <c r="D747" s="66"/>
      <c r="E747" s="66"/>
      <c r="F747" s="66"/>
      <c r="G747" s="66"/>
      <c r="H747" s="66"/>
      <c r="I747" s="66"/>
      <c r="J747" s="66"/>
    </row>
    <row r="748" spans="1:10" ht="12.75" customHeight="1" x14ac:dyDescent="0.25">
      <c r="A748" s="60"/>
      <c r="B748" s="60"/>
      <c r="C748" s="65"/>
      <c r="D748" s="66"/>
      <c r="E748" s="66"/>
      <c r="F748" s="66"/>
      <c r="G748" s="66"/>
      <c r="H748" s="66"/>
      <c r="I748" s="66"/>
      <c r="J748" s="66"/>
    </row>
    <row r="749" spans="1:10" ht="12.75" customHeight="1" x14ac:dyDescent="0.25">
      <c r="A749" s="60"/>
      <c r="B749" s="56" t="s">
        <v>363</v>
      </c>
      <c r="C749" s="65">
        <v>109</v>
      </c>
      <c r="D749" s="66">
        <v>19971</v>
      </c>
      <c r="E749" s="66">
        <v>0</v>
      </c>
      <c r="F749" s="66" t="s">
        <v>371</v>
      </c>
      <c r="G749" s="66">
        <v>37</v>
      </c>
      <c r="H749" s="66" t="s">
        <v>371</v>
      </c>
      <c r="I749" s="66">
        <v>0</v>
      </c>
      <c r="J749" s="66">
        <v>3</v>
      </c>
    </row>
    <row r="750" spans="1:10" ht="12.75" customHeight="1" x14ac:dyDescent="0.25">
      <c r="A750" s="60"/>
      <c r="B750" s="56" t="s">
        <v>364</v>
      </c>
      <c r="C750" s="65" t="s">
        <v>365</v>
      </c>
      <c r="D750" s="66">
        <v>26</v>
      </c>
      <c r="E750" s="66">
        <v>0</v>
      </c>
      <c r="F750" s="66" t="s">
        <v>371</v>
      </c>
      <c r="G750" s="66">
        <v>5</v>
      </c>
      <c r="H750" s="66" t="s">
        <v>371</v>
      </c>
      <c r="I750" s="66">
        <v>0</v>
      </c>
      <c r="J750" s="66" t="s">
        <v>365</v>
      </c>
    </row>
    <row r="751" spans="1:10" ht="12.75" customHeight="1" x14ac:dyDescent="0.25">
      <c r="A751" s="60"/>
      <c r="B751" s="60" t="s">
        <v>366</v>
      </c>
      <c r="C751" s="65" t="s">
        <v>365</v>
      </c>
      <c r="D751" s="66">
        <v>26</v>
      </c>
      <c r="E751" s="66">
        <v>0</v>
      </c>
      <c r="F751" s="66" t="s">
        <v>371</v>
      </c>
      <c r="G751" s="66">
        <v>3</v>
      </c>
      <c r="H751" s="66">
        <v>0</v>
      </c>
      <c r="I751" s="66">
        <v>0</v>
      </c>
      <c r="J751" s="66" t="s">
        <v>365</v>
      </c>
    </row>
    <row r="752" spans="1:10" ht="12.75" customHeight="1" x14ac:dyDescent="0.25">
      <c r="A752" s="60"/>
      <c r="B752" s="60" t="s">
        <v>367</v>
      </c>
      <c r="C752" s="65" t="s">
        <v>365</v>
      </c>
      <c r="D752" s="66" t="s">
        <v>365</v>
      </c>
      <c r="E752" s="66">
        <v>0</v>
      </c>
      <c r="F752" s="66" t="s">
        <v>371</v>
      </c>
      <c r="G752" s="66">
        <v>2</v>
      </c>
      <c r="H752" s="66" t="s">
        <v>371</v>
      </c>
      <c r="I752" s="66">
        <v>0</v>
      </c>
      <c r="J752" s="66" t="s">
        <v>365</v>
      </c>
    </row>
    <row r="753" spans="1:10" ht="12.75" customHeight="1" x14ac:dyDescent="0.25">
      <c r="A753" s="60"/>
      <c r="B753" s="56" t="s">
        <v>368</v>
      </c>
      <c r="C753" s="65" t="s">
        <v>365</v>
      </c>
      <c r="D753" s="66">
        <v>19299</v>
      </c>
      <c r="E753" s="66">
        <v>0</v>
      </c>
      <c r="F753" s="66" t="s">
        <v>371</v>
      </c>
      <c r="G753" s="66">
        <v>16</v>
      </c>
      <c r="H753" s="66">
        <v>0</v>
      </c>
      <c r="I753" s="66">
        <v>0</v>
      </c>
      <c r="J753" s="66" t="s">
        <v>365</v>
      </c>
    </row>
    <row r="754" spans="1:10" ht="12.75" customHeight="1" x14ac:dyDescent="0.25">
      <c r="A754" s="60"/>
      <c r="B754" s="60" t="s">
        <v>369</v>
      </c>
      <c r="C754" s="65" t="s">
        <v>365</v>
      </c>
      <c r="D754" s="66">
        <v>244</v>
      </c>
      <c r="E754" s="66">
        <v>0</v>
      </c>
      <c r="F754" s="66" t="s">
        <v>371</v>
      </c>
      <c r="G754" s="66">
        <v>7</v>
      </c>
      <c r="H754" s="66">
        <v>0</v>
      </c>
      <c r="I754" s="66">
        <v>0</v>
      </c>
      <c r="J754" s="66" t="s">
        <v>365</v>
      </c>
    </row>
    <row r="755" spans="1:10" ht="12.75" customHeight="1" x14ac:dyDescent="0.25">
      <c r="A755" s="60"/>
      <c r="B755" s="60" t="s">
        <v>370</v>
      </c>
      <c r="C755" s="65" t="s">
        <v>365</v>
      </c>
      <c r="D755" s="66">
        <v>432</v>
      </c>
      <c r="E755" s="66">
        <v>0</v>
      </c>
      <c r="F755" s="66" t="s">
        <v>371</v>
      </c>
      <c r="G755" s="66" t="s">
        <v>371</v>
      </c>
      <c r="H755" s="66">
        <v>0</v>
      </c>
      <c r="I755" s="66">
        <v>0</v>
      </c>
      <c r="J755" s="66" t="s">
        <v>365</v>
      </c>
    </row>
    <row r="756" spans="1:10" ht="12.75" customHeight="1" x14ac:dyDescent="0.25">
      <c r="A756" s="60"/>
      <c r="B756" s="60" t="s">
        <v>372</v>
      </c>
      <c r="C756" s="65" t="s">
        <v>365</v>
      </c>
      <c r="D756" s="66">
        <v>18617</v>
      </c>
      <c r="E756" s="66">
        <v>0</v>
      </c>
      <c r="F756" s="66" t="s">
        <v>371</v>
      </c>
      <c r="G756" s="66">
        <v>5</v>
      </c>
      <c r="H756" s="66">
        <v>0</v>
      </c>
      <c r="I756" s="66">
        <v>0</v>
      </c>
      <c r="J756" s="66" t="s">
        <v>365</v>
      </c>
    </row>
    <row r="757" spans="1:10" ht="12.75" customHeight="1" x14ac:dyDescent="0.25">
      <c r="A757" s="60"/>
      <c r="B757" s="60" t="s">
        <v>373</v>
      </c>
      <c r="C757" s="65" t="s">
        <v>365</v>
      </c>
      <c r="D757" s="66">
        <v>6</v>
      </c>
      <c r="E757" s="66" t="s">
        <v>365</v>
      </c>
      <c r="F757" s="66" t="s">
        <v>365</v>
      </c>
      <c r="G757" s="66" t="s">
        <v>365</v>
      </c>
      <c r="H757" s="66" t="s">
        <v>365</v>
      </c>
      <c r="I757" s="66" t="s">
        <v>365</v>
      </c>
      <c r="J757" s="66" t="s">
        <v>365</v>
      </c>
    </row>
    <row r="758" spans="1:10" ht="12.75" customHeight="1" x14ac:dyDescent="0.25">
      <c r="A758" s="60"/>
      <c r="B758" s="60" t="s">
        <v>374</v>
      </c>
      <c r="C758" s="65" t="s">
        <v>365</v>
      </c>
      <c r="D758" s="66">
        <v>0</v>
      </c>
      <c r="E758" s="66">
        <v>0</v>
      </c>
      <c r="F758" s="66">
        <v>0</v>
      </c>
      <c r="G758" s="66">
        <v>4</v>
      </c>
      <c r="H758" s="66">
        <v>0</v>
      </c>
      <c r="I758" s="66">
        <v>0</v>
      </c>
      <c r="J758" s="66" t="s">
        <v>365</v>
      </c>
    </row>
    <row r="759" spans="1:10" ht="12.75" customHeight="1" x14ac:dyDescent="0.25">
      <c r="A759" s="60"/>
      <c r="B759" s="56" t="s">
        <v>375</v>
      </c>
      <c r="C759" s="65" t="s">
        <v>365</v>
      </c>
      <c r="D759" s="66">
        <v>642</v>
      </c>
      <c r="E759" s="66">
        <v>0</v>
      </c>
      <c r="F759" s="66" t="s">
        <v>371</v>
      </c>
      <c r="G759" s="66">
        <v>15</v>
      </c>
      <c r="H759" s="66" t="s">
        <v>371</v>
      </c>
      <c r="I759" s="66">
        <v>0</v>
      </c>
      <c r="J759" s="66" t="s">
        <v>365</v>
      </c>
    </row>
    <row r="760" spans="1:10" ht="12.75" customHeight="1" x14ac:dyDescent="0.25">
      <c r="A760" s="60"/>
      <c r="B760" s="60" t="s">
        <v>376</v>
      </c>
      <c r="C760" s="65" t="s">
        <v>365</v>
      </c>
      <c r="D760" s="66">
        <v>426</v>
      </c>
      <c r="E760" s="66">
        <v>0</v>
      </c>
      <c r="F760" s="66" t="s">
        <v>371</v>
      </c>
      <c r="G760" s="66">
        <v>15</v>
      </c>
      <c r="H760" s="66" t="s">
        <v>371</v>
      </c>
      <c r="I760" s="66">
        <v>0</v>
      </c>
      <c r="J760" s="66" t="s">
        <v>365</v>
      </c>
    </row>
    <row r="761" spans="1:10" ht="12.75" customHeight="1" x14ac:dyDescent="0.25">
      <c r="A761" s="60"/>
      <c r="B761" s="60" t="s">
        <v>377</v>
      </c>
      <c r="C761" s="65" t="s">
        <v>365</v>
      </c>
      <c r="D761" s="66">
        <v>144</v>
      </c>
      <c r="E761" s="66" t="s">
        <v>365</v>
      </c>
      <c r="F761" s="66" t="s">
        <v>365</v>
      </c>
      <c r="G761" s="66" t="s">
        <v>365</v>
      </c>
      <c r="H761" s="66" t="s">
        <v>365</v>
      </c>
      <c r="I761" s="66" t="s">
        <v>365</v>
      </c>
      <c r="J761" s="66" t="s">
        <v>365</v>
      </c>
    </row>
    <row r="762" spans="1:10" ht="12.75" customHeight="1" x14ac:dyDescent="0.25">
      <c r="A762" s="60"/>
      <c r="B762" s="60" t="s">
        <v>378</v>
      </c>
      <c r="C762" s="65" t="s">
        <v>365</v>
      </c>
      <c r="D762" s="66">
        <v>44</v>
      </c>
      <c r="E762" s="66">
        <v>0</v>
      </c>
      <c r="F762" s="66" t="s">
        <v>371</v>
      </c>
      <c r="G762" s="66" t="s">
        <v>371</v>
      </c>
      <c r="H762" s="66" t="s">
        <v>371</v>
      </c>
      <c r="I762" s="66">
        <v>0</v>
      </c>
      <c r="J762" s="66" t="s">
        <v>365</v>
      </c>
    </row>
    <row r="763" spans="1:10" ht="12.75" customHeight="1" x14ac:dyDescent="0.25">
      <c r="A763" s="60"/>
      <c r="B763" s="60" t="s">
        <v>379</v>
      </c>
      <c r="C763" s="65" t="s">
        <v>365</v>
      </c>
      <c r="D763" s="66" t="s">
        <v>387</v>
      </c>
      <c r="E763" s="66" t="s">
        <v>365</v>
      </c>
      <c r="F763" s="66" t="s">
        <v>371</v>
      </c>
      <c r="G763" s="66" t="s">
        <v>371</v>
      </c>
      <c r="H763" s="66" t="s">
        <v>371</v>
      </c>
      <c r="I763" s="66" t="s">
        <v>365</v>
      </c>
      <c r="J763" s="66" t="s">
        <v>365</v>
      </c>
    </row>
    <row r="764" spans="1:10" ht="12.75" customHeight="1" x14ac:dyDescent="0.25">
      <c r="A764" s="60"/>
      <c r="B764" s="60" t="s">
        <v>380</v>
      </c>
      <c r="C764" s="65" t="s">
        <v>365</v>
      </c>
      <c r="D764" s="66" t="s">
        <v>365</v>
      </c>
      <c r="E764" s="66">
        <v>0</v>
      </c>
      <c r="F764" s="66">
        <v>0</v>
      </c>
      <c r="G764" s="66">
        <v>0</v>
      </c>
      <c r="H764" s="66">
        <v>0</v>
      </c>
      <c r="I764" s="66">
        <v>0</v>
      </c>
      <c r="J764" s="66" t="s">
        <v>365</v>
      </c>
    </row>
    <row r="765" spans="1:10" ht="12.75" customHeight="1" x14ac:dyDescent="0.25">
      <c r="A765" s="60"/>
      <c r="B765" s="60" t="s">
        <v>381</v>
      </c>
      <c r="C765" s="65" t="s">
        <v>365</v>
      </c>
      <c r="D765" s="66" t="s">
        <v>387</v>
      </c>
      <c r="E765" s="66">
        <v>0</v>
      </c>
      <c r="F765" s="66" t="s">
        <v>371</v>
      </c>
      <c r="G765" s="66">
        <v>0</v>
      </c>
      <c r="H765" s="66">
        <v>0</v>
      </c>
      <c r="I765" s="66">
        <v>0</v>
      </c>
      <c r="J765" s="66" t="s">
        <v>365</v>
      </c>
    </row>
    <row r="766" spans="1:10" ht="12.75" customHeight="1" x14ac:dyDescent="0.25">
      <c r="A766" s="60"/>
      <c r="B766" s="56" t="s">
        <v>382</v>
      </c>
      <c r="C766" s="65">
        <v>3</v>
      </c>
      <c r="D766" s="66">
        <v>4</v>
      </c>
      <c r="E766" s="66">
        <v>0</v>
      </c>
      <c r="F766" s="66">
        <v>0</v>
      </c>
      <c r="G766" s="66">
        <v>0</v>
      </c>
      <c r="H766" s="66" t="s">
        <v>371</v>
      </c>
      <c r="I766" s="66">
        <v>0</v>
      </c>
      <c r="J766" s="66">
        <v>3</v>
      </c>
    </row>
    <row r="767" spans="1:10" ht="12.75" customHeight="1" x14ac:dyDescent="0.25">
      <c r="A767" s="60"/>
      <c r="B767" s="60"/>
      <c r="C767" s="65"/>
      <c r="D767" s="66"/>
      <c r="E767" s="66"/>
      <c r="F767" s="66"/>
      <c r="G767" s="66"/>
      <c r="H767" s="66"/>
      <c r="I767" s="66"/>
      <c r="J767" s="66"/>
    </row>
    <row r="768" spans="1:10" s="59" customFormat="1" ht="12.75" customHeight="1" x14ac:dyDescent="0.25">
      <c r="A768" s="56" t="s">
        <v>452</v>
      </c>
      <c r="B768" s="56" t="s">
        <v>453</v>
      </c>
      <c r="C768" s="69"/>
      <c r="D768" s="70"/>
      <c r="E768" s="70"/>
      <c r="F768" s="70"/>
      <c r="G768" s="70"/>
      <c r="H768" s="70"/>
      <c r="I768" s="70"/>
      <c r="J768" s="70"/>
    </row>
    <row r="769" spans="1:10" ht="12.75" customHeight="1" x14ac:dyDescent="0.25">
      <c r="A769" s="60"/>
      <c r="B769" s="60"/>
      <c r="C769" s="65"/>
      <c r="D769" s="66"/>
      <c r="E769" s="66"/>
      <c r="F769" s="66"/>
      <c r="G769" s="66"/>
      <c r="H769" s="66"/>
      <c r="I769" s="66"/>
      <c r="J769" s="66"/>
    </row>
    <row r="770" spans="1:10" ht="12.75" customHeight="1" x14ac:dyDescent="0.25">
      <c r="A770" s="60"/>
      <c r="B770" s="60"/>
      <c r="C770" s="65"/>
      <c r="D770" s="66"/>
      <c r="E770" s="66"/>
      <c r="F770" s="66"/>
      <c r="G770" s="66"/>
      <c r="H770" s="66"/>
      <c r="I770" s="66"/>
      <c r="J770" s="66"/>
    </row>
    <row r="771" spans="1:10" ht="12.75" customHeight="1" x14ac:dyDescent="0.25">
      <c r="A771" s="60"/>
      <c r="B771" s="56" t="s">
        <v>363</v>
      </c>
      <c r="C771" s="65">
        <v>358</v>
      </c>
      <c r="D771" s="66">
        <v>23213</v>
      </c>
      <c r="E771" s="66">
        <v>0</v>
      </c>
      <c r="F771" s="66" t="s">
        <v>371</v>
      </c>
      <c r="G771" s="66">
        <v>147</v>
      </c>
      <c r="H771" s="66" t="s">
        <v>371</v>
      </c>
      <c r="I771" s="66">
        <v>2</v>
      </c>
      <c r="J771" s="66">
        <v>74</v>
      </c>
    </row>
    <row r="772" spans="1:10" ht="12.75" customHeight="1" x14ac:dyDescent="0.25">
      <c r="A772" s="60"/>
      <c r="B772" s="56" t="s">
        <v>364</v>
      </c>
      <c r="C772" s="65" t="s">
        <v>365</v>
      </c>
      <c r="D772" s="66">
        <v>705</v>
      </c>
      <c r="E772" s="66">
        <v>0</v>
      </c>
      <c r="F772" s="66" t="s">
        <v>371</v>
      </c>
      <c r="G772" s="66">
        <v>50</v>
      </c>
      <c r="H772" s="66" t="s">
        <v>371</v>
      </c>
      <c r="I772" s="66">
        <v>2</v>
      </c>
      <c r="J772" s="66" t="s">
        <v>365</v>
      </c>
    </row>
    <row r="773" spans="1:10" ht="12.75" customHeight="1" x14ac:dyDescent="0.25">
      <c r="A773" s="60"/>
      <c r="B773" s="60" t="s">
        <v>366</v>
      </c>
      <c r="C773" s="65" t="s">
        <v>365</v>
      </c>
      <c r="D773" s="66">
        <v>705</v>
      </c>
      <c r="E773" s="66">
        <v>0</v>
      </c>
      <c r="F773" s="66" t="s">
        <v>371</v>
      </c>
      <c r="G773" s="66">
        <v>15</v>
      </c>
      <c r="H773" s="66" t="s">
        <v>371</v>
      </c>
      <c r="I773" s="66" t="s">
        <v>371</v>
      </c>
      <c r="J773" s="66" t="s">
        <v>365</v>
      </c>
    </row>
    <row r="774" spans="1:10" ht="12.75" customHeight="1" x14ac:dyDescent="0.25">
      <c r="A774" s="60"/>
      <c r="B774" s="60" t="s">
        <v>367</v>
      </c>
      <c r="C774" s="65" t="s">
        <v>365</v>
      </c>
      <c r="D774" s="66" t="s">
        <v>365</v>
      </c>
      <c r="E774" s="66">
        <v>0</v>
      </c>
      <c r="F774" s="66" t="s">
        <v>371</v>
      </c>
      <c r="G774" s="66">
        <v>35</v>
      </c>
      <c r="H774" s="66" t="s">
        <v>371</v>
      </c>
      <c r="I774" s="66">
        <v>2</v>
      </c>
      <c r="J774" s="66" t="s">
        <v>365</v>
      </c>
    </row>
    <row r="775" spans="1:10" ht="12.75" customHeight="1" x14ac:dyDescent="0.25">
      <c r="A775" s="60"/>
      <c r="B775" s="56" t="s">
        <v>368</v>
      </c>
      <c r="C775" s="65" t="s">
        <v>365</v>
      </c>
      <c r="D775" s="66">
        <v>20491</v>
      </c>
      <c r="E775" s="66">
        <v>0</v>
      </c>
      <c r="F775" s="66" t="s">
        <v>371</v>
      </c>
      <c r="G775" s="66">
        <v>94</v>
      </c>
      <c r="H775" s="66" t="s">
        <v>371</v>
      </c>
      <c r="I775" s="66" t="s">
        <v>371</v>
      </c>
      <c r="J775" s="66" t="s">
        <v>365</v>
      </c>
    </row>
    <row r="776" spans="1:10" ht="12.75" customHeight="1" x14ac:dyDescent="0.25">
      <c r="A776" s="60"/>
      <c r="B776" s="60" t="s">
        <v>369</v>
      </c>
      <c r="C776" s="65" t="s">
        <v>365</v>
      </c>
      <c r="D776" s="66">
        <v>1045</v>
      </c>
      <c r="E776" s="66">
        <v>0</v>
      </c>
      <c r="F776" s="66" t="s">
        <v>371</v>
      </c>
      <c r="G776" s="66">
        <v>47</v>
      </c>
      <c r="H776" s="66" t="s">
        <v>371</v>
      </c>
      <c r="I776" s="66" t="s">
        <v>371</v>
      </c>
      <c r="J776" s="66" t="s">
        <v>365</v>
      </c>
    </row>
    <row r="777" spans="1:10" ht="12.75" customHeight="1" x14ac:dyDescent="0.25">
      <c r="A777" s="60"/>
      <c r="B777" s="60" t="s">
        <v>370</v>
      </c>
      <c r="C777" s="65" t="s">
        <v>365</v>
      </c>
      <c r="D777" s="66">
        <v>896</v>
      </c>
      <c r="E777" s="66">
        <v>0</v>
      </c>
      <c r="F777" s="66" t="s">
        <v>371</v>
      </c>
      <c r="G777" s="66" t="s">
        <v>371</v>
      </c>
      <c r="H777" s="66">
        <v>0</v>
      </c>
      <c r="I777" s="66">
        <v>0</v>
      </c>
      <c r="J777" s="66" t="s">
        <v>365</v>
      </c>
    </row>
    <row r="778" spans="1:10" ht="12.75" customHeight="1" x14ac:dyDescent="0.25">
      <c r="A778" s="60"/>
      <c r="B778" s="60" t="s">
        <v>372</v>
      </c>
      <c r="C778" s="65" t="s">
        <v>365</v>
      </c>
      <c r="D778" s="66">
        <v>5142</v>
      </c>
      <c r="E778" s="66">
        <v>0</v>
      </c>
      <c r="F778" s="66" t="s">
        <v>371</v>
      </c>
      <c r="G778" s="66">
        <v>45</v>
      </c>
      <c r="H778" s="66" t="s">
        <v>371</v>
      </c>
      <c r="I778" s="66">
        <v>0</v>
      </c>
      <c r="J778" s="66" t="s">
        <v>365</v>
      </c>
    </row>
    <row r="779" spans="1:10" ht="12.75" customHeight="1" x14ac:dyDescent="0.25">
      <c r="A779" s="60"/>
      <c r="B779" s="60" t="s">
        <v>373</v>
      </c>
      <c r="C779" s="65" t="s">
        <v>365</v>
      </c>
      <c r="D779" s="66">
        <v>11866</v>
      </c>
      <c r="E779" s="66" t="s">
        <v>365</v>
      </c>
      <c r="F779" s="66" t="s">
        <v>365</v>
      </c>
      <c r="G779" s="66" t="s">
        <v>365</v>
      </c>
      <c r="H779" s="66" t="s">
        <v>365</v>
      </c>
      <c r="I779" s="66" t="s">
        <v>365</v>
      </c>
      <c r="J779" s="66" t="s">
        <v>365</v>
      </c>
    </row>
    <row r="780" spans="1:10" ht="12.75" customHeight="1" x14ac:dyDescent="0.25">
      <c r="A780" s="60"/>
      <c r="B780" s="60" t="s">
        <v>374</v>
      </c>
      <c r="C780" s="65" t="s">
        <v>365</v>
      </c>
      <c r="D780" s="66">
        <v>1542</v>
      </c>
      <c r="E780" s="66">
        <v>0</v>
      </c>
      <c r="F780" s="66" t="s">
        <v>371</v>
      </c>
      <c r="G780" s="66">
        <v>1</v>
      </c>
      <c r="H780" s="66" t="s">
        <v>371</v>
      </c>
      <c r="I780" s="66">
        <v>0</v>
      </c>
      <c r="J780" s="66" t="s">
        <v>365</v>
      </c>
    </row>
    <row r="781" spans="1:10" ht="12.75" customHeight="1" x14ac:dyDescent="0.25">
      <c r="A781" s="60"/>
      <c r="B781" s="56" t="s">
        <v>375</v>
      </c>
      <c r="C781" s="65" t="s">
        <v>365</v>
      </c>
      <c r="D781" s="66">
        <v>1719</v>
      </c>
      <c r="E781" s="66">
        <v>0</v>
      </c>
      <c r="F781" s="66" t="s">
        <v>371</v>
      </c>
      <c r="G781" s="66">
        <v>3</v>
      </c>
      <c r="H781" s="66" t="s">
        <v>371</v>
      </c>
      <c r="I781" s="66">
        <v>0</v>
      </c>
      <c r="J781" s="66" t="s">
        <v>365</v>
      </c>
    </row>
    <row r="782" spans="1:10" ht="12.75" customHeight="1" x14ac:dyDescent="0.25">
      <c r="A782" s="60"/>
      <c r="B782" s="60" t="s">
        <v>376</v>
      </c>
      <c r="C782" s="65" t="s">
        <v>365</v>
      </c>
      <c r="D782" s="66">
        <v>714</v>
      </c>
      <c r="E782" s="66">
        <v>0</v>
      </c>
      <c r="F782" s="66" t="s">
        <v>371</v>
      </c>
      <c r="G782" s="66">
        <v>2</v>
      </c>
      <c r="H782" s="66" t="s">
        <v>371</v>
      </c>
      <c r="I782" s="66">
        <v>0</v>
      </c>
      <c r="J782" s="66" t="s">
        <v>365</v>
      </c>
    </row>
    <row r="783" spans="1:10" ht="12.75" customHeight="1" x14ac:dyDescent="0.25">
      <c r="A783" s="60"/>
      <c r="B783" s="60" t="s">
        <v>377</v>
      </c>
      <c r="C783" s="65" t="s">
        <v>365</v>
      </c>
      <c r="D783" s="66">
        <v>631</v>
      </c>
      <c r="E783" s="66" t="s">
        <v>365</v>
      </c>
      <c r="F783" s="66" t="s">
        <v>365</v>
      </c>
      <c r="G783" s="66" t="s">
        <v>365</v>
      </c>
      <c r="H783" s="66" t="s">
        <v>365</v>
      </c>
      <c r="I783" s="66" t="s">
        <v>365</v>
      </c>
      <c r="J783" s="66" t="s">
        <v>365</v>
      </c>
    </row>
    <row r="784" spans="1:10" ht="12.75" customHeight="1" x14ac:dyDescent="0.25">
      <c r="A784" s="60"/>
      <c r="B784" s="60" t="s">
        <v>378</v>
      </c>
      <c r="C784" s="65" t="s">
        <v>365</v>
      </c>
      <c r="D784" s="66">
        <v>222</v>
      </c>
      <c r="E784" s="66">
        <v>0</v>
      </c>
      <c r="F784" s="66" t="s">
        <v>371</v>
      </c>
      <c r="G784" s="66" t="s">
        <v>371</v>
      </c>
      <c r="H784" s="66" t="s">
        <v>371</v>
      </c>
      <c r="I784" s="66">
        <v>0</v>
      </c>
      <c r="J784" s="66" t="s">
        <v>365</v>
      </c>
    </row>
    <row r="785" spans="1:10" ht="12.75" customHeight="1" x14ac:dyDescent="0.25">
      <c r="A785" s="60"/>
      <c r="B785" s="60" t="s">
        <v>379</v>
      </c>
      <c r="C785" s="65" t="s">
        <v>365</v>
      </c>
      <c r="D785" s="66">
        <v>31</v>
      </c>
      <c r="E785" s="66" t="s">
        <v>365</v>
      </c>
      <c r="F785" s="66" t="s">
        <v>371</v>
      </c>
      <c r="G785" s="66">
        <v>0</v>
      </c>
      <c r="H785" s="66" t="s">
        <v>371</v>
      </c>
      <c r="I785" s="66" t="s">
        <v>365</v>
      </c>
      <c r="J785" s="66" t="s">
        <v>365</v>
      </c>
    </row>
    <row r="786" spans="1:10" ht="12.75" customHeight="1" x14ac:dyDescent="0.25">
      <c r="A786" s="60"/>
      <c r="B786" s="60" t="s">
        <v>380</v>
      </c>
      <c r="C786" s="65" t="s">
        <v>365</v>
      </c>
      <c r="D786" s="66" t="s">
        <v>365</v>
      </c>
      <c r="E786" s="66">
        <v>0</v>
      </c>
      <c r="F786" s="66" t="s">
        <v>371</v>
      </c>
      <c r="G786" s="66">
        <v>0</v>
      </c>
      <c r="H786" s="66">
        <v>0</v>
      </c>
      <c r="I786" s="66">
        <v>0</v>
      </c>
      <c r="J786" s="66" t="s">
        <v>365</v>
      </c>
    </row>
    <row r="787" spans="1:10" ht="12.75" customHeight="1" x14ac:dyDescent="0.25">
      <c r="A787" s="60"/>
      <c r="B787" s="60" t="s">
        <v>381</v>
      </c>
      <c r="C787" s="65" t="s">
        <v>365</v>
      </c>
      <c r="D787" s="66">
        <v>121</v>
      </c>
      <c r="E787" s="66">
        <v>0</v>
      </c>
      <c r="F787" s="66" t="s">
        <v>371</v>
      </c>
      <c r="G787" s="66">
        <v>0</v>
      </c>
      <c r="H787" s="66" t="s">
        <v>371</v>
      </c>
      <c r="I787" s="66">
        <v>0</v>
      </c>
      <c r="J787" s="66" t="s">
        <v>365</v>
      </c>
    </row>
    <row r="788" spans="1:10" ht="12.75" customHeight="1" x14ac:dyDescent="0.25">
      <c r="A788" s="60"/>
      <c r="B788" s="56" t="s">
        <v>382</v>
      </c>
      <c r="C788" s="65">
        <v>76</v>
      </c>
      <c r="D788" s="66" t="s">
        <v>387</v>
      </c>
      <c r="E788" s="66">
        <v>0</v>
      </c>
      <c r="F788" s="66">
        <v>0</v>
      </c>
      <c r="G788" s="66" t="s">
        <v>387</v>
      </c>
      <c r="H788" s="66" t="s">
        <v>371</v>
      </c>
      <c r="I788" s="66">
        <v>0</v>
      </c>
      <c r="J788" s="66">
        <v>74</v>
      </c>
    </row>
    <row r="789" spans="1:10" ht="12.75" customHeight="1" x14ac:dyDescent="0.25">
      <c r="A789" s="60"/>
      <c r="B789" s="60"/>
      <c r="C789" s="65"/>
      <c r="D789" s="66"/>
      <c r="E789" s="66"/>
      <c r="F789" s="66"/>
      <c r="G789" s="66"/>
      <c r="H789" s="66"/>
      <c r="I789" s="66"/>
      <c r="J789" s="66"/>
    </row>
    <row r="790" spans="1:10" s="59" customFormat="1" ht="12.75" customHeight="1" x14ac:dyDescent="0.25">
      <c r="A790" s="56" t="s">
        <v>454</v>
      </c>
      <c r="B790" s="56" t="s">
        <v>455</v>
      </c>
      <c r="C790" s="69"/>
      <c r="D790" s="70"/>
      <c r="E790" s="70"/>
      <c r="F790" s="70"/>
      <c r="G790" s="70"/>
      <c r="H790" s="70"/>
      <c r="I790" s="70"/>
      <c r="J790" s="70"/>
    </row>
    <row r="791" spans="1:10" ht="12.75" customHeight="1" x14ac:dyDescent="0.25">
      <c r="A791" s="60"/>
      <c r="B791" s="60"/>
      <c r="C791" s="65"/>
      <c r="D791" s="66"/>
      <c r="E791" s="66"/>
      <c r="F791" s="66"/>
      <c r="G791" s="66"/>
      <c r="H791" s="66"/>
      <c r="I791" s="66"/>
      <c r="J791" s="66"/>
    </row>
    <row r="792" spans="1:10" ht="12.75" customHeight="1" x14ac:dyDescent="0.25">
      <c r="A792" s="60"/>
      <c r="B792" s="60"/>
      <c r="C792" s="65"/>
      <c r="D792" s="66"/>
      <c r="E792" s="66"/>
      <c r="F792" s="66"/>
      <c r="G792" s="66"/>
      <c r="H792" s="66"/>
      <c r="I792" s="66"/>
      <c r="J792" s="66"/>
    </row>
    <row r="793" spans="1:10" ht="12.75" customHeight="1" x14ac:dyDescent="0.25">
      <c r="A793" s="60"/>
      <c r="B793" s="56" t="s">
        <v>363</v>
      </c>
      <c r="C793" s="65">
        <v>491</v>
      </c>
      <c r="D793" s="66">
        <v>11306</v>
      </c>
      <c r="E793" s="66">
        <v>0</v>
      </c>
      <c r="F793" s="66" t="s">
        <v>371</v>
      </c>
      <c r="G793" s="66">
        <v>353</v>
      </c>
      <c r="H793" s="66" t="s">
        <v>371</v>
      </c>
      <c r="I793" s="66">
        <v>4</v>
      </c>
      <c r="J793" s="66">
        <v>8</v>
      </c>
    </row>
    <row r="794" spans="1:10" ht="12.75" customHeight="1" x14ac:dyDescent="0.25">
      <c r="A794" s="60"/>
      <c r="B794" s="56" t="s">
        <v>364</v>
      </c>
      <c r="C794" s="65" t="s">
        <v>365</v>
      </c>
      <c r="D794" s="66">
        <v>372</v>
      </c>
      <c r="E794" s="66">
        <v>0</v>
      </c>
      <c r="F794" s="66">
        <v>0</v>
      </c>
      <c r="G794" s="66">
        <v>212</v>
      </c>
      <c r="H794" s="66">
        <v>0</v>
      </c>
      <c r="I794" s="66">
        <v>2</v>
      </c>
      <c r="J794" s="66" t="s">
        <v>365</v>
      </c>
    </row>
    <row r="795" spans="1:10" ht="12.75" customHeight="1" x14ac:dyDescent="0.25">
      <c r="A795" s="60"/>
      <c r="B795" s="60" t="s">
        <v>366</v>
      </c>
      <c r="C795" s="65" t="s">
        <v>365</v>
      </c>
      <c r="D795" s="66">
        <v>372</v>
      </c>
      <c r="E795" s="66">
        <v>0</v>
      </c>
      <c r="F795" s="66">
        <v>0</v>
      </c>
      <c r="G795" s="66">
        <v>117</v>
      </c>
      <c r="H795" s="66">
        <v>0</v>
      </c>
      <c r="I795" s="66" t="s">
        <v>371</v>
      </c>
      <c r="J795" s="66" t="s">
        <v>365</v>
      </c>
    </row>
    <row r="796" spans="1:10" ht="12.75" customHeight="1" x14ac:dyDescent="0.25">
      <c r="A796" s="60"/>
      <c r="B796" s="60" t="s">
        <v>367</v>
      </c>
      <c r="C796" s="65" t="s">
        <v>365</v>
      </c>
      <c r="D796" s="66" t="s">
        <v>365</v>
      </c>
      <c r="E796" s="66">
        <v>0</v>
      </c>
      <c r="F796" s="66">
        <v>0</v>
      </c>
      <c r="G796" s="66">
        <v>94</v>
      </c>
      <c r="H796" s="66">
        <v>0</v>
      </c>
      <c r="I796" s="66">
        <v>1</v>
      </c>
      <c r="J796" s="66" t="s">
        <v>365</v>
      </c>
    </row>
    <row r="797" spans="1:10" ht="12.75" customHeight="1" x14ac:dyDescent="0.25">
      <c r="A797" s="60"/>
      <c r="B797" s="56" t="s">
        <v>368</v>
      </c>
      <c r="C797" s="65" t="s">
        <v>365</v>
      </c>
      <c r="D797" s="66">
        <v>9751</v>
      </c>
      <c r="E797" s="66">
        <v>0</v>
      </c>
      <c r="F797" s="66" t="s">
        <v>371</v>
      </c>
      <c r="G797" s="66">
        <v>134</v>
      </c>
      <c r="H797" s="66" t="s">
        <v>371</v>
      </c>
      <c r="I797" s="66" t="s">
        <v>371</v>
      </c>
      <c r="J797" s="66" t="s">
        <v>365</v>
      </c>
    </row>
    <row r="798" spans="1:10" ht="12.75" customHeight="1" x14ac:dyDescent="0.25">
      <c r="A798" s="60"/>
      <c r="B798" s="60" t="s">
        <v>369</v>
      </c>
      <c r="C798" s="65" t="s">
        <v>365</v>
      </c>
      <c r="D798" s="66">
        <v>463</v>
      </c>
      <c r="E798" s="66">
        <v>0</v>
      </c>
      <c r="F798" s="66">
        <v>0</v>
      </c>
      <c r="G798" s="66">
        <v>117</v>
      </c>
      <c r="H798" s="66">
        <v>0</v>
      </c>
      <c r="I798" s="66" t="s">
        <v>371</v>
      </c>
      <c r="J798" s="66" t="s">
        <v>365</v>
      </c>
    </row>
    <row r="799" spans="1:10" ht="12.75" customHeight="1" x14ac:dyDescent="0.25">
      <c r="A799" s="60"/>
      <c r="B799" s="60" t="s">
        <v>370</v>
      </c>
      <c r="C799" s="65" t="s">
        <v>365</v>
      </c>
      <c r="D799" s="66">
        <v>1261</v>
      </c>
      <c r="E799" s="66">
        <v>0</v>
      </c>
      <c r="F799" s="66">
        <v>0</v>
      </c>
      <c r="G799" s="66">
        <v>1</v>
      </c>
      <c r="H799" s="66">
        <v>0</v>
      </c>
      <c r="I799" s="66">
        <v>0</v>
      </c>
      <c r="J799" s="66" t="s">
        <v>365</v>
      </c>
    </row>
    <row r="800" spans="1:10" ht="12.75" customHeight="1" x14ac:dyDescent="0.25">
      <c r="A800" s="60"/>
      <c r="B800" s="60" t="s">
        <v>372</v>
      </c>
      <c r="C800" s="65" t="s">
        <v>365</v>
      </c>
      <c r="D800" s="66">
        <v>7727</v>
      </c>
      <c r="E800" s="66">
        <v>0</v>
      </c>
      <c r="F800" s="66" t="s">
        <v>371</v>
      </c>
      <c r="G800" s="66">
        <v>1</v>
      </c>
      <c r="H800" s="66" t="s">
        <v>371</v>
      </c>
      <c r="I800" s="66">
        <v>0</v>
      </c>
      <c r="J800" s="66" t="s">
        <v>365</v>
      </c>
    </row>
    <row r="801" spans="1:10" ht="12.75" customHeight="1" x14ac:dyDescent="0.25">
      <c r="A801" s="60"/>
      <c r="B801" s="60" t="s">
        <v>373</v>
      </c>
      <c r="C801" s="65" t="s">
        <v>365</v>
      </c>
      <c r="D801" s="66">
        <v>138</v>
      </c>
      <c r="E801" s="66" t="s">
        <v>365</v>
      </c>
      <c r="F801" s="66" t="s">
        <v>365</v>
      </c>
      <c r="G801" s="66" t="s">
        <v>365</v>
      </c>
      <c r="H801" s="66" t="s">
        <v>365</v>
      </c>
      <c r="I801" s="66" t="s">
        <v>365</v>
      </c>
      <c r="J801" s="66" t="s">
        <v>365</v>
      </c>
    </row>
    <row r="802" spans="1:10" ht="12.75" customHeight="1" x14ac:dyDescent="0.25">
      <c r="A802" s="60"/>
      <c r="B802" s="60" t="s">
        <v>374</v>
      </c>
      <c r="C802" s="65" t="s">
        <v>365</v>
      </c>
      <c r="D802" s="66">
        <v>161</v>
      </c>
      <c r="E802" s="66">
        <v>0</v>
      </c>
      <c r="F802" s="66">
        <v>0</v>
      </c>
      <c r="G802" s="66">
        <v>15</v>
      </c>
      <c r="H802" s="66">
        <v>0</v>
      </c>
      <c r="I802" s="66">
        <v>0</v>
      </c>
      <c r="J802" s="66" t="s">
        <v>365</v>
      </c>
    </row>
    <row r="803" spans="1:10" ht="12.75" customHeight="1" x14ac:dyDescent="0.25">
      <c r="A803" s="60"/>
      <c r="B803" s="56" t="s">
        <v>375</v>
      </c>
      <c r="C803" s="65" t="s">
        <v>365</v>
      </c>
      <c r="D803" s="66">
        <v>776</v>
      </c>
      <c r="E803" s="66">
        <v>0</v>
      </c>
      <c r="F803" s="66" t="s">
        <v>371</v>
      </c>
      <c r="G803" s="66">
        <v>4</v>
      </c>
      <c r="H803" s="66" t="s">
        <v>371</v>
      </c>
      <c r="I803" s="66">
        <v>0</v>
      </c>
      <c r="J803" s="66" t="s">
        <v>365</v>
      </c>
    </row>
    <row r="804" spans="1:10" ht="12.75" customHeight="1" x14ac:dyDescent="0.25">
      <c r="A804" s="60"/>
      <c r="B804" s="60" t="s">
        <v>376</v>
      </c>
      <c r="C804" s="65" t="s">
        <v>365</v>
      </c>
      <c r="D804" s="66">
        <v>353</v>
      </c>
      <c r="E804" s="66">
        <v>0</v>
      </c>
      <c r="F804" s="66">
        <v>0</v>
      </c>
      <c r="G804" s="66">
        <v>3</v>
      </c>
      <c r="H804" s="66" t="s">
        <v>371</v>
      </c>
      <c r="I804" s="66">
        <v>0</v>
      </c>
      <c r="J804" s="66" t="s">
        <v>365</v>
      </c>
    </row>
    <row r="805" spans="1:10" ht="12.75" customHeight="1" x14ac:dyDescent="0.25">
      <c r="A805" s="60"/>
      <c r="B805" s="60" t="s">
        <v>377</v>
      </c>
      <c r="C805" s="65" t="s">
        <v>365</v>
      </c>
      <c r="D805" s="66">
        <v>300</v>
      </c>
      <c r="E805" s="66" t="s">
        <v>365</v>
      </c>
      <c r="F805" s="66" t="s">
        <v>365</v>
      </c>
      <c r="G805" s="66" t="s">
        <v>365</v>
      </c>
      <c r="H805" s="66" t="s">
        <v>365</v>
      </c>
      <c r="I805" s="66" t="s">
        <v>365</v>
      </c>
      <c r="J805" s="66" t="s">
        <v>365</v>
      </c>
    </row>
    <row r="806" spans="1:10" ht="12.75" customHeight="1" x14ac:dyDescent="0.25">
      <c r="A806" s="60"/>
      <c r="B806" s="60" t="s">
        <v>378</v>
      </c>
      <c r="C806" s="65" t="s">
        <v>365</v>
      </c>
      <c r="D806" s="66">
        <v>112</v>
      </c>
      <c r="E806" s="66">
        <v>0</v>
      </c>
      <c r="F806" s="66" t="s">
        <v>371</v>
      </c>
      <c r="G806" s="66">
        <v>1</v>
      </c>
      <c r="H806" s="66" t="s">
        <v>371</v>
      </c>
      <c r="I806" s="66">
        <v>0</v>
      </c>
      <c r="J806" s="66" t="s">
        <v>365</v>
      </c>
    </row>
    <row r="807" spans="1:10" ht="12.75" customHeight="1" x14ac:dyDescent="0.25">
      <c r="A807" s="60"/>
      <c r="B807" s="60" t="s">
        <v>379</v>
      </c>
      <c r="C807" s="65" t="s">
        <v>365</v>
      </c>
      <c r="D807" s="66">
        <v>11</v>
      </c>
      <c r="E807" s="66" t="s">
        <v>365</v>
      </c>
      <c r="F807" s="66" t="s">
        <v>371</v>
      </c>
      <c r="G807" s="66" t="s">
        <v>371</v>
      </c>
      <c r="H807" s="66" t="s">
        <v>371</v>
      </c>
      <c r="I807" s="66" t="s">
        <v>365</v>
      </c>
      <c r="J807" s="66" t="s">
        <v>365</v>
      </c>
    </row>
    <row r="808" spans="1:10" ht="12.75" customHeight="1" x14ac:dyDescent="0.25">
      <c r="A808" s="60"/>
      <c r="B808" s="60" t="s">
        <v>380</v>
      </c>
      <c r="C808" s="65" t="s">
        <v>365</v>
      </c>
      <c r="D808" s="66" t="s">
        <v>365</v>
      </c>
      <c r="E808" s="66">
        <v>0</v>
      </c>
      <c r="F808" s="66" t="s">
        <v>371</v>
      </c>
      <c r="G808" s="66">
        <v>0</v>
      </c>
      <c r="H808" s="66">
        <v>0</v>
      </c>
      <c r="I808" s="66">
        <v>0</v>
      </c>
      <c r="J808" s="66" t="s">
        <v>365</v>
      </c>
    </row>
    <row r="809" spans="1:10" ht="12.75" customHeight="1" x14ac:dyDescent="0.25">
      <c r="A809" s="60"/>
      <c r="B809" s="60" t="s">
        <v>381</v>
      </c>
      <c r="C809" s="65" t="s">
        <v>365</v>
      </c>
      <c r="D809" s="66">
        <v>0</v>
      </c>
      <c r="E809" s="66">
        <v>0</v>
      </c>
      <c r="F809" s="66" t="s">
        <v>371</v>
      </c>
      <c r="G809" s="66" t="s">
        <v>371</v>
      </c>
      <c r="H809" s="66">
        <v>0</v>
      </c>
      <c r="I809" s="66">
        <v>0</v>
      </c>
      <c r="J809" s="66" t="s">
        <v>365</v>
      </c>
    </row>
    <row r="810" spans="1:10" ht="12.75" customHeight="1" x14ac:dyDescent="0.25">
      <c r="A810" s="60"/>
      <c r="B810" s="56" t="s">
        <v>382</v>
      </c>
      <c r="C810" s="65">
        <v>55</v>
      </c>
      <c r="D810" s="66">
        <v>406</v>
      </c>
      <c r="E810" s="66">
        <v>0</v>
      </c>
      <c r="F810" s="66" t="s">
        <v>371</v>
      </c>
      <c r="G810" s="66" t="s">
        <v>387</v>
      </c>
      <c r="H810" s="66" t="s">
        <v>371</v>
      </c>
      <c r="I810" s="66">
        <v>2</v>
      </c>
      <c r="J810" s="66">
        <v>8</v>
      </c>
    </row>
    <row r="811" spans="1:10" ht="12.75" customHeight="1" x14ac:dyDescent="0.25">
      <c r="A811" s="60"/>
      <c r="B811" s="60"/>
      <c r="C811" s="65"/>
      <c r="D811" s="66"/>
      <c r="E811" s="66"/>
      <c r="F811" s="66"/>
      <c r="G811" s="66"/>
      <c r="H811" s="66"/>
      <c r="I811" s="66"/>
      <c r="J811" s="66"/>
    </row>
    <row r="812" spans="1:10" s="59" customFormat="1" ht="12.75" customHeight="1" x14ac:dyDescent="0.25">
      <c r="A812" s="56" t="s">
        <v>456</v>
      </c>
      <c r="B812" s="56" t="s">
        <v>457</v>
      </c>
      <c r="C812" s="69"/>
      <c r="D812" s="70"/>
      <c r="E812" s="70"/>
      <c r="F812" s="70"/>
      <c r="G812" s="70"/>
      <c r="H812" s="70"/>
      <c r="I812" s="70"/>
      <c r="J812" s="70"/>
    </row>
    <row r="813" spans="1:10" ht="12.75" customHeight="1" x14ac:dyDescent="0.25">
      <c r="A813" s="60"/>
      <c r="B813" s="60"/>
      <c r="C813" s="65"/>
      <c r="D813" s="66"/>
      <c r="E813" s="66"/>
      <c r="F813" s="66"/>
      <c r="G813" s="66"/>
      <c r="H813" s="66"/>
      <c r="I813" s="66"/>
      <c r="J813" s="66"/>
    </row>
    <row r="814" spans="1:10" ht="12.75" customHeight="1" x14ac:dyDescent="0.25">
      <c r="A814" s="60"/>
      <c r="B814" s="60"/>
      <c r="C814" s="65"/>
      <c r="D814" s="66"/>
      <c r="E814" s="66"/>
      <c r="F814" s="66"/>
      <c r="G814" s="66"/>
      <c r="H814" s="66"/>
      <c r="I814" s="66"/>
      <c r="J814" s="66"/>
    </row>
    <row r="815" spans="1:10" ht="12.75" customHeight="1" x14ac:dyDescent="0.25">
      <c r="A815" s="60"/>
      <c r="B815" s="56" t="s">
        <v>363</v>
      </c>
      <c r="C815" s="65">
        <v>41</v>
      </c>
      <c r="D815" s="66">
        <v>2998</v>
      </c>
      <c r="E815" s="66">
        <v>0</v>
      </c>
      <c r="F815" s="66" t="s">
        <v>371</v>
      </c>
      <c r="G815" s="66">
        <v>23</v>
      </c>
      <c r="H815" s="66" t="s">
        <v>371</v>
      </c>
      <c r="I815" s="66">
        <v>0</v>
      </c>
      <c r="J815" s="66">
        <v>7</v>
      </c>
    </row>
    <row r="816" spans="1:10" ht="12.75" customHeight="1" x14ac:dyDescent="0.25">
      <c r="A816" s="60"/>
      <c r="B816" s="56" t="s">
        <v>364</v>
      </c>
      <c r="C816" s="65" t="s">
        <v>365</v>
      </c>
      <c r="D816" s="66">
        <v>18</v>
      </c>
      <c r="E816" s="66">
        <v>0</v>
      </c>
      <c r="F816" s="66" t="s">
        <v>371</v>
      </c>
      <c r="G816" s="66">
        <v>14</v>
      </c>
      <c r="H816" s="66">
        <v>0</v>
      </c>
      <c r="I816" s="66">
        <v>0</v>
      </c>
      <c r="J816" s="66" t="s">
        <v>365</v>
      </c>
    </row>
    <row r="817" spans="1:10" ht="12.75" customHeight="1" x14ac:dyDescent="0.25">
      <c r="A817" s="60"/>
      <c r="B817" s="60" t="s">
        <v>366</v>
      </c>
      <c r="C817" s="65" t="s">
        <v>365</v>
      </c>
      <c r="D817" s="66">
        <v>18</v>
      </c>
      <c r="E817" s="66">
        <v>0</v>
      </c>
      <c r="F817" s="66" t="s">
        <v>371</v>
      </c>
      <c r="G817" s="66">
        <v>6</v>
      </c>
      <c r="H817" s="66">
        <v>0</v>
      </c>
      <c r="I817" s="66">
        <v>0</v>
      </c>
      <c r="J817" s="66" t="s">
        <v>365</v>
      </c>
    </row>
    <row r="818" spans="1:10" ht="12.75" customHeight="1" x14ac:dyDescent="0.25">
      <c r="A818" s="60"/>
      <c r="B818" s="60" t="s">
        <v>367</v>
      </c>
      <c r="C818" s="65" t="s">
        <v>365</v>
      </c>
      <c r="D818" s="66" t="s">
        <v>365</v>
      </c>
      <c r="E818" s="66">
        <v>0</v>
      </c>
      <c r="F818" s="66">
        <v>0</v>
      </c>
      <c r="G818" s="66">
        <v>9</v>
      </c>
      <c r="H818" s="66">
        <v>0</v>
      </c>
      <c r="I818" s="66">
        <v>0</v>
      </c>
      <c r="J818" s="66" t="s">
        <v>365</v>
      </c>
    </row>
    <row r="819" spans="1:10" ht="12.75" customHeight="1" x14ac:dyDescent="0.25">
      <c r="A819" s="60"/>
      <c r="B819" s="56" t="s">
        <v>368</v>
      </c>
      <c r="C819" s="65" t="s">
        <v>365</v>
      </c>
      <c r="D819" s="66">
        <v>2438</v>
      </c>
      <c r="E819" s="66">
        <v>0</v>
      </c>
      <c r="F819" s="66" t="s">
        <v>371</v>
      </c>
      <c r="G819" s="66">
        <v>9</v>
      </c>
      <c r="H819" s="66" t="s">
        <v>371</v>
      </c>
      <c r="I819" s="66">
        <v>0</v>
      </c>
      <c r="J819" s="66" t="s">
        <v>365</v>
      </c>
    </row>
    <row r="820" spans="1:10" ht="12.75" customHeight="1" x14ac:dyDescent="0.25">
      <c r="A820" s="60"/>
      <c r="B820" s="60" t="s">
        <v>369</v>
      </c>
      <c r="C820" s="65" t="s">
        <v>365</v>
      </c>
      <c r="D820" s="66">
        <v>245</v>
      </c>
      <c r="E820" s="66">
        <v>0</v>
      </c>
      <c r="F820" s="66">
        <v>0</v>
      </c>
      <c r="G820" s="66">
        <v>8</v>
      </c>
      <c r="H820" s="66" t="s">
        <v>371</v>
      </c>
      <c r="I820" s="66">
        <v>0</v>
      </c>
      <c r="J820" s="66" t="s">
        <v>365</v>
      </c>
    </row>
    <row r="821" spans="1:10" ht="12.75" customHeight="1" x14ac:dyDescent="0.25">
      <c r="A821" s="60"/>
      <c r="B821" s="60" t="s">
        <v>370</v>
      </c>
      <c r="C821" s="65" t="s">
        <v>365</v>
      </c>
      <c r="D821" s="66">
        <v>662</v>
      </c>
      <c r="E821" s="66">
        <v>0</v>
      </c>
      <c r="F821" s="66" t="s">
        <v>371</v>
      </c>
      <c r="G821" s="66">
        <v>0</v>
      </c>
      <c r="H821" s="66">
        <v>0</v>
      </c>
      <c r="I821" s="66">
        <v>0</v>
      </c>
      <c r="J821" s="66" t="s">
        <v>365</v>
      </c>
    </row>
    <row r="822" spans="1:10" ht="12.75" customHeight="1" x14ac:dyDescent="0.25">
      <c r="A822" s="60"/>
      <c r="B822" s="60" t="s">
        <v>372</v>
      </c>
      <c r="C822" s="65" t="s">
        <v>365</v>
      </c>
      <c r="D822" s="66">
        <v>1434</v>
      </c>
      <c r="E822" s="66">
        <v>0</v>
      </c>
      <c r="F822" s="66" t="s">
        <v>371</v>
      </c>
      <c r="G822" s="66">
        <v>0</v>
      </c>
      <c r="H822" s="66">
        <v>0</v>
      </c>
      <c r="I822" s="66">
        <v>0</v>
      </c>
      <c r="J822" s="66" t="s">
        <v>365</v>
      </c>
    </row>
    <row r="823" spans="1:10" ht="12.75" customHeight="1" x14ac:dyDescent="0.25">
      <c r="A823" s="60"/>
      <c r="B823" s="60" t="s">
        <v>373</v>
      </c>
      <c r="C823" s="65" t="s">
        <v>365</v>
      </c>
      <c r="D823" s="66">
        <v>97</v>
      </c>
      <c r="E823" s="66" t="s">
        <v>365</v>
      </c>
      <c r="F823" s="66" t="s">
        <v>365</v>
      </c>
      <c r="G823" s="66" t="s">
        <v>365</v>
      </c>
      <c r="H823" s="66" t="s">
        <v>365</v>
      </c>
      <c r="I823" s="66" t="s">
        <v>365</v>
      </c>
      <c r="J823" s="66" t="s">
        <v>365</v>
      </c>
    </row>
    <row r="824" spans="1:10" ht="12.75" customHeight="1" x14ac:dyDescent="0.25">
      <c r="A824" s="60"/>
      <c r="B824" s="60" t="s">
        <v>374</v>
      </c>
      <c r="C824" s="65" t="s">
        <v>365</v>
      </c>
      <c r="D824" s="66" t="s">
        <v>371</v>
      </c>
      <c r="E824" s="66">
        <v>0</v>
      </c>
      <c r="F824" s="66" t="s">
        <v>371</v>
      </c>
      <c r="G824" s="66" t="s">
        <v>371</v>
      </c>
      <c r="H824" s="66" t="s">
        <v>371</v>
      </c>
      <c r="I824" s="66">
        <v>0</v>
      </c>
      <c r="J824" s="66" t="s">
        <v>365</v>
      </c>
    </row>
    <row r="825" spans="1:10" ht="12.75" customHeight="1" x14ac:dyDescent="0.25">
      <c r="A825" s="60"/>
      <c r="B825" s="56" t="s">
        <v>375</v>
      </c>
      <c r="C825" s="65" t="s">
        <v>365</v>
      </c>
      <c r="D825" s="66">
        <v>538</v>
      </c>
      <c r="E825" s="66">
        <v>0</v>
      </c>
      <c r="F825" s="66" t="s">
        <v>371</v>
      </c>
      <c r="G825" s="66" t="s">
        <v>371</v>
      </c>
      <c r="H825" s="66" t="s">
        <v>371</v>
      </c>
      <c r="I825" s="66">
        <v>0</v>
      </c>
      <c r="J825" s="66" t="s">
        <v>365</v>
      </c>
    </row>
    <row r="826" spans="1:10" ht="12.75" customHeight="1" x14ac:dyDescent="0.25">
      <c r="A826" s="60"/>
      <c r="B826" s="60" t="s">
        <v>376</v>
      </c>
      <c r="C826" s="65" t="s">
        <v>365</v>
      </c>
      <c r="D826" s="66">
        <v>265</v>
      </c>
      <c r="E826" s="66">
        <v>0</v>
      </c>
      <c r="F826" s="66" t="s">
        <v>371</v>
      </c>
      <c r="G826" s="66" t="s">
        <v>371</v>
      </c>
      <c r="H826" s="66" t="s">
        <v>371</v>
      </c>
      <c r="I826" s="66">
        <v>0</v>
      </c>
      <c r="J826" s="66" t="s">
        <v>365</v>
      </c>
    </row>
    <row r="827" spans="1:10" ht="12.75" customHeight="1" x14ac:dyDescent="0.25">
      <c r="A827" s="60"/>
      <c r="B827" s="60" t="s">
        <v>377</v>
      </c>
      <c r="C827" s="65" t="s">
        <v>365</v>
      </c>
      <c r="D827" s="66">
        <v>150</v>
      </c>
      <c r="E827" s="66" t="s">
        <v>365</v>
      </c>
      <c r="F827" s="66" t="s">
        <v>365</v>
      </c>
      <c r="G827" s="66" t="s">
        <v>365</v>
      </c>
      <c r="H827" s="66" t="s">
        <v>365</v>
      </c>
      <c r="I827" s="66" t="s">
        <v>365</v>
      </c>
      <c r="J827" s="66" t="s">
        <v>365</v>
      </c>
    </row>
    <row r="828" spans="1:10" ht="12.75" customHeight="1" x14ac:dyDescent="0.25">
      <c r="A828" s="60"/>
      <c r="B828" s="60" t="s">
        <v>378</v>
      </c>
      <c r="C828" s="65" t="s">
        <v>365</v>
      </c>
      <c r="D828" s="66">
        <v>121</v>
      </c>
      <c r="E828" s="66">
        <v>0</v>
      </c>
      <c r="F828" s="66">
        <v>0</v>
      </c>
      <c r="G828" s="66" t="s">
        <v>371</v>
      </c>
      <c r="H828" s="66" t="s">
        <v>371</v>
      </c>
      <c r="I828" s="66">
        <v>0</v>
      </c>
      <c r="J828" s="66" t="s">
        <v>365</v>
      </c>
    </row>
    <row r="829" spans="1:10" ht="12.75" customHeight="1" x14ac:dyDescent="0.25">
      <c r="A829" s="60"/>
      <c r="B829" s="60" t="s">
        <v>379</v>
      </c>
      <c r="C829" s="65" t="s">
        <v>365</v>
      </c>
      <c r="D829" s="66">
        <v>3</v>
      </c>
      <c r="E829" s="66" t="s">
        <v>365</v>
      </c>
      <c r="F829" s="66" t="s">
        <v>371</v>
      </c>
      <c r="G829" s="66">
        <v>0</v>
      </c>
      <c r="H829" s="66" t="s">
        <v>371</v>
      </c>
      <c r="I829" s="66" t="s">
        <v>365</v>
      </c>
      <c r="J829" s="66" t="s">
        <v>365</v>
      </c>
    </row>
    <row r="830" spans="1:10" ht="12.75" customHeight="1" x14ac:dyDescent="0.25">
      <c r="A830" s="60"/>
      <c r="B830" s="60" t="s">
        <v>380</v>
      </c>
      <c r="C830" s="65" t="s">
        <v>365</v>
      </c>
      <c r="D830" s="66" t="s">
        <v>365</v>
      </c>
      <c r="E830" s="66">
        <v>0</v>
      </c>
      <c r="F830" s="66" t="s">
        <v>371</v>
      </c>
      <c r="G830" s="66">
        <v>0</v>
      </c>
      <c r="H830" s="66">
        <v>0</v>
      </c>
      <c r="I830" s="66">
        <v>0</v>
      </c>
      <c r="J830" s="66" t="s">
        <v>365</v>
      </c>
    </row>
    <row r="831" spans="1:10" ht="12.75" customHeight="1" x14ac:dyDescent="0.25">
      <c r="A831" s="60"/>
      <c r="B831" s="60" t="s">
        <v>381</v>
      </c>
      <c r="C831" s="65" t="s">
        <v>365</v>
      </c>
      <c r="D831" s="66">
        <v>0</v>
      </c>
      <c r="E831" s="66">
        <v>0</v>
      </c>
      <c r="F831" s="66">
        <v>0</v>
      </c>
      <c r="G831" s="66" t="s">
        <v>371</v>
      </c>
      <c r="H831" s="66">
        <v>0</v>
      </c>
      <c r="I831" s="66">
        <v>0</v>
      </c>
      <c r="J831" s="66" t="s">
        <v>365</v>
      </c>
    </row>
    <row r="832" spans="1:10" ht="12.75" customHeight="1" x14ac:dyDescent="0.25">
      <c r="A832" s="60"/>
      <c r="B832" s="56" t="s">
        <v>382</v>
      </c>
      <c r="C832" s="65">
        <v>7</v>
      </c>
      <c r="D832" s="66">
        <v>5</v>
      </c>
      <c r="E832" s="66">
        <v>0</v>
      </c>
      <c r="F832" s="66">
        <v>0</v>
      </c>
      <c r="G832" s="66">
        <v>0</v>
      </c>
      <c r="H832" s="66">
        <v>0</v>
      </c>
      <c r="I832" s="66">
        <v>0</v>
      </c>
      <c r="J832" s="66">
        <v>7</v>
      </c>
    </row>
    <row r="833" spans="1:10" ht="12.75" customHeight="1" x14ac:dyDescent="0.25">
      <c r="A833" s="60"/>
      <c r="B833" s="60"/>
      <c r="C833" s="65"/>
      <c r="D833" s="66"/>
      <c r="E833" s="66"/>
      <c r="F833" s="66"/>
      <c r="G833" s="66"/>
      <c r="H833" s="66"/>
      <c r="I833" s="66"/>
      <c r="J833" s="66"/>
    </row>
    <row r="834" spans="1:10" s="59" customFormat="1" ht="12.75" customHeight="1" x14ac:dyDescent="0.25">
      <c r="A834" s="56" t="s">
        <v>458</v>
      </c>
      <c r="B834" s="56" t="s">
        <v>459</v>
      </c>
      <c r="C834" s="69"/>
      <c r="D834" s="70"/>
      <c r="E834" s="70"/>
      <c r="F834" s="70"/>
      <c r="G834" s="70"/>
      <c r="H834" s="70"/>
      <c r="I834" s="70"/>
      <c r="J834" s="70"/>
    </row>
    <row r="835" spans="1:10" ht="12.75" customHeight="1" x14ac:dyDescent="0.25">
      <c r="A835" s="63"/>
      <c r="B835" s="72"/>
      <c r="C835" s="65"/>
      <c r="D835" s="66"/>
      <c r="E835" s="66"/>
      <c r="F835" s="66"/>
      <c r="G835" s="66"/>
      <c r="H835" s="66"/>
      <c r="I835" s="66"/>
      <c r="J835" s="66"/>
    </row>
    <row r="836" spans="1:10" ht="12.75" customHeight="1" x14ac:dyDescent="0.25">
      <c r="A836" s="60"/>
      <c r="B836" s="60"/>
      <c r="C836" s="65"/>
      <c r="D836" s="66"/>
      <c r="E836" s="66"/>
      <c r="F836" s="66"/>
      <c r="G836" s="66"/>
      <c r="H836" s="66"/>
      <c r="I836" s="66"/>
      <c r="J836" s="66"/>
    </row>
    <row r="837" spans="1:10" ht="12.75" customHeight="1" x14ac:dyDescent="0.25">
      <c r="A837" s="60"/>
      <c r="B837" s="56" t="s">
        <v>363</v>
      </c>
      <c r="C837" s="65">
        <v>791</v>
      </c>
      <c r="D837" s="66">
        <v>16805</v>
      </c>
      <c r="E837" s="66" t="s">
        <v>371</v>
      </c>
      <c r="F837" s="66" t="s">
        <v>371</v>
      </c>
      <c r="G837" s="66">
        <v>353</v>
      </c>
      <c r="H837" s="66" t="s">
        <v>371</v>
      </c>
      <c r="I837" s="66">
        <v>3</v>
      </c>
      <c r="J837" s="66">
        <v>307</v>
      </c>
    </row>
    <row r="838" spans="1:10" ht="12.75" customHeight="1" x14ac:dyDescent="0.25">
      <c r="A838" s="60"/>
      <c r="B838" s="56" t="s">
        <v>364</v>
      </c>
      <c r="C838" s="65" t="s">
        <v>365</v>
      </c>
      <c r="D838" s="66">
        <v>207</v>
      </c>
      <c r="E838" s="66" t="s">
        <v>371</v>
      </c>
      <c r="F838" s="66" t="s">
        <v>371</v>
      </c>
      <c r="G838" s="66">
        <v>223</v>
      </c>
      <c r="H838" s="66" t="s">
        <v>371</v>
      </c>
      <c r="I838" s="66">
        <v>2</v>
      </c>
      <c r="J838" s="66" t="s">
        <v>365</v>
      </c>
    </row>
    <row r="839" spans="1:10" ht="12.75" customHeight="1" x14ac:dyDescent="0.25">
      <c r="A839" s="60"/>
      <c r="B839" s="60" t="s">
        <v>366</v>
      </c>
      <c r="C839" s="65" t="s">
        <v>365</v>
      </c>
      <c r="D839" s="66">
        <v>207</v>
      </c>
      <c r="E839" s="66" t="s">
        <v>371</v>
      </c>
      <c r="F839" s="66" t="s">
        <v>371</v>
      </c>
      <c r="G839" s="66">
        <v>82</v>
      </c>
      <c r="H839" s="66" t="s">
        <v>371</v>
      </c>
      <c r="I839" s="66" t="s">
        <v>371</v>
      </c>
      <c r="J839" s="66" t="s">
        <v>365</v>
      </c>
    </row>
    <row r="840" spans="1:10" ht="12.75" customHeight="1" x14ac:dyDescent="0.25">
      <c r="A840" s="60"/>
      <c r="B840" s="60" t="s">
        <v>367</v>
      </c>
      <c r="C840" s="65" t="s">
        <v>365</v>
      </c>
      <c r="D840" s="66" t="s">
        <v>365</v>
      </c>
      <c r="E840" s="66">
        <v>0</v>
      </c>
      <c r="F840" s="66" t="s">
        <v>371</v>
      </c>
      <c r="G840" s="66">
        <v>141</v>
      </c>
      <c r="H840" s="66" t="s">
        <v>371</v>
      </c>
      <c r="I840" s="66">
        <v>2</v>
      </c>
      <c r="J840" s="66" t="s">
        <v>365</v>
      </c>
    </row>
    <row r="841" spans="1:10" ht="12.75" customHeight="1" x14ac:dyDescent="0.25">
      <c r="A841" s="60"/>
      <c r="B841" s="56" t="s">
        <v>368</v>
      </c>
      <c r="C841" s="65" t="s">
        <v>365</v>
      </c>
      <c r="D841" s="66">
        <v>14179</v>
      </c>
      <c r="E841" s="66">
        <v>0</v>
      </c>
      <c r="F841" s="66" t="s">
        <v>371</v>
      </c>
      <c r="G841" s="66">
        <v>124</v>
      </c>
      <c r="H841" s="66" t="s">
        <v>371</v>
      </c>
      <c r="I841" s="66">
        <v>0</v>
      </c>
      <c r="J841" s="66" t="s">
        <v>365</v>
      </c>
    </row>
    <row r="842" spans="1:10" ht="12.75" customHeight="1" x14ac:dyDescent="0.25">
      <c r="A842" s="60"/>
      <c r="B842" s="60" t="s">
        <v>369</v>
      </c>
      <c r="C842" s="65" t="s">
        <v>365</v>
      </c>
      <c r="D842" s="66">
        <v>521</v>
      </c>
      <c r="E842" s="66">
        <v>0</v>
      </c>
      <c r="F842" s="66" t="s">
        <v>371</v>
      </c>
      <c r="G842" s="66">
        <v>85</v>
      </c>
      <c r="H842" s="66" t="s">
        <v>371</v>
      </c>
      <c r="I842" s="66">
        <v>0</v>
      </c>
      <c r="J842" s="66" t="s">
        <v>365</v>
      </c>
    </row>
    <row r="843" spans="1:10" ht="12.75" customHeight="1" x14ac:dyDescent="0.25">
      <c r="A843" s="60"/>
      <c r="B843" s="60" t="s">
        <v>370</v>
      </c>
      <c r="C843" s="65" t="s">
        <v>365</v>
      </c>
      <c r="D843" s="66">
        <v>2156</v>
      </c>
      <c r="E843" s="66">
        <v>0</v>
      </c>
      <c r="F843" s="66">
        <v>0</v>
      </c>
      <c r="G843" s="66">
        <v>4</v>
      </c>
      <c r="H843" s="66" t="s">
        <v>371</v>
      </c>
      <c r="I843" s="66">
        <v>0</v>
      </c>
      <c r="J843" s="66" t="s">
        <v>365</v>
      </c>
    </row>
    <row r="844" spans="1:10" ht="12.75" customHeight="1" x14ac:dyDescent="0.25">
      <c r="A844" s="60"/>
      <c r="B844" s="60" t="s">
        <v>372</v>
      </c>
      <c r="C844" s="65" t="s">
        <v>365</v>
      </c>
      <c r="D844" s="66">
        <v>10489</v>
      </c>
      <c r="E844" s="66">
        <v>0</v>
      </c>
      <c r="F844" s="66" t="s">
        <v>371</v>
      </c>
      <c r="G844" s="66">
        <v>15</v>
      </c>
      <c r="H844" s="66" t="s">
        <v>371</v>
      </c>
      <c r="I844" s="66">
        <v>0</v>
      </c>
      <c r="J844" s="66" t="s">
        <v>365</v>
      </c>
    </row>
    <row r="845" spans="1:10" ht="12.75" customHeight="1" x14ac:dyDescent="0.25">
      <c r="A845" s="60"/>
      <c r="B845" s="60" t="s">
        <v>373</v>
      </c>
      <c r="C845" s="65" t="s">
        <v>365</v>
      </c>
      <c r="D845" s="66">
        <v>958</v>
      </c>
      <c r="E845" s="66" t="s">
        <v>365</v>
      </c>
      <c r="F845" s="66" t="s">
        <v>365</v>
      </c>
      <c r="G845" s="66" t="s">
        <v>365</v>
      </c>
      <c r="H845" s="66" t="s">
        <v>365</v>
      </c>
      <c r="I845" s="66" t="s">
        <v>365</v>
      </c>
      <c r="J845" s="66" t="s">
        <v>365</v>
      </c>
    </row>
    <row r="846" spans="1:10" ht="12.75" customHeight="1" x14ac:dyDescent="0.25">
      <c r="A846" s="60"/>
      <c r="B846" s="60" t="s">
        <v>374</v>
      </c>
      <c r="C846" s="65" t="s">
        <v>365</v>
      </c>
      <c r="D846" s="66">
        <v>56</v>
      </c>
      <c r="E846" s="66">
        <v>0</v>
      </c>
      <c r="F846" s="66" t="s">
        <v>371</v>
      </c>
      <c r="G846" s="66">
        <v>20</v>
      </c>
      <c r="H846" s="66" t="s">
        <v>371</v>
      </c>
      <c r="I846" s="66">
        <v>0</v>
      </c>
      <c r="J846" s="66" t="s">
        <v>365</v>
      </c>
    </row>
    <row r="847" spans="1:10" ht="12.75" customHeight="1" x14ac:dyDescent="0.25">
      <c r="A847" s="60"/>
      <c r="B847" s="56" t="s">
        <v>375</v>
      </c>
      <c r="C847" s="65" t="s">
        <v>365</v>
      </c>
      <c r="D847" s="66">
        <v>2232</v>
      </c>
      <c r="E847" s="66">
        <v>0</v>
      </c>
      <c r="F847" s="66" t="s">
        <v>371</v>
      </c>
      <c r="G847" s="66">
        <v>6</v>
      </c>
      <c r="H847" s="66" t="s">
        <v>371</v>
      </c>
      <c r="I847" s="66">
        <v>0</v>
      </c>
      <c r="J847" s="66" t="s">
        <v>365</v>
      </c>
    </row>
    <row r="848" spans="1:10" ht="12.75" customHeight="1" x14ac:dyDescent="0.25">
      <c r="A848" s="60"/>
      <c r="B848" s="60" t="s">
        <v>376</v>
      </c>
      <c r="C848" s="65" t="s">
        <v>365</v>
      </c>
      <c r="D848" s="66">
        <v>956</v>
      </c>
      <c r="E848" s="66">
        <v>0</v>
      </c>
      <c r="F848" s="66" t="s">
        <v>371</v>
      </c>
      <c r="G848" s="66">
        <v>4</v>
      </c>
      <c r="H848" s="66" t="s">
        <v>371</v>
      </c>
      <c r="I848" s="66">
        <v>0</v>
      </c>
      <c r="J848" s="66" t="s">
        <v>365</v>
      </c>
    </row>
    <row r="849" spans="1:10" ht="12.75" customHeight="1" x14ac:dyDescent="0.25">
      <c r="A849" s="60"/>
      <c r="B849" s="60" t="s">
        <v>377</v>
      </c>
      <c r="C849" s="65" t="s">
        <v>365</v>
      </c>
      <c r="D849" s="66">
        <v>954</v>
      </c>
      <c r="E849" s="66" t="s">
        <v>365</v>
      </c>
      <c r="F849" s="66" t="s">
        <v>365</v>
      </c>
      <c r="G849" s="66" t="s">
        <v>365</v>
      </c>
      <c r="H849" s="66" t="s">
        <v>365</v>
      </c>
      <c r="I849" s="66" t="s">
        <v>365</v>
      </c>
      <c r="J849" s="66" t="s">
        <v>365</v>
      </c>
    </row>
    <row r="850" spans="1:10" ht="12.75" customHeight="1" x14ac:dyDescent="0.25">
      <c r="A850" s="60"/>
      <c r="B850" s="60" t="s">
        <v>378</v>
      </c>
      <c r="C850" s="65" t="s">
        <v>365</v>
      </c>
      <c r="D850" s="66">
        <v>133</v>
      </c>
      <c r="E850" s="66">
        <v>0</v>
      </c>
      <c r="F850" s="66" t="s">
        <v>371</v>
      </c>
      <c r="G850" s="66">
        <v>1</v>
      </c>
      <c r="H850" s="66" t="s">
        <v>371</v>
      </c>
      <c r="I850" s="66">
        <v>0</v>
      </c>
      <c r="J850" s="66" t="s">
        <v>365</v>
      </c>
    </row>
    <row r="851" spans="1:10" ht="12.75" customHeight="1" x14ac:dyDescent="0.25">
      <c r="A851" s="60"/>
      <c r="B851" s="60" t="s">
        <v>379</v>
      </c>
      <c r="C851" s="65" t="s">
        <v>365</v>
      </c>
      <c r="D851" s="66">
        <v>91</v>
      </c>
      <c r="E851" s="66" t="s">
        <v>365</v>
      </c>
      <c r="F851" s="66" t="s">
        <v>371</v>
      </c>
      <c r="G851" s="66" t="s">
        <v>371</v>
      </c>
      <c r="H851" s="66" t="s">
        <v>371</v>
      </c>
      <c r="I851" s="66" t="s">
        <v>365</v>
      </c>
      <c r="J851" s="66" t="s">
        <v>365</v>
      </c>
    </row>
    <row r="852" spans="1:10" ht="12.75" customHeight="1" x14ac:dyDescent="0.25">
      <c r="A852" s="60"/>
      <c r="B852" s="60" t="s">
        <v>380</v>
      </c>
      <c r="C852" s="65" t="s">
        <v>365</v>
      </c>
      <c r="D852" s="66" t="s">
        <v>365</v>
      </c>
      <c r="E852" s="66">
        <v>0</v>
      </c>
      <c r="F852" s="66" t="s">
        <v>371</v>
      </c>
      <c r="G852" s="66" t="s">
        <v>371</v>
      </c>
      <c r="H852" s="66">
        <v>0</v>
      </c>
      <c r="I852" s="66">
        <v>0</v>
      </c>
      <c r="J852" s="66" t="s">
        <v>365</v>
      </c>
    </row>
    <row r="853" spans="1:10" ht="12.75" customHeight="1" x14ac:dyDescent="0.25">
      <c r="A853" s="60"/>
      <c r="B853" s="60" t="s">
        <v>381</v>
      </c>
      <c r="C853" s="65" t="s">
        <v>365</v>
      </c>
      <c r="D853" s="66">
        <v>99</v>
      </c>
      <c r="E853" s="66">
        <v>0</v>
      </c>
      <c r="F853" s="66" t="s">
        <v>371</v>
      </c>
      <c r="G853" s="66" t="s">
        <v>387</v>
      </c>
      <c r="H853" s="66" t="s">
        <v>371</v>
      </c>
      <c r="I853" s="66">
        <v>0</v>
      </c>
      <c r="J853" s="66" t="s">
        <v>365</v>
      </c>
    </row>
    <row r="854" spans="1:10" ht="12.75" customHeight="1" x14ac:dyDescent="0.25">
      <c r="A854" s="60"/>
      <c r="B854" s="56" t="s">
        <v>382</v>
      </c>
      <c r="C854" s="65">
        <v>321</v>
      </c>
      <c r="D854" s="66">
        <v>187</v>
      </c>
      <c r="E854" s="66">
        <v>0</v>
      </c>
      <c r="F854" s="66" t="s">
        <v>371</v>
      </c>
      <c r="G854" s="66" t="s">
        <v>371</v>
      </c>
      <c r="H854" s="66" t="s">
        <v>371</v>
      </c>
      <c r="I854" s="66">
        <v>1</v>
      </c>
      <c r="J854" s="66">
        <v>307</v>
      </c>
    </row>
    <row r="855" spans="1:10" ht="12.75" customHeight="1" x14ac:dyDescent="0.25">
      <c r="A855" s="60"/>
      <c r="B855" s="60"/>
      <c r="C855" s="65"/>
      <c r="D855" s="66"/>
      <c r="E855" s="66"/>
      <c r="F855" s="66"/>
      <c r="G855" s="66"/>
      <c r="H855" s="66"/>
      <c r="I855" s="66"/>
      <c r="J855" s="66"/>
    </row>
    <row r="856" spans="1:10" s="59" customFormat="1" ht="12.75" customHeight="1" x14ac:dyDescent="0.25">
      <c r="A856" s="56" t="s">
        <v>460</v>
      </c>
      <c r="B856" s="56" t="s">
        <v>461</v>
      </c>
      <c r="C856" s="69"/>
      <c r="D856" s="70"/>
      <c r="E856" s="70"/>
      <c r="F856" s="70"/>
      <c r="G856" s="70"/>
      <c r="H856" s="70"/>
      <c r="I856" s="70"/>
      <c r="J856" s="70"/>
    </row>
    <row r="857" spans="1:10" ht="12.75" customHeight="1" x14ac:dyDescent="0.25">
      <c r="A857" s="60"/>
      <c r="B857" s="60"/>
      <c r="C857" s="65"/>
      <c r="D857" s="66"/>
      <c r="E857" s="66"/>
      <c r="F857" s="66"/>
      <c r="G857" s="66"/>
      <c r="H857" s="66"/>
      <c r="I857" s="66"/>
      <c r="J857" s="66"/>
    </row>
    <row r="858" spans="1:10" ht="12.75" customHeight="1" x14ac:dyDescent="0.25">
      <c r="A858" s="60"/>
      <c r="B858" s="60"/>
      <c r="C858" s="65"/>
      <c r="D858" s="66"/>
      <c r="E858" s="66"/>
      <c r="F858" s="66"/>
      <c r="G858" s="66"/>
      <c r="H858" s="66"/>
      <c r="I858" s="66"/>
      <c r="J858" s="66"/>
    </row>
    <row r="859" spans="1:10" ht="12.75" customHeight="1" x14ac:dyDescent="0.25">
      <c r="A859" s="60"/>
      <c r="B859" s="56" t="s">
        <v>363</v>
      </c>
      <c r="C859" s="65">
        <v>552</v>
      </c>
      <c r="D859" s="66">
        <v>16934</v>
      </c>
      <c r="E859" s="66" t="s">
        <v>371</v>
      </c>
      <c r="F859" s="66" t="s">
        <v>371</v>
      </c>
      <c r="G859" s="66">
        <v>365</v>
      </c>
      <c r="H859" s="66" t="s">
        <v>371</v>
      </c>
      <c r="I859" s="66">
        <v>1</v>
      </c>
      <c r="J859" s="66">
        <v>103</v>
      </c>
    </row>
    <row r="860" spans="1:10" ht="12.75" customHeight="1" x14ac:dyDescent="0.25">
      <c r="A860" s="60"/>
      <c r="B860" s="56" t="s">
        <v>364</v>
      </c>
      <c r="C860" s="65" t="s">
        <v>365</v>
      </c>
      <c r="D860" s="66">
        <v>221</v>
      </c>
      <c r="E860" s="66" t="s">
        <v>371</v>
      </c>
      <c r="F860" s="66" t="s">
        <v>371</v>
      </c>
      <c r="G860" s="66">
        <v>275</v>
      </c>
      <c r="H860" s="66" t="s">
        <v>371</v>
      </c>
      <c r="I860" s="66" t="s">
        <v>371</v>
      </c>
      <c r="J860" s="66" t="s">
        <v>365</v>
      </c>
    </row>
    <row r="861" spans="1:10" ht="12.75" customHeight="1" x14ac:dyDescent="0.25">
      <c r="A861" s="60"/>
      <c r="B861" s="60" t="s">
        <v>366</v>
      </c>
      <c r="C861" s="65" t="s">
        <v>365</v>
      </c>
      <c r="D861" s="66">
        <v>221</v>
      </c>
      <c r="E861" s="66" t="s">
        <v>371</v>
      </c>
      <c r="F861" s="66" t="s">
        <v>371</v>
      </c>
      <c r="G861" s="66">
        <v>25</v>
      </c>
      <c r="H861" s="66" t="s">
        <v>371</v>
      </c>
      <c r="I861" s="66" t="s">
        <v>371</v>
      </c>
      <c r="J861" s="66" t="s">
        <v>365</v>
      </c>
    </row>
    <row r="862" spans="1:10" ht="12.75" customHeight="1" x14ac:dyDescent="0.25">
      <c r="A862" s="60"/>
      <c r="B862" s="60" t="s">
        <v>367</v>
      </c>
      <c r="C862" s="65" t="s">
        <v>365</v>
      </c>
      <c r="D862" s="66" t="s">
        <v>365</v>
      </c>
      <c r="E862" s="66" t="s">
        <v>371</v>
      </c>
      <c r="F862" s="66" t="s">
        <v>371</v>
      </c>
      <c r="G862" s="66">
        <v>250</v>
      </c>
      <c r="H862" s="66" t="s">
        <v>371</v>
      </c>
      <c r="I862" s="66">
        <v>0</v>
      </c>
      <c r="J862" s="66" t="s">
        <v>365</v>
      </c>
    </row>
    <row r="863" spans="1:10" ht="12.75" customHeight="1" x14ac:dyDescent="0.25">
      <c r="A863" s="60"/>
      <c r="B863" s="56" t="s">
        <v>368</v>
      </c>
      <c r="C863" s="65" t="s">
        <v>365</v>
      </c>
      <c r="D863" s="66">
        <v>14659</v>
      </c>
      <c r="E863" s="66" t="s">
        <v>371</v>
      </c>
      <c r="F863" s="66" t="s">
        <v>371</v>
      </c>
      <c r="G863" s="66">
        <v>84</v>
      </c>
      <c r="H863" s="66" t="s">
        <v>371</v>
      </c>
      <c r="I863" s="66" t="s">
        <v>371</v>
      </c>
      <c r="J863" s="66" t="s">
        <v>365</v>
      </c>
    </row>
    <row r="864" spans="1:10" ht="12.75" customHeight="1" x14ac:dyDescent="0.25">
      <c r="A864" s="60"/>
      <c r="B864" s="60" t="s">
        <v>369</v>
      </c>
      <c r="C864" s="65" t="s">
        <v>365</v>
      </c>
      <c r="D864" s="66">
        <v>859</v>
      </c>
      <c r="E864" s="66" t="s">
        <v>371</v>
      </c>
      <c r="F864" s="66">
        <v>0</v>
      </c>
      <c r="G864" s="66">
        <v>70</v>
      </c>
      <c r="H864" s="66" t="s">
        <v>371</v>
      </c>
      <c r="I864" s="66" t="s">
        <v>371</v>
      </c>
      <c r="J864" s="66" t="s">
        <v>365</v>
      </c>
    </row>
    <row r="865" spans="1:10" ht="12.75" customHeight="1" x14ac:dyDescent="0.25">
      <c r="A865" s="60"/>
      <c r="B865" s="60" t="s">
        <v>370</v>
      </c>
      <c r="C865" s="65" t="s">
        <v>365</v>
      </c>
      <c r="D865" s="66">
        <v>939</v>
      </c>
      <c r="E865" s="66">
        <v>0</v>
      </c>
      <c r="F865" s="66" t="s">
        <v>371</v>
      </c>
      <c r="G865" s="66">
        <v>6</v>
      </c>
      <c r="H865" s="66" t="s">
        <v>371</v>
      </c>
      <c r="I865" s="66">
        <v>0</v>
      </c>
      <c r="J865" s="66" t="s">
        <v>365</v>
      </c>
    </row>
    <row r="866" spans="1:10" ht="12.75" customHeight="1" x14ac:dyDescent="0.25">
      <c r="A866" s="60"/>
      <c r="B866" s="60" t="s">
        <v>372</v>
      </c>
      <c r="C866" s="65" t="s">
        <v>365</v>
      </c>
      <c r="D866" s="66">
        <v>10006</v>
      </c>
      <c r="E866" s="66">
        <v>0</v>
      </c>
      <c r="F866" s="66" t="s">
        <v>371</v>
      </c>
      <c r="G866" s="66">
        <v>4</v>
      </c>
      <c r="H866" s="66" t="s">
        <v>371</v>
      </c>
      <c r="I866" s="66">
        <v>0</v>
      </c>
      <c r="J866" s="66" t="s">
        <v>365</v>
      </c>
    </row>
    <row r="867" spans="1:10" ht="12.75" customHeight="1" x14ac:dyDescent="0.25">
      <c r="A867" s="60"/>
      <c r="B867" s="60" t="s">
        <v>373</v>
      </c>
      <c r="C867" s="65" t="s">
        <v>365</v>
      </c>
      <c r="D867" s="66">
        <v>2749</v>
      </c>
      <c r="E867" s="66" t="s">
        <v>365</v>
      </c>
      <c r="F867" s="66" t="s">
        <v>365</v>
      </c>
      <c r="G867" s="66" t="s">
        <v>365</v>
      </c>
      <c r="H867" s="66" t="s">
        <v>365</v>
      </c>
      <c r="I867" s="66" t="s">
        <v>365</v>
      </c>
      <c r="J867" s="66" t="s">
        <v>365</v>
      </c>
    </row>
    <row r="868" spans="1:10" ht="12.75" customHeight="1" x14ac:dyDescent="0.25">
      <c r="A868" s="60"/>
      <c r="B868" s="60" t="s">
        <v>374</v>
      </c>
      <c r="C868" s="65" t="s">
        <v>365</v>
      </c>
      <c r="D868" s="66">
        <v>106</v>
      </c>
      <c r="E868" s="66">
        <v>0</v>
      </c>
      <c r="F868" s="66" t="s">
        <v>371</v>
      </c>
      <c r="G868" s="66">
        <v>5</v>
      </c>
      <c r="H868" s="66" t="s">
        <v>371</v>
      </c>
      <c r="I868" s="66">
        <v>0</v>
      </c>
      <c r="J868" s="66" t="s">
        <v>365</v>
      </c>
    </row>
    <row r="869" spans="1:10" ht="12.75" customHeight="1" x14ac:dyDescent="0.25">
      <c r="A869" s="60"/>
      <c r="B869" s="56" t="s">
        <v>375</v>
      </c>
      <c r="C869" s="65" t="s">
        <v>365</v>
      </c>
      <c r="D869" s="66">
        <v>1771</v>
      </c>
      <c r="E869" s="66" t="s">
        <v>371</v>
      </c>
      <c r="F869" s="66" t="s">
        <v>371</v>
      </c>
      <c r="G869" s="66">
        <v>6</v>
      </c>
      <c r="H869" s="66" t="s">
        <v>371</v>
      </c>
      <c r="I869" s="66" t="s">
        <v>371</v>
      </c>
      <c r="J869" s="66" t="s">
        <v>365</v>
      </c>
    </row>
    <row r="870" spans="1:10" ht="12.75" customHeight="1" x14ac:dyDescent="0.25">
      <c r="A870" s="60"/>
      <c r="B870" s="60" t="s">
        <v>376</v>
      </c>
      <c r="C870" s="65" t="s">
        <v>365</v>
      </c>
      <c r="D870" s="66">
        <v>776</v>
      </c>
      <c r="E870" s="66" t="s">
        <v>371</v>
      </c>
      <c r="F870" s="66" t="s">
        <v>371</v>
      </c>
      <c r="G870" s="66">
        <v>4</v>
      </c>
      <c r="H870" s="66" t="s">
        <v>371</v>
      </c>
      <c r="I870" s="66" t="s">
        <v>371</v>
      </c>
      <c r="J870" s="66" t="s">
        <v>365</v>
      </c>
    </row>
    <row r="871" spans="1:10" ht="12.75" customHeight="1" x14ac:dyDescent="0.25">
      <c r="A871" s="60"/>
      <c r="B871" s="60" t="s">
        <v>377</v>
      </c>
      <c r="C871" s="65" t="s">
        <v>365</v>
      </c>
      <c r="D871" s="66">
        <v>723</v>
      </c>
      <c r="E871" s="66" t="s">
        <v>365</v>
      </c>
      <c r="F871" s="66" t="s">
        <v>365</v>
      </c>
      <c r="G871" s="66" t="s">
        <v>365</v>
      </c>
      <c r="H871" s="66" t="s">
        <v>365</v>
      </c>
      <c r="I871" s="66" t="s">
        <v>365</v>
      </c>
      <c r="J871" s="66" t="s">
        <v>365</v>
      </c>
    </row>
    <row r="872" spans="1:10" ht="12.75" customHeight="1" x14ac:dyDescent="0.25">
      <c r="A872" s="60"/>
      <c r="B872" s="60" t="s">
        <v>378</v>
      </c>
      <c r="C872" s="65" t="s">
        <v>365</v>
      </c>
      <c r="D872" s="66">
        <v>194</v>
      </c>
      <c r="E872" s="66">
        <v>0</v>
      </c>
      <c r="F872" s="66" t="s">
        <v>371</v>
      </c>
      <c r="G872" s="66">
        <v>2</v>
      </c>
      <c r="H872" s="66" t="s">
        <v>371</v>
      </c>
      <c r="I872" s="66">
        <v>0</v>
      </c>
      <c r="J872" s="66" t="s">
        <v>365</v>
      </c>
    </row>
    <row r="873" spans="1:10" ht="12.75" customHeight="1" x14ac:dyDescent="0.25">
      <c r="A873" s="60"/>
      <c r="B873" s="60" t="s">
        <v>379</v>
      </c>
      <c r="C873" s="65" t="s">
        <v>365</v>
      </c>
      <c r="D873" s="66">
        <v>29</v>
      </c>
      <c r="E873" s="66" t="s">
        <v>365</v>
      </c>
      <c r="F873" s="66" t="s">
        <v>371</v>
      </c>
      <c r="G873" s="66" t="s">
        <v>371</v>
      </c>
      <c r="H873" s="66" t="s">
        <v>371</v>
      </c>
      <c r="I873" s="66" t="s">
        <v>365</v>
      </c>
      <c r="J873" s="66" t="s">
        <v>365</v>
      </c>
    </row>
    <row r="874" spans="1:10" ht="12.75" customHeight="1" x14ac:dyDescent="0.25">
      <c r="A874" s="60"/>
      <c r="B874" s="60" t="s">
        <v>380</v>
      </c>
      <c r="C874" s="65" t="s">
        <v>365</v>
      </c>
      <c r="D874" s="66" t="s">
        <v>365</v>
      </c>
      <c r="E874" s="66">
        <v>0</v>
      </c>
      <c r="F874" s="66" t="s">
        <v>371</v>
      </c>
      <c r="G874" s="66" t="s">
        <v>371</v>
      </c>
      <c r="H874" s="66">
        <v>0</v>
      </c>
      <c r="I874" s="66">
        <v>0</v>
      </c>
      <c r="J874" s="66" t="s">
        <v>365</v>
      </c>
    </row>
    <row r="875" spans="1:10" ht="12.75" customHeight="1" x14ac:dyDescent="0.25">
      <c r="A875" s="60"/>
      <c r="B875" s="60" t="s">
        <v>381</v>
      </c>
      <c r="C875" s="65" t="s">
        <v>365</v>
      </c>
      <c r="D875" s="66">
        <v>50</v>
      </c>
      <c r="E875" s="66">
        <v>0</v>
      </c>
      <c r="F875" s="66" t="s">
        <v>371</v>
      </c>
      <c r="G875" s="66" t="s">
        <v>371</v>
      </c>
      <c r="H875" s="66" t="s">
        <v>371</v>
      </c>
      <c r="I875" s="66">
        <v>0</v>
      </c>
      <c r="J875" s="66" t="s">
        <v>365</v>
      </c>
    </row>
    <row r="876" spans="1:10" ht="12.75" customHeight="1" x14ac:dyDescent="0.25">
      <c r="A876" s="60"/>
      <c r="B876" s="56" t="s">
        <v>382</v>
      </c>
      <c r="C876" s="65">
        <v>104</v>
      </c>
      <c r="D876" s="66">
        <v>283</v>
      </c>
      <c r="E876" s="66">
        <v>0</v>
      </c>
      <c r="F876" s="66">
        <v>0</v>
      </c>
      <c r="G876" s="66" t="s">
        <v>371</v>
      </c>
      <c r="H876" s="66" t="s">
        <v>371</v>
      </c>
      <c r="I876" s="66">
        <v>0</v>
      </c>
      <c r="J876" s="66">
        <v>103</v>
      </c>
    </row>
    <row r="877" spans="1:10" ht="12.75" customHeight="1" x14ac:dyDescent="0.25">
      <c r="A877" s="60"/>
      <c r="B877" s="60"/>
      <c r="C877" s="65"/>
      <c r="D877" s="66"/>
      <c r="E877" s="66"/>
      <c r="F877" s="66"/>
      <c r="G877" s="66"/>
      <c r="H877" s="66"/>
      <c r="I877" s="66"/>
      <c r="J877" s="66"/>
    </row>
    <row r="878" spans="1:10" s="59" customFormat="1" ht="12.75" customHeight="1" x14ac:dyDescent="0.25">
      <c r="A878" s="56" t="s">
        <v>462</v>
      </c>
      <c r="B878" s="56" t="s">
        <v>463</v>
      </c>
      <c r="C878" s="69"/>
      <c r="D878" s="70"/>
      <c r="E878" s="70"/>
      <c r="F878" s="70"/>
      <c r="G878" s="70"/>
      <c r="H878" s="70"/>
      <c r="I878" s="70"/>
      <c r="J878" s="70"/>
    </row>
    <row r="879" spans="1:10" ht="12.75" customHeight="1" x14ac:dyDescent="0.25">
      <c r="A879" s="63"/>
      <c r="B879" s="72"/>
      <c r="C879" s="65"/>
      <c r="D879" s="66"/>
      <c r="E879" s="66"/>
      <c r="F879" s="66"/>
      <c r="G879" s="66"/>
      <c r="H879" s="66"/>
      <c r="I879" s="66"/>
      <c r="J879" s="66"/>
    </row>
    <row r="880" spans="1:10" ht="12.75" customHeight="1" x14ac:dyDescent="0.25">
      <c r="A880" s="60"/>
      <c r="B880" s="60"/>
      <c r="C880" s="65"/>
      <c r="D880" s="66"/>
      <c r="E880" s="66"/>
      <c r="F880" s="66"/>
      <c r="G880" s="66"/>
      <c r="H880" s="66"/>
      <c r="I880" s="66"/>
      <c r="J880" s="66"/>
    </row>
    <row r="881" spans="1:10" ht="12.75" customHeight="1" x14ac:dyDescent="0.25">
      <c r="A881" s="60"/>
      <c r="B881" s="56" t="s">
        <v>363</v>
      </c>
      <c r="C881" s="65">
        <v>33</v>
      </c>
      <c r="D881" s="66">
        <v>1127</v>
      </c>
      <c r="E881" s="66">
        <v>0</v>
      </c>
      <c r="F881" s="66" t="s">
        <v>371</v>
      </c>
      <c r="G881" s="66">
        <v>18</v>
      </c>
      <c r="H881" s="66" t="s">
        <v>371</v>
      </c>
      <c r="I881" s="66" t="s">
        <v>371</v>
      </c>
      <c r="J881" s="66">
        <v>10</v>
      </c>
    </row>
    <row r="882" spans="1:10" ht="12.75" customHeight="1" x14ac:dyDescent="0.25">
      <c r="A882" s="60"/>
      <c r="B882" s="56" t="s">
        <v>364</v>
      </c>
      <c r="C882" s="65" t="s">
        <v>365</v>
      </c>
      <c r="D882" s="66">
        <v>7</v>
      </c>
      <c r="E882" s="66">
        <v>0</v>
      </c>
      <c r="F882" s="66" t="s">
        <v>371</v>
      </c>
      <c r="G882" s="66">
        <v>17</v>
      </c>
      <c r="H882" s="66" t="s">
        <v>371</v>
      </c>
      <c r="I882" s="66" t="s">
        <v>371</v>
      </c>
      <c r="J882" s="66" t="s">
        <v>365</v>
      </c>
    </row>
    <row r="883" spans="1:10" ht="12.75" customHeight="1" x14ac:dyDescent="0.25">
      <c r="A883" s="60"/>
      <c r="B883" s="60" t="s">
        <v>366</v>
      </c>
      <c r="C883" s="65" t="s">
        <v>365</v>
      </c>
      <c r="D883" s="66">
        <v>7</v>
      </c>
      <c r="E883" s="66">
        <v>0</v>
      </c>
      <c r="F883" s="66" t="s">
        <v>371</v>
      </c>
      <c r="G883" s="66">
        <v>8</v>
      </c>
      <c r="H883" s="66">
        <v>0</v>
      </c>
      <c r="I883" s="66">
        <v>0</v>
      </c>
      <c r="J883" s="66" t="s">
        <v>365</v>
      </c>
    </row>
    <row r="884" spans="1:10" ht="12.75" customHeight="1" x14ac:dyDescent="0.25">
      <c r="A884" s="60"/>
      <c r="B884" s="60" t="s">
        <v>367</v>
      </c>
      <c r="C884" s="65" t="s">
        <v>365</v>
      </c>
      <c r="D884" s="66" t="s">
        <v>365</v>
      </c>
      <c r="E884" s="66">
        <v>0</v>
      </c>
      <c r="F884" s="66" t="s">
        <v>371</v>
      </c>
      <c r="G884" s="66">
        <v>9</v>
      </c>
      <c r="H884" s="66" t="s">
        <v>371</v>
      </c>
      <c r="I884" s="66" t="s">
        <v>371</v>
      </c>
      <c r="J884" s="66" t="s">
        <v>365</v>
      </c>
    </row>
    <row r="885" spans="1:10" ht="12.75" customHeight="1" x14ac:dyDescent="0.25">
      <c r="A885" s="60"/>
      <c r="B885" s="56" t="s">
        <v>368</v>
      </c>
      <c r="C885" s="65" t="s">
        <v>365</v>
      </c>
      <c r="D885" s="66">
        <v>991</v>
      </c>
      <c r="E885" s="66">
        <v>0</v>
      </c>
      <c r="F885" s="66" t="s">
        <v>371</v>
      </c>
      <c r="G885" s="66">
        <v>1</v>
      </c>
      <c r="H885" s="66" t="s">
        <v>371</v>
      </c>
      <c r="I885" s="66">
        <v>0</v>
      </c>
      <c r="J885" s="66" t="s">
        <v>365</v>
      </c>
    </row>
    <row r="886" spans="1:10" ht="12.75" customHeight="1" x14ac:dyDescent="0.25">
      <c r="A886" s="60"/>
      <c r="B886" s="60" t="s">
        <v>369</v>
      </c>
      <c r="C886" s="65" t="s">
        <v>365</v>
      </c>
      <c r="D886" s="66">
        <v>96</v>
      </c>
      <c r="E886" s="66">
        <v>0</v>
      </c>
      <c r="F886" s="66" t="s">
        <v>371</v>
      </c>
      <c r="G886" s="66">
        <v>1</v>
      </c>
      <c r="H886" s="66">
        <v>0</v>
      </c>
      <c r="I886" s="66">
        <v>0</v>
      </c>
      <c r="J886" s="66" t="s">
        <v>365</v>
      </c>
    </row>
    <row r="887" spans="1:10" ht="12.75" customHeight="1" x14ac:dyDescent="0.25">
      <c r="A887" s="60"/>
      <c r="B887" s="60" t="s">
        <v>370</v>
      </c>
      <c r="C887" s="65" t="s">
        <v>365</v>
      </c>
      <c r="D887" s="66">
        <v>241</v>
      </c>
      <c r="E887" s="66">
        <v>0</v>
      </c>
      <c r="F887" s="66">
        <v>0</v>
      </c>
      <c r="G887" s="66" t="s">
        <v>371</v>
      </c>
      <c r="H887" s="66">
        <v>0</v>
      </c>
      <c r="I887" s="66">
        <v>0</v>
      </c>
      <c r="J887" s="66" t="s">
        <v>365</v>
      </c>
    </row>
    <row r="888" spans="1:10" ht="12.75" customHeight="1" x14ac:dyDescent="0.25">
      <c r="A888" s="60"/>
      <c r="B888" s="60" t="s">
        <v>372</v>
      </c>
      <c r="C888" s="65" t="s">
        <v>365</v>
      </c>
      <c r="D888" s="66">
        <v>654</v>
      </c>
      <c r="E888" s="66">
        <v>0</v>
      </c>
      <c r="F888" s="66" t="s">
        <v>371</v>
      </c>
      <c r="G888" s="66" t="s">
        <v>371</v>
      </c>
      <c r="H888" s="66" t="s">
        <v>371</v>
      </c>
      <c r="I888" s="66">
        <v>0</v>
      </c>
      <c r="J888" s="66" t="s">
        <v>365</v>
      </c>
    </row>
    <row r="889" spans="1:10" ht="12.75" customHeight="1" x14ac:dyDescent="0.25">
      <c r="A889" s="60"/>
      <c r="B889" s="60" t="s">
        <v>373</v>
      </c>
      <c r="C889" s="65" t="s">
        <v>365</v>
      </c>
      <c r="D889" s="66">
        <v>0</v>
      </c>
      <c r="E889" s="66" t="s">
        <v>365</v>
      </c>
      <c r="F889" s="66" t="s">
        <v>365</v>
      </c>
      <c r="G889" s="66" t="s">
        <v>365</v>
      </c>
      <c r="H889" s="66" t="s">
        <v>365</v>
      </c>
      <c r="I889" s="66" t="s">
        <v>365</v>
      </c>
      <c r="J889" s="66" t="s">
        <v>365</v>
      </c>
    </row>
    <row r="890" spans="1:10" ht="12.75" customHeight="1" x14ac:dyDescent="0.25">
      <c r="A890" s="60"/>
      <c r="B890" s="60" t="s">
        <v>374</v>
      </c>
      <c r="C890" s="65" t="s">
        <v>365</v>
      </c>
      <c r="D890" s="66">
        <v>0</v>
      </c>
      <c r="E890" s="66">
        <v>0</v>
      </c>
      <c r="F890" s="66" t="s">
        <v>371</v>
      </c>
      <c r="G890" s="66" t="s">
        <v>371</v>
      </c>
      <c r="H890" s="66">
        <v>0</v>
      </c>
      <c r="I890" s="66">
        <v>0</v>
      </c>
      <c r="J890" s="66" t="s">
        <v>365</v>
      </c>
    </row>
    <row r="891" spans="1:10" ht="12.75" customHeight="1" x14ac:dyDescent="0.25">
      <c r="A891" s="60"/>
      <c r="B891" s="56" t="s">
        <v>375</v>
      </c>
      <c r="C891" s="65" t="s">
        <v>365</v>
      </c>
      <c r="D891" s="66">
        <v>153</v>
      </c>
      <c r="E891" s="66">
        <v>0</v>
      </c>
      <c r="F891" s="66" t="s">
        <v>371</v>
      </c>
      <c r="G891" s="66" t="s">
        <v>371</v>
      </c>
      <c r="H891" s="66" t="s">
        <v>371</v>
      </c>
      <c r="I891" s="66">
        <v>0</v>
      </c>
      <c r="J891" s="66" t="s">
        <v>365</v>
      </c>
    </row>
    <row r="892" spans="1:10" ht="12.75" customHeight="1" x14ac:dyDescent="0.25">
      <c r="A892" s="60"/>
      <c r="B892" s="60" t="s">
        <v>376</v>
      </c>
      <c r="C892" s="65" t="s">
        <v>365</v>
      </c>
      <c r="D892" s="66">
        <v>90</v>
      </c>
      <c r="E892" s="66">
        <v>0</v>
      </c>
      <c r="F892" s="66">
        <v>0</v>
      </c>
      <c r="G892" s="66" t="s">
        <v>371</v>
      </c>
      <c r="H892" s="66" t="s">
        <v>371</v>
      </c>
      <c r="I892" s="66">
        <v>0</v>
      </c>
      <c r="J892" s="66" t="s">
        <v>365</v>
      </c>
    </row>
    <row r="893" spans="1:10" ht="12.75" customHeight="1" x14ac:dyDescent="0.25">
      <c r="A893" s="60"/>
      <c r="B893" s="60" t="s">
        <v>377</v>
      </c>
      <c r="C893" s="65" t="s">
        <v>365</v>
      </c>
      <c r="D893" s="66">
        <v>36</v>
      </c>
      <c r="E893" s="66" t="s">
        <v>365</v>
      </c>
      <c r="F893" s="66" t="s">
        <v>365</v>
      </c>
      <c r="G893" s="66" t="s">
        <v>365</v>
      </c>
      <c r="H893" s="66" t="s">
        <v>365</v>
      </c>
      <c r="I893" s="66" t="s">
        <v>365</v>
      </c>
      <c r="J893" s="66" t="s">
        <v>365</v>
      </c>
    </row>
    <row r="894" spans="1:10" ht="12.75" customHeight="1" x14ac:dyDescent="0.25">
      <c r="A894" s="60"/>
      <c r="B894" s="60" t="s">
        <v>378</v>
      </c>
      <c r="C894" s="65" t="s">
        <v>365</v>
      </c>
      <c r="D894" s="66">
        <v>22</v>
      </c>
      <c r="E894" s="66">
        <v>0</v>
      </c>
      <c r="F894" s="66">
        <v>0</v>
      </c>
      <c r="G894" s="66" t="s">
        <v>371</v>
      </c>
      <c r="H894" s="66">
        <v>0</v>
      </c>
      <c r="I894" s="66">
        <v>0</v>
      </c>
      <c r="J894" s="66" t="s">
        <v>365</v>
      </c>
    </row>
    <row r="895" spans="1:10" ht="12.75" customHeight="1" x14ac:dyDescent="0.25">
      <c r="A895" s="60"/>
      <c r="B895" s="60" t="s">
        <v>379</v>
      </c>
      <c r="C895" s="65" t="s">
        <v>365</v>
      </c>
      <c r="D895" s="66">
        <v>2</v>
      </c>
      <c r="E895" s="66" t="s">
        <v>365</v>
      </c>
      <c r="F895" s="66" t="s">
        <v>371</v>
      </c>
      <c r="G895" s="66">
        <v>0</v>
      </c>
      <c r="H895" s="66" t="s">
        <v>371</v>
      </c>
      <c r="I895" s="66" t="s">
        <v>365</v>
      </c>
      <c r="J895" s="66" t="s">
        <v>365</v>
      </c>
    </row>
    <row r="896" spans="1:10" ht="12.75" customHeight="1" x14ac:dyDescent="0.25">
      <c r="A896" s="60"/>
      <c r="B896" s="60" t="s">
        <v>380</v>
      </c>
      <c r="C896" s="65" t="s">
        <v>365</v>
      </c>
      <c r="D896" s="66" t="s">
        <v>365</v>
      </c>
      <c r="E896" s="66">
        <v>0</v>
      </c>
      <c r="F896" s="66" t="s">
        <v>371</v>
      </c>
      <c r="G896" s="66">
        <v>0</v>
      </c>
      <c r="H896" s="66">
        <v>0</v>
      </c>
      <c r="I896" s="66">
        <v>0</v>
      </c>
      <c r="J896" s="66" t="s">
        <v>365</v>
      </c>
    </row>
    <row r="897" spans="1:10" ht="12.75" customHeight="1" x14ac:dyDescent="0.25">
      <c r="A897" s="60"/>
      <c r="B897" s="60" t="s">
        <v>381</v>
      </c>
      <c r="C897" s="65" t="s">
        <v>365</v>
      </c>
      <c r="D897" s="66">
        <v>4</v>
      </c>
      <c r="E897" s="66">
        <v>0</v>
      </c>
      <c r="F897" s="66" t="s">
        <v>371</v>
      </c>
      <c r="G897" s="66" t="s">
        <v>371</v>
      </c>
      <c r="H897" s="66" t="s">
        <v>371</v>
      </c>
      <c r="I897" s="66">
        <v>0</v>
      </c>
      <c r="J897" s="66" t="s">
        <v>365</v>
      </c>
    </row>
    <row r="898" spans="1:10" ht="12.75" customHeight="1" x14ac:dyDescent="0.25">
      <c r="A898" s="60"/>
      <c r="B898" s="56" t="s">
        <v>382</v>
      </c>
      <c r="C898" s="65">
        <v>10</v>
      </c>
      <c r="D898" s="66">
        <v>-24</v>
      </c>
      <c r="E898" s="66">
        <v>0</v>
      </c>
      <c r="F898" s="66" t="s">
        <v>371</v>
      </c>
      <c r="G898" s="66">
        <v>0</v>
      </c>
      <c r="H898" s="66" t="s">
        <v>371</v>
      </c>
      <c r="I898" s="66">
        <v>0</v>
      </c>
      <c r="J898" s="66">
        <v>10</v>
      </c>
    </row>
    <row r="899" spans="1:10" ht="12.75" customHeight="1" x14ac:dyDescent="0.25">
      <c r="A899" s="60"/>
      <c r="B899" s="60"/>
      <c r="C899" s="65"/>
      <c r="D899" s="66"/>
      <c r="E899" s="66"/>
      <c r="F899" s="66"/>
      <c r="G899" s="66"/>
      <c r="H899" s="66"/>
      <c r="I899" s="66"/>
      <c r="J899" s="66"/>
    </row>
    <row r="900" spans="1:10" s="59" customFormat="1" ht="12.75" customHeight="1" x14ac:dyDescent="0.25">
      <c r="A900" s="56" t="s">
        <v>464</v>
      </c>
      <c r="B900" s="56" t="s">
        <v>465</v>
      </c>
      <c r="C900" s="69"/>
      <c r="D900" s="70"/>
      <c r="E900" s="70"/>
      <c r="F900" s="70"/>
      <c r="G900" s="70"/>
      <c r="H900" s="70"/>
      <c r="I900" s="70"/>
      <c r="J900" s="70"/>
    </row>
    <row r="901" spans="1:10" ht="12.75" customHeight="1" x14ac:dyDescent="0.25">
      <c r="A901" s="60"/>
      <c r="B901" s="60"/>
      <c r="C901" s="65"/>
      <c r="D901" s="66"/>
      <c r="E901" s="66"/>
      <c r="F901" s="66"/>
      <c r="G901" s="66"/>
      <c r="H901" s="66"/>
      <c r="I901" s="66"/>
      <c r="J901" s="66"/>
    </row>
    <row r="902" spans="1:10" ht="12.75" customHeight="1" x14ac:dyDescent="0.25">
      <c r="A902" s="60"/>
      <c r="B902" s="60"/>
      <c r="C902" s="65"/>
      <c r="D902" s="66"/>
      <c r="E902" s="66"/>
      <c r="F902" s="66"/>
      <c r="G902" s="66"/>
      <c r="H902" s="66"/>
      <c r="I902" s="66"/>
      <c r="J902" s="66"/>
    </row>
    <row r="903" spans="1:10" ht="12.75" customHeight="1" x14ac:dyDescent="0.25">
      <c r="A903" s="60"/>
      <c r="B903" s="56" t="s">
        <v>363</v>
      </c>
      <c r="C903" s="65">
        <v>35</v>
      </c>
      <c r="D903" s="66">
        <v>3217</v>
      </c>
      <c r="E903" s="66" t="s">
        <v>371</v>
      </c>
      <c r="F903" s="66" t="s">
        <v>371</v>
      </c>
      <c r="G903" s="66">
        <v>13</v>
      </c>
      <c r="H903" s="66" t="s">
        <v>371</v>
      </c>
      <c r="I903" s="66" t="s">
        <v>371</v>
      </c>
      <c r="J903" s="66" t="s">
        <v>371</v>
      </c>
    </row>
    <row r="904" spans="1:10" ht="12.75" customHeight="1" x14ac:dyDescent="0.25">
      <c r="A904" s="60"/>
      <c r="B904" s="56" t="s">
        <v>364</v>
      </c>
      <c r="C904" s="65" t="s">
        <v>365</v>
      </c>
      <c r="D904" s="66">
        <v>25</v>
      </c>
      <c r="E904" s="66" t="s">
        <v>371</v>
      </c>
      <c r="F904" s="66" t="s">
        <v>371</v>
      </c>
      <c r="G904" s="66">
        <v>9</v>
      </c>
      <c r="H904" s="66" t="s">
        <v>371</v>
      </c>
      <c r="I904" s="66" t="s">
        <v>371</v>
      </c>
      <c r="J904" s="66" t="s">
        <v>365</v>
      </c>
    </row>
    <row r="905" spans="1:10" ht="12.75" customHeight="1" x14ac:dyDescent="0.25">
      <c r="A905" s="60"/>
      <c r="B905" s="60" t="s">
        <v>366</v>
      </c>
      <c r="C905" s="65" t="s">
        <v>365</v>
      </c>
      <c r="D905" s="66">
        <v>25</v>
      </c>
      <c r="E905" s="66" t="s">
        <v>371</v>
      </c>
      <c r="F905" s="66" t="s">
        <v>371</v>
      </c>
      <c r="G905" s="66">
        <v>4</v>
      </c>
      <c r="H905" s="66" t="s">
        <v>371</v>
      </c>
      <c r="I905" s="66" t="s">
        <v>371</v>
      </c>
      <c r="J905" s="66" t="s">
        <v>365</v>
      </c>
    </row>
    <row r="906" spans="1:10" ht="12.75" customHeight="1" x14ac:dyDescent="0.25">
      <c r="A906" s="60"/>
      <c r="B906" s="60" t="s">
        <v>367</v>
      </c>
      <c r="C906" s="65" t="s">
        <v>365</v>
      </c>
      <c r="D906" s="66" t="s">
        <v>365</v>
      </c>
      <c r="E906" s="66">
        <v>0</v>
      </c>
      <c r="F906" s="66" t="s">
        <v>371</v>
      </c>
      <c r="G906" s="66">
        <v>5</v>
      </c>
      <c r="H906" s="66">
        <v>0</v>
      </c>
      <c r="I906" s="66" t="s">
        <v>371</v>
      </c>
      <c r="J906" s="66" t="s">
        <v>365</v>
      </c>
    </row>
    <row r="907" spans="1:10" ht="12.75" customHeight="1" x14ac:dyDescent="0.25">
      <c r="A907" s="60"/>
      <c r="B907" s="56" t="s">
        <v>368</v>
      </c>
      <c r="C907" s="65" t="s">
        <v>365</v>
      </c>
      <c r="D907" s="66">
        <v>2651</v>
      </c>
      <c r="E907" s="66" t="s">
        <v>371</v>
      </c>
      <c r="F907" s="66" t="s">
        <v>371</v>
      </c>
      <c r="G907" s="66">
        <v>4</v>
      </c>
      <c r="H907" s="66" t="s">
        <v>371</v>
      </c>
      <c r="I907" s="66" t="s">
        <v>371</v>
      </c>
      <c r="J907" s="66" t="s">
        <v>365</v>
      </c>
    </row>
    <row r="908" spans="1:10" ht="12.75" customHeight="1" x14ac:dyDescent="0.25">
      <c r="A908" s="60"/>
      <c r="B908" s="60" t="s">
        <v>369</v>
      </c>
      <c r="C908" s="65" t="s">
        <v>365</v>
      </c>
      <c r="D908" s="66">
        <v>388</v>
      </c>
      <c r="E908" s="66" t="s">
        <v>371</v>
      </c>
      <c r="F908" s="66" t="s">
        <v>371</v>
      </c>
      <c r="G908" s="66">
        <v>3</v>
      </c>
      <c r="H908" s="66" t="s">
        <v>371</v>
      </c>
      <c r="I908" s="66" t="s">
        <v>371</v>
      </c>
      <c r="J908" s="66" t="s">
        <v>365</v>
      </c>
    </row>
    <row r="909" spans="1:10" ht="12.75" customHeight="1" x14ac:dyDescent="0.25">
      <c r="A909" s="60"/>
      <c r="B909" s="60" t="s">
        <v>370</v>
      </c>
      <c r="C909" s="65" t="s">
        <v>365</v>
      </c>
      <c r="D909" s="66">
        <v>432</v>
      </c>
      <c r="E909" s="66">
        <v>0</v>
      </c>
      <c r="F909" s="66">
        <v>0</v>
      </c>
      <c r="G909" s="66">
        <v>1</v>
      </c>
      <c r="H909" s="66">
        <v>0</v>
      </c>
      <c r="I909" s="66">
        <v>0</v>
      </c>
      <c r="J909" s="66" t="s">
        <v>365</v>
      </c>
    </row>
    <row r="910" spans="1:10" ht="12.75" customHeight="1" x14ac:dyDescent="0.25">
      <c r="A910" s="60"/>
      <c r="B910" s="60" t="s">
        <v>372</v>
      </c>
      <c r="C910" s="65" t="s">
        <v>365</v>
      </c>
      <c r="D910" s="66">
        <v>1640</v>
      </c>
      <c r="E910" s="66">
        <v>0</v>
      </c>
      <c r="F910" s="66" t="s">
        <v>371</v>
      </c>
      <c r="G910" s="66" t="s">
        <v>371</v>
      </c>
      <c r="H910" s="66" t="s">
        <v>371</v>
      </c>
      <c r="I910" s="66">
        <v>0</v>
      </c>
      <c r="J910" s="66" t="s">
        <v>365</v>
      </c>
    </row>
    <row r="911" spans="1:10" ht="12.75" customHeight="1" x14ac:dyDescent="0.25">
      <c r="A911" s="60"/>
      <c r="B911" s="60" t="s">
        <v>373</v>
      </c>
      <c r="C911" s="65" t="s">
        <v>365</v>
      </c>
      <c r="D911" s="66" t="s">
        <v>371</v>
      </c>
      <c r="E911" s="66" t="s">
        <v>365</v>
      </c>
      <c r="F911" s="66" t="s">
        <v>365</v>
      </c>
      <c r="G911" s="66" t="s">
        <v>365</v>
      </c>
      <c r="H911" s="66" t="s">
        <v>365</v>
      </c>
      <c r="I911" s="66" t="s">
        <v>365</v>
      </c>
      <c r="J911" s="66" t="s">
        <v>365</v>
      </c>
    </row>
    <row r="912" spans="1:10" ht="12.75" customHeight="1" x14ac:dyDescent="0.25">
      <c r="A912" s="60"/>
      <c r="B912" s="60" t="s">
        <v>374</v>
      </c>
      <c r="C912" s="65" t="s">
        <v>365</v>
      </c>
      <c r="D912" s="66">
        <v>189</v>
      </c>
      <c r="E912" s="66">
        <v>0</v>
      </c>
      <c r="F912" s="66">
        <v>0</v>
      </c>
      <c r="G912" s="66" t="s">
        <v>371</v>
      </c>
      <c r="H912" s="66" t="s">
        <v>371</v>
      </c>
      <c r="I912" s="66">
        <v>0</v>
      </c>
      <c r="J912" s="66" t="s">
        <v>365</v>
      </c>
    </row>
    <row r="913" spans="1:10" ht="12.75" customHeight="1" x14ac:dyDescent="0.25">
      <c r="A913" s="60"/>
      <c r="B913" s="56" t="s">
        <v>375</v>
      </c>
      <c r="C913" s="65" t="s">
        <v>365</v>
      </c>
      <c r="D913" s="66">
        <v>541</v>
      </c>
      <c r="E913" s="66">
        <v>0</v>
      </c>
      <c r="F913" s="66" t="s">
        <v>371</v>
      </c>
      <c r="G913" s="66" t="s">
        <v>371</v>
      </c>
      <c r="H913" s="66" t="s">
        <v>371</v>
      </c>
      <c r="I913" s="66">
        <v>0</v>
      </c>
      <c r="J913" s="66" t="s">
        <v>365</v>
      </c>
    </row>
    <row r="914" spans="1:10" ht="12.75" customHeight="1" x14ac:dyDescent="0.25">
      <c r="A914" s="60"/>
      <c r="B914" s="60" t="s">
        <v>376</v>
      </c>
      <c r="C914" s="65" t="s">
        <v>365</v>
      </c>
      <c r="D914" s="66">
        <v>283</v>
      </c>
      <c r="E914" s="66">
        <v>0</v>
      </c>
      <c r="F914" s="66">
        <v>0</v>
      </c>
      <c r="G914" s="66" t="s">
        <v>371</v>
      </c>
      <c r="H914" s="66" t="s">
        <v>371</v>
      </c>
      <c r="I914" s="66">
        <v>0</v>
      </c>
      <c r="J914" s="66" t="s">
        <v>365</v>
      </c>
    </row>
    <row r="915" spans="1:10" ht="12.75" customHeight="1" x14ac:dyDescent="0.25">
      <c r="A915" s="60"/>
      <c r="B915" s="60" t="s">
        <v>377</v>
      </c>
      <c r="C915" s="65" t="s">
        <v>365</v>
      </c>
      <c r="D915" s="66">
        <v>189</v>
      </c>
      <c r="E915" s="66" t="s">
        <v>365</v>
      </c>
      <c r="F915" s="66" t="s">
        <v>365</v>
      </c>
      <c r="G915" s="66" t="s">
        <v>365</v>
      </c>
      <c r="H915" s="66" t="s">
        <v>365</v>
      </c>
      <c r="I915" s="66" t="s">
        <v>365</v>
      </c>
      <c r="J915" s="66" t="s">
        <v>365</v>
      </c>
    </row>
    <row r="916" spans="1:10" ht="12.75" customHeight="1" x14ac:dyDescent="0.25">
      <c r="A916" s="60"/>
      <c r="B916" s="60" t="s">
        <v>378</v>
      </c>
      <c r="C916" s="65" t="s">
        <v>365</v>
      </c>
      <c r="D916" s="66">
        <v>49</v>
      </c>
      <c r="E916" s="66">
        <v>0</v>
      </c>
      <c r="F916" s="66" t="s">
        <v>371</v>
      </c>
      <c r="G916" s="66" t="s">
        <v>371</v>
      </c>
      <c r="H916" s="66">
        <v>0</v>
      </c>
      <c r="I916" s="66">
        <v>0</v>
      </c>
      <c r="J916" s="66" t="s">
        <v>365</v>
      </c>
    </row>
    <row r="917" spans="1:10" ht="12.75" customHeight="1" x14ac:dyDescent="0.25">
      <c r="A917" s="60"/>
      <c r="B917" s="60" t="s">
        <v>379</v>
      </c>
      <c r="C917" s="65" t="s">
        <v>365</v>
      </c>
      <c r="D917" s="66">
        <v>15</v>
      </c>
      <c r="E917" s="66" t="s">
        <v>365</v>
      </c>
      <c r="F917" s="66" t="s">
        <v>371</v>
      </c>
      <c r="G917" s="66" t="s">
        <v>371</v>
      </c>
      <c r="H917" s="66" t="s">
        <v>371</v>
      </c>
      <c r="I917" s="66" t="s">
        <v>365</v>
      </c>
      <c r="J917" s="66" t="s">
        <v>365</v>
      </c>
    </row>
    <row r="918" spans="1:10" ht="12.75" customHeight="1" x14ac:dyDescent="0.25">
      <c r="A918" s="60"/>
      <c r="B918" s="60" t="s">
        <v>380</v>
      </c>
      <c r="C918" s="65" t="s">
        <v>365</v>
      </c>
      <c r="D918" s="66" t="s">
        <v>365</v>
      </c>
      <c r="E918" s="66">
        <v>0</v>
      </c>
      <c r="F918" s="66" t="s">
        <v>371</v>
      </c>
      <c r="G918" s="66">
        <v>0</v>
      </c>
      <c r="H918" s="66">
        <v>0</v>
      </c>
      <c r="I918" s="66">
        <v>0</v>
      </c>
      <c r="J918" s="66" t="s">
        <v>365</v>
      </c>
    </row>
    <row r="919" spans="1:10" ht="12.75" customHeight="1" x14ac:dyDescent="0.25">
      <c r="A919" s="60"/>
      <c r="B919" s="60" t="s">
        <v>381</v>
      </c>
      <c r="C919" s="65" t="s">
        <v>365</v>
      </c>
      <c r="D919" s="66">
        <v>4</v>
      </c>
      <c r="E919" s="66">
        <v>0</v>
      </c>
      <c r="F919" s="66" t="s">
        <v>371</v>
      </c>
      <c r="G919" s="66">
        <v>0</v>
      </c>
      <c r="H919" s="66" t="s">
        <v>371</v>
      </c>
      <c r="I919" s="66">
        <v>0</v>
      </c>
      <c r="J919" s="66" t="s">
        <v>365</v>
      </c>
    </row>
    <row r="920" spans="1:10" ht="12.75" customHeight="1" x14ac:dyDescent="0.25">
      <c r="A920" s="60"/>
      <c r="B920" s="56" t="s">
        <v>382</v>
      </c>
      <c r="C920" s="65" t="s">
        <v>371</v>
      </c>
      <c r="D920" s="66">
        <v>0</v>
      </c>
      <c r="E920" s="66">
        <v>0</v>
      </c>
      <c r="F920" s="66">
        <v>0</v>
      </c>
      <c r="G920" s="66" t="s">
        <v>371</v>
      </c>
      <c r="H920" s="66" t="s">
        <v>371</v>
      </c>
      <c r="I920" s="66">
        <v>0</v>
      </c>
      <c r="J920" s="66" t="s">
        <v>371</v>
      </c>
    </row>
    <row r="921" spans="1:10" ht="12.75" customHeight="1" x14ac:dyDescent="0.25">
      <c r="A921" s="60"/>
      <c r="B921" s="60"/>
      <c r="C921" s="65"/>
      <c r="D921" s="66"/>
      <c r="E921" s="66"/>
      <c r="F921" s="66"/>
      <c r="G921" s="66"/>
      <c r="H921" s="66"/>
      <c r="I921" s="66"/>
      <c r="J921" s="66"/>
    </row>
    <row r="922" spans="1:10" s="59" customFormat="1" ht="12.75" customHeight="1" x14ac:dyDescent="0.25">
      <c r="A922" s="56" t="s">
        <v>466</v>
      </c>
      <c r="B922" s="56" t="s">
        <v>467</v>
      </c>
      <c r="C922" s="69"/>
      <c r="D922" s="70"/>
      <c r="E922" s="70"/>
      <c r="F922" s="70"/>
      <c r="G922" s="70"/>
      <c r="H922" s="70"/>
      <c r="I922" s="70"/>
      <c r="J922" s="70"/>
    </row>
    <row r="923" spans="1:10" ht="12.75" customHeight="1" x14ac:dyDescent="0.25">
      <c r="A923" s="63"/>
      <c r="B923" s="72"/>
      <c r="C923" s="65"/>
      <c r="D923" s="66"/>
      <c r="E923" s="66"/>
      <c r="F923" s="66"/>
      <c r="G923" s="66"/>
      <c r="H923" s="66"/>
      <c r="I923" s="66"/>
      <c r="J923" s="66"/>
    </row>
    <row r="924" spans="1:10" ht="12.75" customHeight="1" x14ac:dyDescent="0.25">
      <c r="A924" s="60"/>
      <c r="B924" s="60"/>
      <c r="C924" s="65"/>
      <c r="D924" s="66"/>
      <c r="E924" s="66"/>
      <c r="F924" s="66"/>
      <c r="G924" s="66"/>
      <c r="H924" s="66"/>
      <c r="I924" s="66"/>
      <c r="J924" s="66"/>
    </row>
    <row r="925" spans="1:10" ht="12.75" customHeight="1" x14ac:dyDescent="0.25">
      <c r="A925" s="60"/>
      <c r="B925" s="56" t="s">
        <v>363</v>
      </c>
      <c r="C925" s="65">
        <v>182</v>
      </c>
      <c r="D925" s="66">
        <v>3832</v>
      </c>
      <c r="E925" s="66" t="s">
        <v>371</v>
      </c>
      <c r="F925" s="66" t="s">
        <v>371</v>
      </c>
      <c r="G925" s="66">
        <v>154</v>
      </c>
      <c r="H925" s="66" t="s">
        <v>371</v>
      </c>
      <c r="I925" s="66">
        <v>0</v>
      </c>
      <c r="J925" s="66">
        <v>10</v>
      </c>
    </row>
    <row r="926" spans="1:10" ht="12.75" customHeight="1" x14ac:dyDescent="0.25">
      <c r="A926" s="60"/>
      <c r="B926" s="56" t="s">
        <v>364</v>
      </c>
      <c r="C926" s="65" t="s">
        <v>365</v>
      </c>
      <c r="D926" s="66">
        <v>33</v>
      </c>
      <c r="E926" s="66" t="s">
        <v>371</v>
      </c>
      <c r="F926" s="66">
        <v>0</v>
      </c>
      <c r="G926" s="66">
        <v>35</v>
      </c>
      <c r="H926" s="66" t="s">
        <v>371</v>
      </c>
      <c r="I926" s="66">
        <v>0</v>
      </c>
      <c r="J926" s="66" t="s">
        <v>365</v>
      </c>
    </row>
    <row r="927" spans="1:10" ht="12.75" customHeight="1" x14ac:dyDescent="0.25">
      <c r="A927" s="60"/>
      <c r="B927" s="60" t="s">
        <v>366</v>
      </c>
      <c r="C927" s="65" t="s">
        <v>365</v>
      </c>
      <c r="D927" s="66">
        <v>33</v>
      </c>
      <c r="E927" s="66">
        <v>0</v>
      </c>
      <c r="F927" s="66">
        <v>0</v>
      </c>
      <c r="G927" s="66">
        <v>12</v>
      </c>
      <c r="H927" s="66">
        <v>0</v>
      </c>
      <c r="I927" s="66">
        <v>0</v>
      </c>
      <c r="J927" s="66" t="s">
        <v>365</v>
      </c>
    </row>
    <row r="928" spans="1:10" ht="12.75" customHeight="1" x14ac:dyDescent="0.25">
      <c r="A928" s="60"/>
      <c r="B928" s="60" t="s">
        <v>367</v>
      </c>
      <c r="C928" s="65" t="s">
        <v>365</v>
      </c>
      <c r="D928" s="66" t="s">
        <v>365</v>
      </c>
      <c r="E928" s="66" t="s">
        <v>371</v>
      </c>
      <c r="F928" s="66">
        <v>0</v>
      </c>
      <c r="G928" s="66">
        <v>23</v>
      </c>
      <c r="H928" s="66" t="s">
        <v>371</v>
      </c>
      <c r="I928" s="66">
        <v>0</v>
      </c>
      <c r="J928" s="66" t="s">
        <v>365</v>
      </c>
    </row>
    <row r="929" spans="1:10" ht="12.75" customHeight="1" x14ac:dyDescent="0.25">
      <c r="A929" s="60"/>
      <c r="B929" s="56" t="s">
        <v>368</v>
      </c>
      <c r="C929" s="65" t="s">
        <v>365</v>
      </c>
      <c r="D929" s="66">
        <v>3001</v>
      </c>
      <c r="E929" s="66">
        <v>0</v>
      </c>
      <c r="F929" s="66" t="s">
        <v>371</v>
      </c>
      <c r="G929" s="66">
        <v>111</v>
      </c>
      <c r="H929" s="66" t="s">
        <v>371</v>
      </c>
      <c r="I929" s="66">
        <v>0</v>
      </c>
      <c r="J929" s="66" t="s">
        <v>365</v>
      </c>
    </row>
    <row r="930" spans="1:10" ht="12.75" customHeight="1" x14ac:dyDescent="0.25">
      <c r="A930" s="60"/>
      <c r="B930" s="60" t="s">
        <v>369</v>
      </c>
      <c r="C930" s="65" t="s">
        <v>365</v>
      </c>
      <c r="D930" s="66">
        <v>217</v>
      </c>
      <c r="E930" s="66">
        <v>0</v>
      </c>
      <c r="F930" s="66" t="s">
        <v>371</v>
      </c>
      <c r="G930" s="66">
        <v>100</v>
      </c>
      <c r="H930" s="66" t="s">
        <v>371</v>
      </c>
      <c r="I930" s="66">
        <v>0</v>
      </c>
      <c r="J930" s="66" t="s">
        <v>365</v>
      </c>
    </row>
    <row r="931" spans="1:10" ht="12.75" customHeight="1" x14ac:dyDescent="0.25">
      <c r="A931" s="60"/>
      <c r="B931" s="60" t="s">
        <v>370</v>
      </c>
      <c r="C931" s="65" t="s">
        <v>365</v>
      </c>
      <c r="D931" s="66">
        <v>200</v>
      </c>
      <c r="E931" s="66">
        <v>0</v>
      </c>
      <c r="F931" s="66" t="s">
        <v>371</v>
      </c>
      <c r="G931" s="66" t="s">
        <v>371</v>
      </c>
      <c r="H931" s="66">
        <v>0</v>
      </c>
      <c r="I931" s="66">
        <v>0</v>
      </c>
      <c r="J931" s="66" t="s">
        <v>365</v>
      </c>
    </row>
    <row r="932" spans="1:10" ht="12.75" customHeight="1" x14ac:dyDescent="0.25">
      <c r="A932" s="60"/>
      <c r="B932" s="60" t="s">
        <v>372</v>
      </c>
      <c r="C932" s="65" t="s">
        <v>365</v>
      </c>
      <c r="D932" s="66">
        <v>2469</v>
      </c>
      <c r="E932" s="66">
        <v>0</v>
      </c>
      <c r="F932" s="66" t="s">
        <v>371</v>
      </c>
      <c r="G932" s="66">
        <v>3</v>
      </c>
      <c r="H932" s="66">
        <v>0</v>
      </c>
      <c r="I932" s="66">
        <v>0</v>
      </c>
      <c r="J932" s="66" t="s">
        <v>365</v>
      </c>
    </row>
    <row r="933" spans="1:10" ht="12.75" customHeight="1" x14ac:dyDescent="0.25">
      <c r="A933" s="60"/>
      <c r="B933" s="60" t="s">
        <v>373</v>
      </c>
      <c r="C933" s="65" t="s">
        <v>365</v>
      </c>
      <c r="D933" s="66">
        <v>67</v>
      </c>
      <c r="E933" s="66" t="s">
        <v>365</v>
      </c>
      <c r="F933" s="66" t="s">
        <v>365</v>
      </c>
      <c r="G933" s="66" t="s">
        <v>365</v>
      </c>
      <c r="H933" s="66" t="s">
        <v>365</v>
      </c>
      <c r="I933" s="66" t="s">
        <v>365</v>
      </c>
      <c r="J933" s="66" t="s">
        <v>365</v>
      </c>
    </row>
    <row r="934" spans="1:10" ht="12.75" customHeight="1" x14ac:dyDescent="0.25">
      <c r="A934" s="60"/>
      <c r="B934" s="60" t="s">
        <v>374</v>
      </c>
      <c r="C934" s="65" t="s">
        <v>365</v>
      </c>
      <c r="D934" s="66">
        <v>48</v>
      </c>
      <c r="E934" s="66">
        <v>0</v>
      </c>
      <c r="F934" s="66" t="s">
        <v>371</v>
      </c>
      <c r="G934" s="66">
        <v>8</v>
      </c>
      <c r="H934" s="66">
        <v>0</v>
      </c>
      <c r="I934" s="66">
        <v>0</v>
      </c>
      <c r="J934" s="66" t="s">
        <v>365</v>
      </c>
    </row>
    <row r="935" spans="1:10" ht="12.75" customHeight="1" x14ac:dyDescent="0.25">
      <c r="A935" s="60"/>
      <c r="B935" s="56" t="s">
        <v>375</v>
      </c>
      <c r="C935" s="65" t="s">
        <v>365</v>
      </c>
      <c r="D935" s="66">
        <v>513</v>
      </c>
      <c r="E935" s="66">
        <v>0</v>
      </c>
      <c r="F935" s="66" t="s">
        <v>371</v>
      </c>
      <c r="G935" s="66" t="s">
        <v>371</v>
      </c>
      <c r="H935" s="66" t="s">
        <v>371</v>
      </c>
      <c r="I935" s="66">
        <v>0</v>
      </c>
      <c r="J935" s="66" t="s">
        <v>365</v>
      </c>
    </row>
    <row r="936" spans="1:10" ht="12.75" customHeight="1" x14ac:dyDescent="0.25">
      <c r="A936" s="60"/>
      <c r="B936" s="60" t="s">
        <v>376</v>
      </c>
      <c r="C936" s="65" t="s">
        <v>365</v>
      </c>
      <c r="D936" s="66">
        <v>219</v>
      </c>
      <c r="E936" s="66">
        <v>0</v>
      </c>
      <c r="F936" s="66">
        <v>0</v>
      </c>
      <c r="G936" s="66" t="s">
        <v>371</v>
      </c>
      <c r="H936" s="66" t="s">
        <v>371</v>
      </c>
      <c r="I936" s="66">
        <v>0</v>
      </c>
      <c r="J936" s="66" t="s">
        <v>365</v>
      </c>
    </row>
    <row r="937" spans="1:10" ht="12.75" customHeight="1" x14ac:dyDescent="0.25">
      <c r="A937" s="60"/>
      <c r="B937" s="60" t="s">
        <v>377</v>
      </c>
      <c r="C937" s="65" t="s">
        <v>365</v>
      </c>
      <c r="D937" s="66">
        <v>192</v>
      </c>
      <c r="E937" s="66" t="s">
        <v>365</v>
      </c>
      <c r="F937" s="66" t="s">
        <v>365</v>
      </c>
      <c r="G937" s="66" t="s">
        <v>365</v>
      </c>
      <c r="H937" s="66" t="s">
        <v>365</v>
      </c>
      <c r="I937" s="66" t="s">
        <v>365</v>
      </c>
      <c r="J937" s="66" t="s">
        <v>365</v>
      </c>
    </row>
    <row r="938" spans="1:10" ht="12.75" customHeight="1" x14ac:dyDescent="0.25">
      <c r="A938" s="60"/>
      <c r="B938" s="60" t="s">
        <v>378</v>
      </c>
      <c r="C938" s="65" t="s">
        <v>365</v>
      </c>
      <c r="D938" s="66">
        <v>65</v>
      </c>
      <c r="E938" s="66">
        <v>0</v>
      </c>
      <c r="F938" s="66">
        <v>0</v>
      </c>
      <c r="G938" s="66" t="s">
        <v>371</v>
      </c>
      <c r="H938" s="66">
        <v>0</v>
      </c>
      <c r="I938" s="66">
        <v>0</v>
      </c>
      <c r="J938" s="66" t="s">
        <v>365</v>
      </c>
    </row>
    <row r="939" spans="1:10" ht="12.75" customHeight="1" x14ac:dyDescent="0.25">
      <c r="A939" s="60"/>
      <c r="B939" s="60" t="s">
        <v>379</v>
      </c>
      <c r="C939" s="65" t="s">
        <v>365</v>
      </c>
      <c r="D939" s="66">
        <v>24</v>
      </c>
      <c r="E939" s="66" t="s">
        <v>365</v>
      </c>
      <c r="F939" s="66" t="s">
        <v>371</v>
      </c>
      <c r="G939" s="66">
        <v>0</v>
      </c>
      <c r="H939" s="66" t="s">
        <v>371</v>
      </c>
      <c r="I939" s="66" t="s">
        <v>365</v>
      </c>
      <c r="J939" s="66" t="s">
        <v>365</v>
      </c>
    </row>
    <row r="940" spans="1:10" ht="12.75" customHeight="1" x14ac:dyDescent="0.25">
      <c r="A940" s="60"/>
      <c r="B940" s="60" t="s">
        <v>380</v>
      </c>
      <c r="C940" s="65" t="s">
        <v>365</v>
      </c>
      <c r="D940" s="66" t="s">
        <v>365</v>
      </c>
      <c r="E940" s="66">
        <v>0</v>
      </c>
      <c r="F940" s="66" t="s">
        <v>371</v>
      </c>
      <c r="G940" s="66">
        <v>0</v>
      </c>
      <c r="H940" s="66">
        <v>0</v>
      </c>
      <c r="I940" s="66">
        <v>0</v>
      </c>
      <c r="J940" s="66" t="s">
        <v>365</v>
      </c>
    </row>
    <row r="941" spans="1:10" ht="12.75" customHeight="1" x14ac:dyDescent="0.25">
      <c r="A941" s="60"/>
      <c r="B941" s="60" t="s">
        <v>381</v>
      </c>
      <c r="C941" s="65" t="s">
        <v>365</v>
      </c>
      <c r="D941" s="66">
        <v>12</v>
      </c>
      <c r="E941" s="66">
        <v>0</v>
      </c>
      <c r="F941" s="66" t="s">
        <v>371</v>
      </c>
      <c r="G941" s="66">
        <v>0</v>
      </c>
      <c r="H941" s="66">
        <v>0</v>
      </c>
      <c r="I941" s="66">
        <v>0</v>
      </c>
      <c r="J941" s="66" t="s">
        <v>365</v>
      </c>
    </row>
    <row r="942" spans="1:10" ht="12.75" customHeight="1" x14ac:dyDescent="0.25">
      <c r="A942" s="60"/>
      <c r="B942" s="56" t="s">
        <v>382</v>
      </c>
      <c r="C942" s="65">
        <v>19</v>
      </c>
      <c r="D942" s="66">
        <v>286</v>
      </c>
      <c r="E942" s="66">
        <v>0</v>
      </c>
      <c r="F942" s="66">
        <v>0</v>
      </c>
      <c r="G942" s="66">
        <v>7</v>
      </c>
      <c r="H942" s="66" t="s">
        <v>371</v>
      </c>
      <c r="I942" s="66">
        <v>0</v>
      </c>
      <c r="J942" s="66">
        <v>10</v>
      </c>
    </row>
    <row r="943" spans="1:10" ht="12.75" customHeight="1" x14ac:dyDescent="0.25">
      <c r="A943" s="60"/>
      <c r="B943" s="60"/>
      <c r="C943" s="65"/>
      <c r="D943" s="66"/>
      <c r="E943" s="66"/>
      <c r="F943" s="66"/>
      <c r="G943" s="66"/>
      <c r="H943" s="66"/>
      <c r="I943" s="66"/>
      <c r="J943" s="66"/>
    </row>
    <row r="944" spans="1:10" s="59" customFormat="1" ht="12.75" customHeight="1" x14ac:dyDescent="0.25">
      <c r="A944" s="56" t="s">
        <v>468</v>
      </c>
      <c r="B944" s="56" t="s">
        <v>469</v>
      </c>
      <c r="C944" s="69"/>
      <c r="D944" s="70"/>
      <c r="E944" s="70"/>
      <c r="F944" s="70"/>
      <c r="G944" s="70"/>
      <c r="H944" s="70"/>
      <c r="I944" s="70"/>
      <c r="J944" s="70"/>
    </row>
    <row r="945" spans="1:10" ht="12.75" customHeight="1" x14ac:dyDescent="0.25">
      <c r="A945" s="60"/>
      <c r="B945" s="60"/>
      <c r="C945" s="65"/>
      <c r="D945" s="66"/>
      <c r="E945" s="66"/>
      <c r="F945" s="66"/>
      <c r="G945" s="66"/>
      <c r="H945" s="66"/>
      <c r="I945" s="66"/>
      <c r="J945" s="66"/>
    </row>
    <row r="946" spans="1:10" ht="12.75" customHeight="1" x14ac:dyDescent="0.25">
      <c r="A946" s="60"/>
      <c r="B946" s="60"/>
      <c r="C946" s="65"/>
      <c r="D946" s="66"/>
      <c r="E946" s="66"/>
      <c r="F946" s="66"/>
      <c r="G946" s="66"/>
      <c r="H946" s="66"/>
      <c r="I946" s="66"/>
      <c r="J946" s="66"/>
    </row>
    <row r="947" spans="1:10" ht="12.75" customHeight="1" x14ac:dyDescent="0.25">
      <c r="A947" s="60"/>
      <c r="B947" s="56" t="s">
        <v>363</v>
      </c>
      <c r="C947" s="65">
        <v>36</v>
      </c>
      <c r="D947" s="66">
        <v>1998</v>
      </c>
      <c r="E947" s="66" t="s">
        <v>371</v>
      </c>
      <c r="F947" s="66" t="s">
        <v>371</v>
      </c>
      <c r="G947" s="66">
        <v>24</v>
      </c>
      <c r="H947" s="66" t="s">
        <v>371</v>
      </c>
      <c r="I947" s="66" t="s">
        <v>371</v>
      </c>
      <c r="J947" s="66" t="s">
        <v>371</v>
      </c>
    </row>
    <row r="948" spans="1:10" ht="12.75" customHeight="1" x14ac:dyDescent="0.25">
      <c r="A948" s="60"/>
      <c r="B948" s="56" t="s">
        <v>364</v>
      </c>
      <c r="C948" s="65" t="s">
        <v>365</v>
      </c>
      <c r="D948" s="66">
        <v>2</v>
      </c>
      <c r="E948" s="66" t="s">
        <v>371</v>
      </c>
      <c r="F948" s="66" t="s">
        <v>371</v>
      </c>
      <c r="G948" s="66">
        <v>3</v>
      </c>
      <c r="H948" s="66" t="s">
        <v>371</v>
      </c>
      <c r="I948" s="66" t="s">
        <v>371</v>
      </c>
      <c r="J948" s="66" t="s">
        <v>365</v>
      </c>
    </row>
    <row r="949" spans="1:10" ht="12.75" customHeight="1" x14ac:dyDescent="0.25">
      <c r="A949" s="60"/>
      <c r="B949" s="60" t="s">
        <v>366</v>
      </c>
      <c r="C949" s="65" t="s">
        <v>365</v>
      </c>
      <c r="D949" s="66">
        <v>2</v>
      </c>
      <c r="E949" s="66">
        <v>0</v>
      </c>
      <c r="F949" s="66">
        <v>0</v>
      </c>
      <c r="G949" s="66">
        <v>1</v>
      </c>
      <c r="H949" s="66">
        <v>0</v>
      </c>
      <c r="I949" s="66">
        <v>0</v>
      </c>
      <c r="J949" s="66" t="s">
        <v>365</v>
      </c>
    </row>
    <row r="950" spans="1:10" ht="12.75" customHeight="1" x14ac:dyDescent="0.25">
      <c r="A950" s="60"/>
      <c r="B950" s="60" t="s">
        <v>367</v>
      </c>
      <c r="C950" s="65" t="s">
        <v>365</v>
      </c>
      <c r="D950" s="66" t="s">
        <v>365</v>
      </c>
      <c r="E950" s="66" t="s">
        <v>371</v>
      </c>
      <c r="F950" s="66" t="s">
        <v>371</v>
      </c>
      <c r="G950" s="66">
        <v>2</v>
      </c>
      <c r="H950" s="66" t="s">
        <v>371</v>
      </c>
      <c r="I950" s="66" t="s">
        <v>371</v>
      </c>
      <c r="J950" s="66" t="s">
        <v>365</v>
      </c>
    </row>
    <row r="951" spans="1:10" ht="12.75" customHeight="1" x14ac:dyDescent="0.25">
      <c r="A951" s="60"/>
      <c r="B951" s="56" t="s">
        <v>368</v>
      </c>
      <c r="C951" s="65" t="s">
        <v>365</v>
      </c>
      <c r="D951" s="66">
        <v>1858</v>
      </c>
      <c r="E951" s="66">
        <v>0</v>
      </c>
      <c r="F951" s="66" t="s">
        <v>371</v>
      </c>
      <c r="G951" s="66">
        <v>21</v>
      </c>
      <c r="H951" s="66" t="s">
        <v>371</v>
      </c>
      <c r="I951" s="66">
        <v>0</v>
      </c>
      <c r="J951" s="66" t="s">
        <v>365</v>
      </c>
    </row>
    <row r="952" spans="1:10" ht="12.75" customHeight="1" x14ac:dyDescent="0.25">
      <c r="A952" s="60"/>
      <c r="B952" s="60" t="s">
        <v>369</v>
      </c>
      <c r="C952" s="65" t="s">
        <v>365</v>
      </c>
      <c r="D952" s="66">
        <v>13</v>
      </c>
      <c r="E952" s="66">
        <v>0</v>
      </c>
      <c r="F952" s="66">
        <v>0</v>
      </c>
      <c r="G952" s="66">
        <v>21</v>
      </c>
      <c r="H952" s="66" t="s">
        <v>371</v>
      </c>
      <c r="I952" s="66">
        <v>0</v>
      </c>
      <c r="J952" s="66" t="s">
        <v>365</v>
      </c>
    </row>
    <row r="953" spans="1:10" ht="12.75" customHeight="1" x14ac:dyDescent="0.25">
      <c r="A953" s="60"/>
      <c r="B953" s="60" t="s">
        <v>370</v>
      </c>
      <c r="C953" s="65" t="s">
        <v>365</v>
      </c>
      <c r="D953" s="66">
        <v>3</v>
      </c>
      <c r="E953" s="66">
        <v>0</v>
      </c>
      <c r="F953" s="66">
        <v>0</v>
      </c>
      <c r="G953" s="66" t="s">
        <v>371</v>
      </c>
      <c r="H953" s="66">
        <v>0</v>
      </c>
      <c r="I953" s="66">
        <v>0</v>
      </c>
      <c r="J953" s="66" t="s">
        <v>365</v>
      </c>
    </row>
    <row r="954" spans="1:10" ht="12.75" customHeight="1" x14ac:dyDescent="0.25">
      <c r="A954" s="60"/>
      <c r="B954" s="60" t="s">
        <v>372</v>
      </c>
      <c r="C954" s="65" t="s">
        <v>365</v>
      </c>
      <c r="D954" s="66">
        <v>1842</v>
      </c>
      <c r="E954" s="66">
        <v>0</v>
      </c>
      <c r="F954" s="66" t="s">
        <v>371</v>
      </c>
      <c r="G954" s="66">
        <v>0</v>
      </c>
      <c r="H954" s="66">
        <v>0</v>
      </c>
      <c r="I954" s="66">
        <v>0</v>
      </c>
      <c r="J954" s="66" t="s">
        <v>365</v>
      </c>
    </row>
    <row r="955" spans="1:10" ht="12.75" customHeight="1" x14ac:dyDescent="0.25">
      <c r="A955" s="60"/>
      <c r="B955" s="60" t="s">
        <v>373</v>
      </c>
      <c r="C955" s="65" t="s">
        <v>365</v>
      </c>
      <c r="D955" s="66">
        <v>0</v>
      </c>
      <c r="E955" s="66" t="s">
        <v>365</v>
      </c>
      <c r="F955" s="66" t="s">
        <v>365</v>
      </c>
      <c r="G955" s="66" t="s">
        <v>365</v>
      </c>
      <c r="H955" s="66" t="s">
        <v>365</v>
      </c>
      <c r="I955" s="66" t="s">
        <v>365</v>
      </c>
      <c r="J955" s="66" t="s">
        <v>365</v>
      </c>
    </row>
    <row r="956" spans="1:10" ht="12.75" customHeight="1" x14ac:dyDescent="0.25">
      <c r="A956" s="60"/>
      <c r="B956" s="60" t="s">
        <v>374</v>
      </c>
      <c r="C956" s="65" t="s">
        <v>365</v>
      </c>
      <c r="D956" s="66">
        <v>0</v>
      </c>
      <c r="E956" s="66">
        <v>0</v>
      </c>
      <c r="F956" s="66" t="s">
        <v>371</v>
      </c>
      <c r="G956" s="66" t="s">
        <v>371</v>
      </c>
      <c r="H956" s="66" t="s">
        <v>371</v>
      </c>
      <c r="I956" s="66">
        <v>0</v>
      </c>
      <c r="J956" s="66" t="s">
        <v>365</v>
      </c>
    </row>
    <row r="957" spans="1:10" ht="12.75" customHeight="1" x14ac:dyDescent="0.25">
      <c r="A957" s="60"/>
      <c r="B957" s="56" t="s">
        <v>375</v>
      </c>
      <c r="C957" s="65" t="s">
        <v>365</v>
      </c>
      <c r="D957" s="66">
        <v>123</v>
      </c>
      <c r="E957" s="66">
        <v>0</v>
      </c>
      <c r="F957" s="66" t="s">
        <v>371</v>
      </c>
      <c r="G957" s="66" t="s">
        <v>371</v>
      </c>
      <c r="H957" s="66" t="s">
        <v>371</v>
      </c>
      <c r="I957" s="66">
        <v>0</v>
      </c>
      <c r="J957" s="66" t="s">
        <v>365</v>
      </c>
    </row>
    <row r="958" spans="1:10" ht="12.75" customHeight="1" x14ac:dyDescent="0.25">
      <c r="A958" s="60"/>
      <c r="B958" s="60" t="s">
        <v>376</v>
      </c>
      <c r="C958" s="65" t="s">
        <v>365</v>
      </c>
      <c r="D958" s="66">
        <v>57</v>
      </c>
      <c r="E958" s="66">
        <v>0</v>
      </c>
      <c r="F958" s="66">
        <v>0</v>
      </c>
      <c r="G958" s="66" t="s">
        <v>371</v>
      </c>
      <c r="H958" s="66" t="s">
        <v>371</v>
      </c>
      <c r="I958" s="66">
        <v>0</v>
      </c>
      <c r="J958" s="66" t="s">
        <v>365</v>
      </c>
    </row>
    <row r="959" spans="1:10" ht="12.75" customHeight="1" x14ac:dyDescent="0.25">
      <c r="A959" s="60"/>
      <c r="B959" s="60" t="s">
        <v>377</v>
      </c>
      <c r="C959" s="65" t="s">
        <v>365</v>
      </c>
      <c r="D959" s="66">
        <v>58</v>
      </c>
      <c r="E959" s="66" t="s">
        <v>365</v>
      </c>
      <c r="F959" s="66" t="s">
        <v>365</v>
      </c>
      <c r="G959" s="66" t="s">
        <v>365</v>
      </c>
      <c r="H959" s="66" t="s">
        <v>365</v>
      </c>
      <c r="I959" s="66" t="s">
        <v>365</v>
      </c>
      <c r="J959" s="66" t="s">
        <v>365</v>
      </c>
    </row>
    <row r="960" spans="1:10" ht="12.75" customHeight="1" x14ac:dyDescent="0.25">
      <c r="A960" s="60"/>
      <c r="B960" s="60" t="s">
        <v>378</v>
      </c>
      <c r="C960" s="65" t="s">
        <v>365</v>
      </c>
      <c r="D960" s="66">
        <v>8</v>
      </c>
      <c r="E960" s="66">
        <v>0</v>
      </c>
      <c r="F960" s="66">
        <v>0</v>
      </c>
      <c r="G960" s="66" t="s">
        <v>371</v>
      </c>
      <c r="H960" s="66">
        <v>0</v>
      </c>
      <c r="I960" s="66">
        <v>0</v>
      </c>
      <c r="J960" s="66" t="s">
        <v>365</v>
      </c>
    </row>
    <row r="961" spans="1:10" ht="12.75" customHeight="1" x14ac:dyDescent="0.25">
      <c r="A961" s="60"/>
      <c r="B961" s="60" t="s">
        <v>379</v>
      </c>
      <c r="C961" s="65" t="s">
        <v>365</v>
      </c>
      <c r="D961" s="66" t="s">
        <v>371</v>
      </c>
      <c r="E961" s="66" t="s">
        <v>365</v>
      </c>
      <c r="F961" s="66" t="s">
        <v>371</v>
      </c>
      <c r="G961" s="66">
        <v>0</v>
      </c>
      <c r="H961" s="66" t="s">
        <v>371</v>
      </c>
      <c r="I961" s="66" t="s">
        <v>365</v>
      </c>
      <c r="J961" s="66" t="s">
        <v>365</v>
      </c>
    </row>
    <row r="962" spans="1:10" ht="12.75" customHeight="1" x14ac:dyDescent="0.25">
      <c r="A962" s="60"/>
      <c r="B962" s="60" t="s">
        <v>380</v>
      </c>
      <c r="C962" s="65" t="s">
        <v>365</v>
      </c>
      <c r="D962" s="66" t="s">
        <v>365</v>
      </c>
      <c r="E962" s="66">
        <v>0</v>
      </c>
      <c r="F962" s="66">
        <v>0</v>
      </c>
      <c r="G962" s="66">
        <v>0</v>
      </c>
      <c r="H962" s="66">
        <v>0</v>
      </c>
      <c r="I962" s="66">
        <v>0</v>
      </c>
      <c r="J962" s="66" t="s">
        <v>365</v>
      </c>
    </row>
    <row r="963" spans="1:10" ht="12.75" customHeight="1" x14ac:dyDescent="0.25">
      <c r="A963" s="60"/>
      <c r="B963" s="60" t="s">
        <v>381</v>
      </c>
      <c r="C963" s="65" t="s">
        <v>365</v>
      </c>
      <c r="D963" s="66" t="s">
        <v>371</v>
      </c>
      <c r="E963" s="66">
        <v>0</v>
      </c>
      <c r="F963" s="66" t="s">
        <v>371</v>
      </c>
      <c r="G963" s="66">
        <v>0</v>
      </c>
      <c r="H963" s="66">
        <v>0</v>
      </c>
      <c r="I963" s="66">
        <v>0</v>
      </c>
      <c r="J963" s="66" t="s">
        <v>365</v>
      </c>
    </row>
    <row r="964" spans="1:10" ht="12.75" customHeight="1" x14ac:dyDescent="0.25">
      <c r="A964" s="60"/>
      <c r="B964" s="56" t="s">
        <v>382</v>
      </c>
      <c r="C964" s="65" t="s">
        <v>371</v>
      </c>
      <c r="D964" s="66">
        <v>16</v>
      </c>
      <c r="E964" s="66">
        <v>0</v>
      </c>
      <c r="F964" s="66">
        <v>0</v>
      </c>
      <c r="G964" s="66" t="s">
        <v>371</v>
      </c>
      <c r="H964" s="66">
        <v>0</v>
      </c>
      <c r="I964" s="66">
        <v>0</v>
      </c>
      <c r="J964" s="66" t="s">
        <v>371</v>
      </c>
    </row>
    <row r="965" spans="1:10" ht="12.75" customHeight="1" x14ac:dyDescent="0.25">
      <c r="A965" s="60"/>
      <c r="B965" s="60"/>
      <c r="C965" s="65"/>
      <c r="D965" s="66"/>
      <c r="E965" s="66"/>
      <c r="F965" s="66"/>
      <c r="G965" s="66"/>
      <c r="H965" s="66"/>
      <c r="I965" s="66"/>
      <c r="J965" s="66"/>
    </row>
    <row r="966" spans="1:10" s="59" customFormat="1" ht="12.75" customHeight="1" x14ac:dyDescent="0.25">
      <c r="A966" s="56" t="s">
        <v>470</v>
      </c>
      <c r="B966" s="56" t="s">
        <v>471</v>
      </c>
      <c r="C966" s="69"/>
      <c r="D966" s="70"/>
      <c r="E966" s="70"/>
      <c r="F966" s="70"/>
      <c r="G966" s="70"/>
      <c r="H966" s="70"/>
      <c r="I966" s="70"/>
      <c r="J966" s="70"/>
    </row>
    <row r="967" spans="1:10" ht="12.75" customHeight="1" x14ac:dyDescent="0.25">
      <c r="A967" s="60"/>
      <c r="B967" s="60"/>
      <c r="C967" s="65"/>
      <c r="D967" s="66"/>
      <c r="E967" s="66"/>
      <c r="F967" s="66"/>
      <c r="G967" s="66"/>
      <c r="H967" s="66"/>
      <c r="I967" s="66"/>
      <c r="J967" s="66"/>
    </row>
    <row r="968" spans="1:10" ht="12.75" customHeight="1" x14ac:dyDescent="0.25">
      <c r="A968" s="60"/>
      <c r="B968" s="60"/>
      <c r="C968" s="65"/>
      <c r="D968" s="66"/>
      <c r="E968" s="66"/>
      <c r="F968" s="66"/>
      <c r="G968" s="66"/>
      <c r="H968" s="66"/>
      <c r="I968" s="66"/>
      <c r="J968" s="66"/>
    </row>
    <row r="969" spans="1:10" ht="12.75" customHeight="1" x14ac:dyDescent="0.25">
      <c r="A969" s="60"/>
      <c r="B969" s="56" t="s">
        <v>363</v>
      </c>
      <c r="C969" s="65">
        <v>94</v>
      </c>
      <c r="D969" s="66">
        <v>10671</v>
      </c>
      <c r="E969" s="66">
        <v>0</v>
      </c>
      <c r="F969" s="66" t="s">
        <v>371</v>
      </c>
      <c r="G969" s="66">
        <v>49</v>
      </c>
      <c r="H969" s="66" t="s">
        <v>371</v>
      </c>
      <c r="I969" s="66" t="s">
        <v>371</v>
      </c>
      <c r="J969" s="66">
        <v>4</v>
      </c>
    </row>
    <row r="970" spans="1:10" ht="12.75" customHeight="1" x14ac:dyDescent="0.25">
      <c r="A970" s="60"/>
      <c r="B970" s="56" t="s">
        <v>364</v>
      </c>
      <c r="C970" s="65" t="s">
        <v>365</v>
      </c>
      <c r="D970" s="66">
        <v>211</v>
      </c>
      <c r="E970" s="66">
        <v>0</v>
      </c>
      <c r="F970" s="66" t="s">
        <v>371</v>
      </c>
      <c r="G970" s="66">
        <v>35</v>
      </c>
      <c r="H970" s="66" t="s">
        <v>371</v>
      </c>
      <c r="I970" s="66" t="s">
        <v>371</v>
      </c>
      <c r="J970" s="66" t="s">
        <v>365</v>
      </c>
    </row>
    <row r="971" spans="1:10" ht="12.75" customHeight="1" x14ac:dyDescent="0.25">
      <c r="A971" s="60"/>
      <c r="B971" s="60" t="s">
        <v>366</v>
      </c>
      <c r="C971" s="65" t="s">
        <v>365</v>
      </c>
      <c r="D971" s="66">
        <v>211</v>
      </c>
      <c r="E971" s="66">
        <v>0</v>
      </c>
      <c r="F971" s="66" t="s">
        <v>371</v>
      </c>
      <c r="G971" s="66">
        <v>17</v>
      </c>
      <c r="H971" s="66" t="s">
        <v>371</v>
      </c>
      <c r="I971" s="66" t="s">
        <v>371</v>
      </c>
      <c r="J971" s="66" t="s">
        <v>365</v>
      </c>
    </row>
    <row r="972" spans="1:10" ht="12.75" customHeight="1" x14ac:dyDescent="0.25">
      <c r="A972" s="60"/>
      <c r="B972" s="60" t="s">
        <v>367</v>
      </c>
      <c r="C972" s="65" t="s">
        <v>365</v>
      </c>
      <c r="D972" s="66" t="s">
        <v>365</v>
      </c>
      <c r="E972" s="66">
        <v>0</v>
      </c>
      <c r="F972" s="66" t="s">
        <v>371</v>
      </c>
      <c r="G972" s="66">
        <v>19</v>
      </c>
      <c r="H972" s="66" t="s">
        <v>371</v>
      </c>
      <c r="I972" s="66" t="s">
        <v>371</v>
      </c>
      <c r="J972" s="66" t="s">
        <v>365</v>
      </c>
    </row>
    <row r="973" spans="1:10" ht="12.75" customHeight="1" x14ac:dyDescent="0.25">
      <c r="A973" s="60"/>
      <c r="B973" s="56" t="s">
        <v>368</v>
      </c>
      <c r="C973" s="65" t="s">
        <v>365</v>
      </c>
      <c r="D973" s="66">
        <v>5172</v>
      </c>
      <c r="E973" s="66">
        <v>0</v>
      </c>
      <c r="F973" s="66" t="s">
        <v>371</v>
      </c>
      <c r="G973" s="66">
        <v>5</v>
      </c>
      <c r="H973" s="66" t="s">
        <v>371</v>
      </c>
      <c r="I973" s="66">
        <v>0</v>
      </c>
      <c r="J973" s="66" t="s">
        <v>365</v>
      </c>
    </row>
    <row r="974" spans="1:10" ht="12.75" customHeight="1" x14ac:dyDescent="0.25">
      <c r="A974" s="60"/>
      <c r="B974" s="60" t="s">
        <v>369</v>
      </c>
      <c r="C974" s="65" t="s">
        <v>365</v>
      </c>
      <c r="D974" s="66">
        <v>304</v>
      </c>
      <c r="E974" s="66">
        <v>0</v>
      </c>
      <c r="F974" s="66" t="s">
        <v>371</v>
      </c>
      <c r="G974" s="66">
        <v>4</v>
      </c>
      <c r="H974" s="66" t="s">
        <v>371</v>
      </c>
      <c r="I974" s="66">
        <v>0</v>
      </c>
      <c r="J974" s="66" t="s">
        <v>365</v>
      </c>
    </row>
    <row r="975" spans="1:10" ht="12.75" customHeight="1" x14ac:dyDescent="0.25">
      <c r="A975" s="60"/>
      <c r="B975" s="60" t="s">
        <v>370</v>
      </c>
      <c r="C975" s="65" t="s">
        <v>365</v>
      </c>
      <c r="D975" s="66">
        <v>1744</v>
      </c>
      <c r="E975" s="66">
        <v>0</v>
      </c>
      <c r="F975" s="66" t="s">
        <v>371</v>
      </c>
      <c r="G975" s="66" t="s">
        <v>371</v>
      </c>
      <c r="H975" s="66">
        <v>0</v>
      </c>
      <c r="I975" s="66">
        <v>0</v>
      </c>
      <c r="J975" s="66" t="s">
        <v>365</v>
      </c>
    </row>
    <row r="976" spans="1:10" ht="12.75" customHeight="1" x14ac:dyDescent="0.25">
      <c r="A976" s="60"/>
      <c r="B976" s="60" t="s">
        <v>372</v>
      </c>
      <c r="C976" s="65" t="s">
        <v>365</v>
      </c>
      <c r="D976" s="66">
        <v>2881</v>
      </c>
      <c r="E976" s="66">
        <v>0</v>
      </c>
      <c r="F976" s="66" t="s">
        <v>371</v>
      </c>
      <c r="G976" s="66" t="s">
        <v>371</v>
      </c>
      <c r="H976" s="66" t="s">
        <v>371</v>
      </c>
      <c r="I976" s="66">
        <v>0</v>
      </c>
      <c r="J976" s="66" t="s">
        <v>365</v>
      </c>
    </row>
    <row r="977" spans="1:10" ht="12.75" customHeight="1" x14ac:dyDescent="0.25">
      <c r="A977" s="60"/>
      <c r="B977" s="60" t="s">
        <v>373</v>
      </c>
      <c r="C977" s="65" t="s">
        <v>365</v>
      </c>
      <c r="D977" s="66">
        <v>12</v>
      </c>
      <c r="E977" s="66" t="s">
        <v>365</v>
      </c>
      <c r="F977" s="66" t="s">
        <v>365</v>
      </c>
      <c r="G977" s="66" t="s">
        <v>365</v>
      </c>
      <c r="H977" s="66" t="s">
        <v>365</v>
      </c>
      <c r="I977" s="66" t="s">
        <v>365</v>
      </c>
      <c r="J977" s="66" t="s">
        <v>365</v>
      </c>
    </row>
    <row r="978" spans="1:10" ht="12.75" customHeight="1" x14ac:dyDescent="0.25">
      <c r="A978" s="60"/>
      <c r="B978" s="60" t="s">
        <v>374</v>
      </c>
      <c r="C978" s="65" t="s">
        <v>365</v>
      </c>
      <c r="D978" s="66">
        <v>231</v>
      </c>
      <c r="E978" s="66">
        <v>0</v>
      </c>
      <c r="F978" s="66" t="s">
        <v>371</v>
      </c>
      <c r="G978" s="66">
        <v>1</v>
      </c>
      <c r="H978" s="66" t="s">
        <v>371</v>
      </c>
      <c r="I978" s="66">
        <v>0</v>
      </c>
      <c r="J978" s="66" t="s">
        <v>365</v>
      </c>
    </row>
    <row r="979" spans="1:10" ht="12.75" customHeight="1" x14ac:dyDescent="0.25">
      <c r="A979" s="60"/>
      <c r="B979" s="60" t="s">
        <v>375</v>
      </c>
      <c r="C979" s="65" t="s">
        <v>365</v>
      </c>
      <c r="D979" s="66">
        <v>5196</v>
      </c>
      <c r="E979" s="66">
        <v>0</v>
      </c>
      <c r="F979" s="66" t="s">
        <v>371</v>
      </c>
      <c r="G979" s="66">
        <v>8</v>
      </c>
      <c r="H979" s="66" t="s">
        <v>371</v>
      </c>
      <c r="I979" s="66" t="s">
        <v>371</v>
      </c>
      <c r="J979" s="66" t="s">
        <v>365</v>
      </c>
    </row>
    <row r="980" spans="1:10" ht="12.75" customHeight="1" x14ac:dyDescent="0.25">
      <c r="A980" s="60"/>
      <c r="B980" s="56" t="s">
        <v>376</v>
      </c>
      <c r="C980" s="65" t="s">
        <v>365</v>
      </c>
      <c r="D980" s="66">
        <v>3421</v>
      </c>
      <c r="E980" s="66">
        <v>0</v>
      </c>
      <c r="F980" s="66" t="s">
        <v>371</v>
      </c>
      <c r="G980" s="66">
        <v>7</v>
      </c>
      <c r="H980" s="66" t="s">
        <v>371</v>
      </c>
      <c r="I980" s="66" t="s">
        <v>371</v>
      </c>
      <c r="J980" s="66" t="s">
        <v>365</v>
      </c>
    </row>
    <row r="981" spans="1:10" ht="12.75" customHeight="1" x14ac:dyDescent="0.25">
      <c r="A981" s="60"/>
      <c r="B981" s="60" t="s">
        <v>377</v>
      </c>
      <c r="C981" s="65" t="s">
        <v>365</v>
      </c>
      <c r="D981" s="66">
        <v>1333</v>
      </c>
      <c r="E981" s="66" t="s">
        <v>365</v>
      </c>
      <c r="F981" s="66" t="s">
        <v>365</v>
      </c>
      <c r="G981" s="66" t="s">
        <v>365</v>
      </c>
      <c r="H981" s="66" t="s">
        <v>365</v>
      </c>
      <c r="I981" s="66" t="s">
        <v>365</v>
      </c>
      <c r="J981" s="66" t="s">
        <v>365</v>
      </c>
    </row>
    <row r="982" spans="1:10" ht="12.75" customHeight="1" x14ac:dyDescent="0.25">
      <c r="A982" s="60"/>
      <c r="B982" s="60" t="s">
        <v>378</v>
      </c>
      <c r="C982" s="65" t="s">
        <v>365</v>
      </c>
      <c r="D982" s="66">
        <v>358</v>
      </c>
      <c r="E982" s="66">
        <v>0</v>
      </c>
      <c r="F982" s="66" t="s">
        <v>371</v>
      </c>
      <c r="G982" s="66">
        <v>1</v>
      </c>
      <c r="H982" s="66" t="s">
        <v>371</v>
      </c>
      <c r="I982" s="66">
        <v>0</v>
      </c>
      <c r="J982" s="66" t="s">
        <v>365</v>
      </c>
    </row>
    <row r="983" spans="1:10" ht="12.75" customHeight="1" x14ac:dyDescent="0.25">
      <c r="A983" s="60"/>
      <c r="B983" s="60" t="s">
        <v>379</v>
      </c>
      <c r="C983" s="65" t="s">
        <v>365</v>
      </c>
      <c r="D983" s="66">
        <v>67</v>
      </c>
      <c r="E983" s="66" t="s">
        <v>365</v>
      </c>
      <c r="F983" s="66" t="s">
        <v>371</v>
      </c>
      <c r="G983" s="66" t="s">
        <v>371</v>
      </c>
      <c r="H983" s="66" t="s">
        <v>371</v>
      </c>
      <c r="I983" s="66" t="s">
        <v>365</v>
      </c>
      <c r="J983" s="66" t="s">
        <v>365</v>
      </c>
    </row>
    <row r="984" spans="1:10" ht="12.75" customHeight="1" x14ac:dyDescent="0.25">
      <c r="A984" s="60"/>
      <c r="B984" s="60" t="s">
        <v>380</v>
      </c>
      <c r="C984" s="65" t="s">
        <v>365</v>
      </c>
      <c r="D984" s="66" t="s">
        <v>365</v>
      </c>
      <c r="E984" s="66">
        <v>0</v>
      </c>
      <c r="F984" s="66" t="s">
        <v>371</v>
      </c>
      <c r="G984" s="66" t="s">
        <v>371</v>
      </c>
      <c r="H984" s="66" t="s">
        <v>371</v>
      </c>
      <c r="I984" s="66">
        <v>0</v>
      </c>
      <c r="J984" s="66" t="s">
        <v>365</v>
      </c>
    </row>
    <row r="985" spans="1:10" ht="12.75" customHeight="1" x14ac:dyDescent="0.25">
      <c r="A985" s="60"/>
      <c r="B985" s="60" t="s">
        <v>381</v>
      </c>
      <c r="C985" s="65" t="s">
        <v>365</v>
      </c>
      <c r="D985" s="66">
        <v>17</v>
      </c>
      <c r="E985" s="66">
        <v>0</v>
      </c>
      <c r="F985" s="66" t="s">
        <v>371</v>
      </c>
      <c r="G985" s="66" t="s">
        <v>371</v>
      </c>
      <c r="H985" s="66" t="s">
        <v>371</v>
      </c>
      <c r="I985" s="66">
        <v>0</v>
      </c>
      <c r="J985" s="66" t="s">
        <v>365</v>
      </c>
    </row>
    <row r="986" spans="1:10" ht="12.75" customHeight="1" x14ac:dyDescent="0.25">
      <c r="A986" s="60"/>
      <c r="B986" s="56" t="s">
        <v>382</v>
      </c>
      <c r="C986" s="65">
        <v>4</v>
      </c>
      <c r="D986" s="66">
        <v>92</v>
      </c>
      <c r="E986" s="66">
        <v>0</v>
      </c>
      <c r="F986" s="66" t="s">
        <v>371</v>
      </c>
      <c r="G986" s="66" t="s">
        <v>371</v>
      </c>
      <c r="H986" s="66">
        <v>0</v>
      </c>
      <c r="I986" s="66">
        <v>0</v>
      </c>
      <c r="J986" s="66">
        <v>4</v>
      </c>
    </row>
    <row r="987" spans="1:10" ht="12.75" customHeight="1" x14ac:dyDescent="0.25">
      <c r="A987" s="60"/>
      <c r="B987" s="60"/>
      <c r="C987" s="65"/>
      <c r="D987" s="66"/>
      <c r="E987" s="66"/>
      <c r="F987" s="66"/>
      <c r="G987" s="66"/>
      <c r="H987" s="66"/>
      <c r="I987" s="66"/>
      <c r="J987" s="66"/>
    </row>
    <row r="988" spans="1:10" s="59" customFormat="1" ht="12.75" customHeight="1" x14ac:dyDescent="0.25">
      <c r="A988" s="56" t="s">
        <v>472</v>
      </c>
      <c r="B988" s="56" t="s">
        <v>473</v>
      </c>
      <c r="C988" s="69"/>
      <c r="D988" s="70"/>
      <c r="E988" s="70"/>
      <c r="F988" s="70"/>
      <c r="G988" s="70"/>
      <c r="H988" s="70"/>
      <c r="I988" s="70"/>
      <c r="J988" s="70"/>
    </row>
    <row r="989" spans="1:10" ht="12.75" customHeight="1" x14ac:dyDescent="0.25">
      <c r="A989" s="63"/>
      <c r="B989" s="72"/>
      <c r="C989" s="65"/>
      <c r="D989" s="66"/>
      <c r="E989" s="66"/>
      <c r="F989" s="66"/>
      <c r="G989" s="66"/>
      <c r="H989" s="66"/>
      <c r="I989" s="66"/>
      <c r="J989" s="66"/>
    </row>
    <row r="990" spans="1:10" ht="12.75" customHeight="1" x14ac:dyDescent="0.25">
      <c r="A990" s="60"/>
      <c r="B990" s="60"/>
      <c r="C990" s="65"/>
      <c r="D990" s="66"/>
      <c r="E990" s="66"/>
      <c r="F990" s="66"/>
      <c r="G990" s="66"/>
      <c r="H990" s="66"/>
      <c r="I990" s="66"/>
      <c r="J990" s="66"/>
    </row>
    <row r="991" spans="1:10" ht="12.75" customHeight="1" x14ac:dyDescent="0.25">
      <c r="A991" s="60"/>
      <c r="B991" s="56" t="s">
        <v>363</v>
      </c>
      <c r="C991" s="65">
        <v>47</v>
      </c>
      <c r="D991" s="66">
        <v>5617</v>
      </c>
      <c r="E991" s="66">
        <v>0</v>
      </c>
      <c r="F991" s="66" t="s">
        <v>371</v>
      </c>
      <c r="G991" s="66">
        <v>21</v>
      </c>
      <c r="H991" s="66" t="s">
        <v>371</v>
      </c>
      <c r="I991" s="66" t="s">
        <v>371</v>
      </c>
      <c r="J991" s="66">
        <v>3</v>
      </c>
    </row>
    <row r="992" spans="1:10" ht="12.75" customHeight="1" x14ac:dyDescent="0.25">
      <c r="A992" s="60"/>
      <c r="B992" s="56" t="s">
        <v>364</v>
      </c>
      <c r="C992" s="65" t="s">
        <v>365</v>
      </c>
      <c r="D992" s="66">
        <v>121</v>
      </c>
      <c r="E992" s="66">
        <v>0</v>
      </c>
      <c r="F992" s="66" t="s">
        <v>371</v>
      </c>
      <c r="G992" s="66">
        <v>13</v>
      </c>
      <c r="H992" s="66" t="s">
        <v>371</v>
      </c>
      <c r="I992" s="66" t="s">
        <v>371</v>
      </c>
      <c r="J992" s="66" t="s">
        <v>365</v>
      </c>
    </row>
    <row r="993" spans="1:10" ht="12.75" customHeight="1" x14ac:dyDescent="0.25">
      <c r="A993" s="60"/>
      <c r="B993" s="60" t="s">
        <v>366</v>
      </c>
      <c r="C993" s="65" t="s">
        <v>365</v>
      </c>
      <c r="D993" s="66">
        <v>121</v>
      </c>
      <c r="E993" s="66">
        <v>0</v>
      </c>
      <c r="F993" s="66" t="s">
        <v>371</v>
      </c>
      <c r="G993" s="66">
        <v>8</v>
      </c>
      <c r="H993" s="66" t="s">
        <v>371</v>
      </c>
      <c r="I993" s="66" t="s">
        <v>371</v>
      </c>
      <c r="J993" s="66" t="s">
        <v>365</v>
      </c>
    </row>
    <row r="994" spans="1:10" ht="12.75" customHeight="1" x14ac:dyDescent="0.25">
      <c r="A994" s="60"/>
      <c r="B994" s="60" t="s">
        <v>367</v>
      </c>
      <c r="C994" s="65" t="s">
        <v>365</v>
      </c>
      <c r="D994" s="66" t="s">
        <v>365</v>
      </c>
      <c r="E994" s="66">
        <v>0</v>
      </c>
      <c r="F994" s="66" t="s">
        <v>371</v>
      </c>
      <c r="G994" s="66">
        <v>5</v>
      </c>
      <c r="H994" s="66" t="s">
        <v>371</v>
      </c>
      <c r="I994" s="66" t="s">
        <v>371</v>
      </c>
      <c r="J994" s="66" t="s">
        <v>365</v>
      </c>
    </row>
    <row r="995" spans="1:10" ht="12.75" customHeight="1" x14ac:dyDescent="0.25">
      <c r="A995" s="60"/>
      <c r="B995" s="56" t="s">
        <v>368</v>
      </c>
      <c r="C995" s="65" t="s">
        <v>365</v>
      </c>
      <c r="D995" s="66">
        <v>2786</v>
      </c>
      <c r="E995" s="66">
        <v>0</v>
      </c>
      <c r="F995" s="66" t="s">
        <v>371</v>
      </c>
      <c r="G995" s="66">
        <v>3</v>
      </c>
      <c r="H995" s="66" t="s">
        <v>371</v>
      </c>
      <c r="I995" s="66">
        <v>0</v>
      </c>
      <c r="J995" s="66" t="s">
        <v>365</v>
      </c>
    </row>
    <row r="996" spans="1:10" ht="12.75" customHeight="1" x14ac:dyDescent="0.25">
      <c r="A996" s="60"/>
      <c r="B996" s="60" t="s">
        <v>369</v>
      </c>
      <c r="C996" s="65" t="s">
        <v>365</v>
      </c>
      <c r="D996" s="66">
        <v>212</v>
      </c>
      <c r="E996" s="66">
        <v>0</v>
      </c>
      <c r="F996" s="66" t="s">
        <v>371</v>
      </c>
      <c r="G996" s="66">
        <v>2</v>
      </c>
      <c r="H996" s="66" t="s">
        <v>371</v>
      </c>
      <c r="I996" s="66">
        <v>0</v>
      </c>
      <c r="J996" s="66" t="s">
        <v>365</v>
      </c>
    </row>
    <row r="997" spans="1:10" ht="12.75" customHeight="1" x14ac:dyDescent="0.25">
      <c r="A997" s="60"/>
      <c r="B997" s="60" t="s">
        <v>370</v>
      </c>
      <c r="C997" s="65" t="s">
        <v>365</v>
      </c>
      <c r="D997" s="66">
        <v>827</v>
      </c>
      <c r="E997" s="66">
        <v>0</v>
      </c>
      <c r="F997" s="66" t="s">
        <v>371</v>
      </c>
      <c r="G997" s="66" t="s">
        <v>371</v>
      </c>
      <c r="H997" s="66">
        <v>0</v>
      </c>
      <c r="I997" s="66">
        <v>0</v>
      </c>
      <c r="J997" s="66" t="s">
        <v>365</v>
      </c>
    </row>
    <row r="998" spans="1:10" ht="12.75" customHeight="1" x14ac:dyDescent="0.25">
      <c r="A998" s="60"/>
      <c r="B998" s="60" t="s">
        <v>372</v>
      </c>
      <c r="C998" s="65" t="s">
        <v>365</v>
      </c>
      <c r="D998" s="66">
        <v>1603</v>
      </c>
      <c r="E998" s="66">
        <v>0</v>
      </c>
      <c r="F998" s="66" t="s">
        <v>371</v>
      </c>
      <c r="G998" s="66" t="s">
        <v>371</v>
      </c>
      <c r="H998" s="66" t="s">
        <v>371</v>
      </c>
      <c r="I998" s="66">
        <v>0</v>
      </c>
      <c r="J998" s="66" t="s">
        <v>365</v>
      </c>
    </row>
    <row r="999" spans="1:10" ht="12.75" customHeight="1" x14ac:dyDescent="0.25">
      <c r="A999" s="60"/>
      <c r="B999" s="60" t="s">
        <v>373</v>
      </c>
      <c r="C999" s="65" t="s">
        <v>365</v>
      </c>
      <c r="D999" s="66">
        <v>6</v>
      </c>
      <c r="E999" s="66" t="s">
        <v>365</v>
      </c>
      <c r="F999" s="66" t="s">
        <v>365</v>
      </c>
      <c r="G999" s="66" t="s">
        <v>365</v>
      </c>
      <c r="H999" s="66" t="s">
        <v>365</v>
      </c>
      <c r="I999" s="66" t="s">
        <v>365</v>
      </c>
      <c r="J999" s="66" t="s">
        <v>365</v>
      </c>
    </row>
    <row r="1000" spans="1:10" ht="12.75" customHeight="1" x14ac:dyDescent="0.25">
      <c r="A1000" s="60"/>
      <c r="B1000" s="60" t="s">
        <v>374</v>
      </c>
      <c r="C1000" s="65" t="s">
        <v>365</v>
      </c>
      <c r="D1000" s="66">
        <v>138</v>
      </c>
      <c r="E1000" s="66">
        <v>0</v>
      </c>
      <c r="F1000" s="66" t="s">
        <v>371</v>
      </c>
      <c r="G1000" s="66">
        <v>1</v>
      </c>
      <c r="H1000" s="66" t="s">
        <v>371</v>
      </c>
      <c r="I1000" s="66">
        <v>0</v>
      </c>
      <c r="J1000" s="66" t="s">
        <v>365</v>
      </c>
    </row>
    <row r="1001" spans="1:10" ht="12.75" customHeight="1" x14ac:dyDescent="0.25">
      <c r="A1001" s="60"/>
      <c r="B1001" s="56" t="s">
        <v>375</v>
      </c>
      <c r="C1001" s="65" t="s">
        <v>365</v>
      </c>
      <c r="D1001" s="66">
        <v>2619</v>
      </c>
      <c r="E1001" s="66">
        <v>0</v>
      </c>
      <c r="F1001" s="66" t="s">
        <v>371</v>
      </c>
      <c r="G1001" s="66">
        <v>4</v>
      </c>
      <c r="H1001" s="66" t="s">
        <v>371</v>
      </c>
      <c r="I1001" s="66" t="s">
        <v>371</v>
      </c>
      <c r="J1001" s="66" t="s">
        <v>365</v>
      </c>
    </row>
    <row r="1002" spans="1:10" ht="12.75" customHeight="1" x14ac:dyDescent="0.25">
      <c r="A1002" s="60"/>
      <c r="B1002" s="60" t="s">
        <v>376</v>
      </c>
      <c r="C1002" s="65" t="s">
        <v>365</v>
      </c>
      <c r="D1002" s="66">
        <v>1716</v>
      </c>
      <c r="E1002" s="66">
        <v>0</v>
      </c>
      <c r="F1002" s="66" t="s">
        <v>371</v>
      </c>
      <c r="G1002" s="66">
        <v>4</v>
      </c>
      <c r="H1002" s="66" t="s">
        <v>371</v>
      </c>
      <c r="I1002" s="66" t="s">
        <v>371</v>
      </c>
      <c r="J1002" s="66" t="s">
        <v>365</v>
      </c>
    </row>
    <row r="1003" spans="1:10" ht="12.75" customHeight="1" x14ac:dyDescent="0.25">
      <c r="A1003" s="60"/>
      <c r="B1003" s="60" t="s">
        <v>377</v>
      </c>
      <c r="C1003" s="65" t="s">
        <v>365</v>
      </c>
      <c r="D1003" s="66">
        <v>623</v>
      </c>
      <c r="E1003" s="66" t="s">
        <v>365</v>
      </c>
      <c r="F1003" s="66" t="s">
        <v>365</v>
      </c>
      <c r="G1003" s="66" t="s">
        <v>365</v>
      </c>
      <c r="H1003" s="66" t="s">
        <v>365</v>
      </c>
      <c r="I1003" s="66" t="s">
        <v>365</v>
      </c>
      <c r="J1003" s="66" t="s">
        <v>365</v>
      </c>
    </row>
    <row r="1004" spans="1:10" ht="12.75" customHeight="1" x14ac:dyDescent="0.25">
      <c r="A1004" s="60"/>
      <c r="B1004" s="60" t="s">
        <v>378</v>
      </c>
      <c r="C1004" s="65" t="s">
        <v>365</v>
      </c>
      <c r="D1004" s="66">
        <v>227</v>
      </c>
      <c r="E1004" s="66">
        <v>0</v>
      </c>
      <c r="F1004" s="66" t="s">
        <v>371</v>
      </c>
      <c r="G1004" s="66" t="s">
        <v>371</v>
      </c>
      <c r="H1004" s="66" t="s">
        <v>371</v>
      </c>
      <c r="I1004" s="66">
        <v>0</v>
      </c>
      <c r="J1004" s="66" t="s">
        <v>365</v>
      </c>
    </row>
    <row r="1005" spans="1:10" ht="12.75" customHeight="1" x14ac:dyDescent="0.25">
      <c r="A1005" s="60"/>
      <c r="B1005" s="60" t="s">
        <v>379</v>
      </c>
      <c r="C1005" s="65" t="s">
        <v>365</v>
      </c>
      <c r="D1005" s="66">
        <v>48</v>
      </c>
      <c r="E1005" s="66" t="s">
        <v>365</v>
      </c>
      <c r="F1005" s="66" t="s">
        <v>371</v>
      </c>
      <c r="G1005" s="66" t="s">
        <v>371</v>
      </c>
      <c r="H1005" s="66" t="s">
        <v>371</v>
      </c>
      <c r="I1005" s="66" t="s">
        <v>365</v>
      </c>
      <c r="J1005" s="66" t="s">
        <v>365</v>
      </c>
    </row>
    <row r="1006" spans="1:10" ht="12.75" customHeight="1" x14ac:dyDescent="0.25">
      <c r="A1006" s="60"/>
      <c r="B1006" s="60" t="s">
        <v>380</v>
      </c>
      <c r="C1006" s="65" t="s">
        <v>365</v>
      </c>
      <c r="D1006" s="66" t="s">
        <v>365</v>
      </c>
      <c r="E1006" s="66">
        <v>0</v>
      </c>
      <c r="F1006" s="66" t="s">
        <v>371</v>
      </c>
      <c r="G1006" s="66" t="s">
        <v>371</v>
      </c>
      <c r="H1006" s="66" t="s">
        <v>371</v>
      </c>
      <c r="I1006" s="66">
        <v>0</v>
      </c>
      <c r="J1006" s="66" t="s">
        <v>365</v>
      </c>
    </row>
    <row r="1007" spans="1:10" ht="12.75" customHeight="1" x14ac:dyDescent="0.25">
      <c r="A1007" s="60"/>
      <c r="B1007" s="60" t="s">
        <v>381</v>
      </c>
      <c r="C1007" s="65" t="s">
        <v>365</v>
      </c>
      <c r="D1007" s="66">
        <v>5</v>
      </c>
      <c r="E1007" s="66">
        <v>0</v>
      </c>
      <c r="F1007" s="66" t="s">
        <v>371</v>
      </c>
      <c r="G1007" s="66" t="s">
        <v>371</v>
      </c>
      <c r="H1007" s="66" t="s">
        <v>371</v>
      </c>
      <c r="I1007" s="66">
        <v>0</v>
      </c>
      <c r="J1007" s="66" t="s">
        <v>365</v>
      </c>
    </row>
    <row r="1008" spans="1:10" ht="12.75" customHeight="1" x14ac:dyDescent="0.25">
      <c r="A1008" s="60"/>
      <c r="B1008" s="56" t="s">
        <v>382</v>
      </c>
      <c r="C1008" s="65">
        <v>3</v>
      </c>
      <c r="D1008" s="66">
        <v>92</v>
      </c>
      <c r="E1008" s="66">
        <v>0</v>
      </c>
      <c r="F1008" s="66">
        <v>0</v>
      </c>
      <c r="G1008" s="66" t="s">
        <v>371</v>
      </c>
      <c r="H1008" s="66">
        <v>0</v>
      </c>
      <c r="I1008" s="66">
        <v>0</v>
      </c>
      <c r="J1008" s="66">
        <v>3</v>
      </c>
    </row>
    <row r="1009" spans="1:10" ht="12.75" customHeight="1" x14ac:dyDescent="0.25">
      <c r="A1009" s="60"/>
      <c r="B1009" s="60"/>
      <c r="C1009" s="65"/>
      <c r="D1009" s="66"/>
      <c r="E1009" s="66"/>
      <c r="F1009" s="66"/>
      <c r="G1009" s="66"/>
      <c r="H1009" s="66"/>
      <c r="I1009" s="66"/>
      <c r="J1009" s="66"/>
    </row>
    <row r="1010" spans="1:10" s="59" customFormat="1" ht="12.75" customHeight="1" x14ac:dyDescent="0.25">
      <c r="A1010" s="56" t="s">
        <v>474</v>
      </c>
      <c r="B1010" s="56" t="s">
        <v>475</v>
      </c>
      <c r="C1010" s="69"/>
      <c r="D1010" s="70"/>
      <c r="E1010" s="70"/>
      <c r="F1010" s="70"/>
      <c r="G1010" s="70"/>
      <c r="H1010" s="70"/>
      <c r="I1010" s="70"/>
      <c r="J1010" s="70"/>
    </row>
    <row r="1011" spans="1:10" ht="12.75" customHeight="1" x14ac:dyDescent="0.25">
      <c r="A1011" s="60"/>
      <c r="B1011" s="60"/>
      <c r="C1011" s="65"/>
      <c r="D1011" s="66"/>
      <c r="E1011" s="66"/>
      <c r="F1011" s="66"/>
      <c r="G1011" s="66"/>
      <c r="H1011" s="66"/>
      <c r="I1011" s="66"/>
      <c r="J1011" s="66"/>
    </row>
    <row r="1012" spans="1:10" ht="12.75" customHeight="1" x14ac:dyDescent="0.25">
      <c r="A1012" s="60"/>
      <c r="B1012" s="60"/>
      <c r="C1012" s="65"/>
      <c r="D1012" s="66"/>
      <c r="E1012" s="66"/>
      <c r="F1012" s="66"/>
      <c r="G1012" s="66"/>
      <c r="H1012" s="66"/>
      <c r="I1012" s="66"/>
      <c r="J1012" s="66"/>
    </row>
    <row r="1013" spans="1:10" ht="12.75" customHeight="1" x14ac:dyDescent="0.25">
      <c r="A1013" s="60"/>
      <c r="B1013" s="56" t="s">
        <v>363</v>
      </c>
      <c r="C1013" s="65">
        <v>9</v>
      </c>
      <c r="D1013" s="66">
        <v>993</v>
      </c>
      <c r="E1013" s="66" t="s">
        <v>371</v>
      </c>
      <c r="F1013" s="66" t="s">
        <v>371</v>
      </c>
      <c r="G1013" s="66">
        <v>4</v>
      </c>
      <c r="H1013" s="66" t="s">
        <v>371</v>
      </c>
      <c r="I1013" s="66">
        <v>0</v>
      </c>
      <c r="J1013" s="66">
        <v>2</v>
      </c>
    </row>
    <row r="1014" spans="1:10" ht="12.75" customHeight="1" x14ac:dyDescent="0.25">
      <c r="A1014" s="60"/>
      <c r="B1014" s="56" t="s">
        <v>364</v>
      </c>
      <c r="C1014" s="65" t="s">
        <v>365</v>
      </c>
      <c r="D1014" s="66">
        <v>16</v>
      </c>
      <c r="E1014" s="66" t="s">
        <v>371</v>
      </c>
      <c r="F1014" s="66" t="s">
        <v>371</v>
      </c>
      <c r="G1014" s="66">
        <v>2</v>
      </c>
      <c r="H1014" s="66" t="s">
        <v>371</v>
      </c>
      <c r="I1014" s="66">
        <v>0</v>
      </c>
      <c r="J1014" s="66" t="s">
        <v>365</v>
      </c>
    </row>
    <row r="1015" spans="1:10" ht="12.75" customHeight="1" x14ac:dyDescent="0.25">
      <c r="A1015" s="60"/>
      <c r="B1015" s="60" t="s">
        <v>366</v>
      </c>
      <c r="C1015" s="65" t="s">
        <v>365</v>
      </c>
      <c r="D1015" s="66">
        <v>16</v>
      </c>
      <c r="E1015" s="66">
        <v>0</v>
      </c>
      <c r="F1015" s="66">
        <v>0</v>
      </c>
      <c r="G1015" s="66">
        <v>1</v>
      </c>
      <c r="H1015" s="66">
        <v>0</v>
      </c>
      <c r="I1015" s="66">
        <v>0</v>
      </c>
      <c r="J1015" s="66" t="s">
        <v>365</v>
      </c>
    </row>
    <row r="1016" spans="1:10" ht="12.75" customHeight="1" x14ac:dyDescent="0.25">
      <c r="A1016" s="60"/>
      <c r="B1016" s="60" t="s">
        <v>367</v>
      </c>
      <c r="C1016" s="65" t="s">
        <v>365</v>
      </c>
      <c r="D1016" s="66" t="s">
        <v>365</v>
      </c>
      <c r="E1016" s="66" t="s">
        <v>371</v>
      </c>
      <c r="F1016" s="66" t="s">
        <v>371</v>
      </c>
      <c r="G1016" s="66">
        <v>1</v>
      </c>
      <c r="H1016" s="66" t="s">
        <v>371</v>
      </c>
      <c r="I1016" s="66">
        <v>0</v>
      </c>
      <c r="J1016" s="66" t="s">
        <v>365</v>
      </c>
    </row>
    <row r="1017" spans="1:10" ht="12.75" customHeight="1" x14ac:dyDescent="0.25">
      <c r="A1017" s="60"/>
      <c r="B1017" s="56" t="s">
        <v>368</v>
      </c>
      <c r="C1017" s="65" t="s">
        <v>365</v>
      </c>
      <c r="D1017" s="66">
        <v>615</v>
      </c>
      <c r="E1017" s="66">
        <v>0</v>
      </c>
      <c r="F1017" s="66" t="s">
        <v>371</v>
      </c>
      <c r="G1017" s="66">
        <v>1</v>
      </c>
      <c r="H1017" s="66" t="s">
        <v>371</v>
      </c>
      <c r="I1017" s="66">
        <v>0</v>
      </c>
      <c r="J1017" s="66" t="s">
        <v>365</v>
      </c>
    </row>
    <row r="1018" spans="1:10" ht="12.75" customHeight="1" x14ac:dyDescent="0.25">
      <c r="A1018" s="60"/>
      <c r="B1018" s="60" t="s">
        <v>369</v>
      </c>
      <c r="C1018" s="65" t="s">
        <v>365</v>
      </c>
      <c r="D1018" s="66">
        <v>48</v>
      </c>
      <c r="E1018" s="66">
        <v>0</v>
      </c>
      <c r="F1018" s="66">
        <v>0</v>
      </c>
      <c r="G1018" s="66">
        <v>1</v>
      </c>
      <c r="H1018" s="66" t="s">
        <v>371</v>
      </c>
      <c r="I1018" s="66">
        <v>0</v>
      </c>
      <c r="J1018" s="66" t="s">
        <v>365</v>
      </c>
    </row>
    <row r="1019" spans="1:10" ht="12.75" customHeight="1" x14ac:dyDescent="0.25">
      <c r="A1019" s="60"/>
      <c r="B1019" s="60" t="s">
        <v>370</v>
      </c>
      <c r="C1019" s="65" t="s">
        <v>365</v>
      </c>
      <c r="D1019" s="66">
        <v>149</v>
      </c>
      <c r="E1019" s="66">
        <v>0</v>
      </c>
      <c r="F1019" s="66">
        <v>0</v>
      </c>
      <c r="G1019" s="66">
        <v>0</v>
      </c>
      <c r="H1019" s="66" t="s">
        <v>371</v>
      </c>
      <c r="I1019" s="66">
        <v>0</v>
      </c>
      <c r="J1019" s="66" t="s">
        <v>365</v>
      </c>
    </row>
    <row r="1020" spans="1:10" ht="12.75" customHeight="1" x14ac:dyDescent="0.25">
      <c r="A1020" s="60"/>
      <c r="B1020" s="60" t="s">
        <v>372</v>
      </c>
      <c r="C1020" s="65" t="s">
        <v>365</v>
      </c>
      <c r="D1020" s="66">
        <v>339</v>
      </c>
      <c r="E1020" s="66">
        <v>0</v>
      </c>
      <c r="F1020" s="66" t="s">
        <v>371</v>
      </c>
      <c r="G1020" s="66" t="s">
        <v>371</v>
      </c>
      <c r="H1020" s="66" t="s">
        <v>371</v>
      </c>
      <c r="I1020" s="66">
        <v>0</v>
      </c>
      <c r="J1020" s="66" t="s">
        <v>365</v>
      </c>
    </row>
    <row r="1021" spans="1:10" ht="12.75" customHeight="1" x14ac:dyDescent="0.25">
      <c r="A1021" s="60"/>
      <c r="B1021" s="60" t="s">
        <v>373</v>
      </c>
      <c r="C1021" s="65" t="s">
        <v>365</v>
      </c>
      <c r="D1021" s="66">
        <v>45</v>
      </c>
      <c r="E1021" s="66" t="s">
        <v>365</v>
      </c>
      <c r="F1021" s="66" t="s">
        <v>365</v>
      </c>
      <c r="G1021" s="66" t="s">
        <v>365</v>
      </c>
      <c r="H1021" s="66" t="s">
        <v>365</v>
      </c>
      <c r="I1021" s="66" t="s">
        <v>365</v>
      </c>
      <c r="J1021" s="66" t="s">
        <v>365</v>
      </c>
    </row>
    <row r="1022" spans="1:10" ht="12.75" customHeight="1" x14ac:dyDescent="0.25">
      <c r="A1022" s="60"/>
      <c r="B1022" s="60" t="s">
        <v>374</v>
      </c>
      <c r="C1022" s="65" t="s">
        <v>365</v>
      </c>
      <c r="D1022" s="66">
        <v>34</v>
      </c>
      <c r="E1022" s="66">
        <v>0</v>
      </c>
      <c r="F1022" s="66">
        <v>0</v>
      </c>
      <c r="G1022" s="66" t="s">
        <v>371</v>
      </c>
      <c r="H1022" s="66">
        <v>0</v>
      </c>
      <c r="I1022" s="66">
        <v>0</v>
      </c>
      <c r="J1022" s="66" t="s">
        <v>365</v>
      </c>
    </row>
    <row r="1023" spans="1:10" ht="12.75" customHeight="1" x14ac:dyDescent="0.25">
      <c r="A1023" s="60"/>
      <c r="B1023" s="56" t="s">
        <v>375</v>
      </c>
      <c r="C1023" s="65" t="s">
        <v>365</v>
      </c>
      <c r="D1023" s="66">
        <v>361</v>
      </c>
      <c r="E1023" s="66">
        <v>0</v>
      </c>
      <c r="F1023" s="66" t="s">
        <v>371</v>
      </c>
      <c r="G1023" s="66" t="s">
        <v>371</v>
      </c>
      <c r="H1023" s="66" t="s">
        <v>371</v>
      </c>
      <c r="I1023" s="66">
        <v>0</v>
      </c>
      <c r="J1023" s="66" t="s">
        <v>365</v>
      </c>
    </row>
    <row r="1024" spans="1:10" ht="12.75" customHeight="1" x14ac:dyDescent="0.25">
      <c r="A1024" s="60"/>
      <c r="B1024" s="60" t="s">
        <v>376</v>
      </c>
      <c r="C1024" s="65" t="s">
        <v>365</v>
      </c>
      <c r="D1024" s="66">
        <v>186</v>
      </c>
      <c r="E1024" s="66">
        <v>0</v>
      </c>
      <c r="F1024" s="66" t="s">
        <v>371</v>
      </c>
      <c r="G1024" s="66" t="s">
        <v>371</v>
      </c>
      <c r="H1024" s="66" t="s">
        <v>371</v>
      </c>
      <c r="I1024" s="66">
        <v>0</v>
      </c>
      <c r="J1024" s="66" t="s">
        <v>365</v>
      </c>
    </row>
    <row r="1025" spans="1:10" ht="12.75" customHeight="1" x14ac:dyDescent="0.25">
      <c r="A1025" s="60"/>
      <c r="B1025" s="60" t="s">
        <v>377</v>
      </c>
      <c r="C1025" s="65" t="s">
        <v>365</v>
      </c>
      <c r="D1025" s="66">
        <v>109</v>
      </c>
      <c r="E1025" s="66" t="s">
        <v>365</v>
      </c>
      <c r="F1025" s="66" t="s">
        <v>365</v>
      </c>
      <c r="G1025" s="66" t="s">
        <v>365</v>
      </c>
      <c r="H1025" s="66" t="s">
        <v>365</v>
      </c>
      <c r="I1025" s="66" t="s">
        <v>365</v>
      </c>
      <c r="J1025" s="66" t="s">
        <v>365</v>
      </c>
    </row>
    <row r="1026" spans="1:10" ht="12.75" customHeight="1" x14ac:dyDescent="0.25">
      <c r="A1026" s="60"/>
      <c r="B1026" s="60" t="s">
        <v>378</v>
      </c>
      <c r="C1026" s="65" t="s">
        <v>365</v>
      </c>
      <c r="D1026" s="66">
        <v>40</v>
      </c>
      <c r="E1026" s="66">
        <v>0</v>
      </c>
      <c r="F1026" s="66" t="s">
        <v>371</v>
      </c>
      <c r="G1026" s="66" t="s">
        <v>371</v>
      </c>
      <c r="H1026" s="66" t="s">
        <v>371</v>
      </c>
      <c r="I1026" s="66">
        <v>0</v>
      </c>
      <c r="J1026" s="66" t="s">
        <v>365</v>
      </c>
    </row>
    <row r="1027" spans="1:10" ht="12.75" customHeight="1" x14ac:dyDescent="0.25">
      <c r="A1027" s="60"/>
      <c r="B1027" s="60" t="s">
        <v>379</v>
      </c>
      <c r="C1027" s="65" t="s">
        <v>365</v>
      </c>
      <c r="D1027" s="66">
        <v>8</v>
      </c>
      <c r="E1027" s="66" t="s">
        <v>365</v>
      </c>
      <c r="F1027" s="66" t="s">
        <v>371</v>
      </c>
      <c r="G1027" s="66">
        <v>0</v>
      </c>
      <c r="H1027" s="66" t="s">
        <v>371</v>
      </c>
      <c r="I1027" s="66" t="s">
        <v>365</v>
      </c>
      <c r="J1027" s="66" t="s">
        <v>365</v>
      </c>
    </row>
    <row r="1028" spans="1:10" ht="12.75" customHeight="1" x14ac:dyDescent="0.25">
      <c r="A1028" s="60"/>
      <c r="B1028" s="60" t="s">
        <v>380</v>
      </c>
      <c r="C1028" s="65" t="s">
        <v>365</v>
      </c>
      <c r="D1028" s="66" t="s">
        <v>365</v>
      </c>
      <c r="E1028" s="66">
        <v>0</v>
      </c>
      <c r="F1028" s="66" t="s">
        <v>371</v>
      </c>
      <c r="G1028" s="66" t="s">
        <v>371</v>
      </c>
      <c r="H1028" s="66">
        <v>0</v>
      </c>
      <c r="I1028" s="66">
        <v>0</v>
      </c>
      <c r="J1028" s="66" t="s">
        <v>365</v>
      </c>
    </row>
    <row r="1029" spans="1:10" ht="12.75" customHeight="1" x14ac:dyDescent="0.25">
      <c r="A1029" s="60"/>
      <c r="B1029" s="60" t="s">
        <v>381</v>
      </c>
      <c r="C1029" s="65" t="s">
        <v>365</v>
      </c>
      <c r="D1029" s="66">
        <v>19</v>
      </c>
      <c r="E1029" s="66">
        <v>0</v>
      </c>
      <c r="F1029" s="66" t="s">
        <v>371</v>
      </c>
      <c r="G1029" s="66" t="s">
        <v>371</v>
      </c>
      <c r="H1029" s="66">
        <v>0</v>
      </c>
      <c r="I1029" s="66">
        <v>0</v>
      </c>
      <c r="J1029" s="66" t="s">
        <v>365</v>
      </c>
    </row>
    <row r="1030" spans="1:10" ht="12.75" customHeight="1" x14ac:dyDescent="0.25">
      <c r="A1030" s="60"/>
      <c r="B1030" s="56" t="s">
        <v>382</v>
      </c>
      <c r="C1030" s="65">
        <v>2</v>
      </c>
      <c r="D1030" s="66">
        <v>1</v>
      </c>
      <c r="E1030" s="66">
        <v>0</v>
      </c>
      <c r="F1030" s="66">
        <v>0</v>
      </c>
      <c r="G1030" s="66" t="s">
        <v>371</v>
      </c>
      <c r="H1030" s="66" t="s">
        <v>371</v>
      </c>
      <c r="I1030" s="66">
        <v>0</v>
      </c>
      <c r="J1030" s="66">
        <v>2</v>
      </c>
    </row>
    <row r="1031" spans="1:10" ht="12.75" customHeight="1" x14ac:dyDescent="0.25">
      <c r="A1031" s="60"/>
      <c r="B1031" s="60"/>
      <c r="C1031" s="65"/>
      <c r="D1031" s="66"/>
      <c r="E1031" s="66"/>
      <c r="F1031" s="66"/>
      <c r="G1031" s="66"/>
      <c r="H1031" s="66"/>
      <c r="I1031" s="66"/>
      <c r="J1031" s="66"/>
    </row>
    <row r="1032" spans="1:10" s="59" customFormat="1" ht="12.75" customHeight="1" x14ac:dyDescent="0.25">
      <c r="A1032" s="56" t="s">
        <v>476</v>
      </c>
      <c r="B1032" s="56" t="s">
        <v>477</v>
      </c>
      <c r="C1032" s="69"/>
      <c r="D1032" s="70"/>
      <c r="E1032" s="70"/>
      <c r="F1032" s="70"/>
      <c r="G1032" s="70"/>
      <c r="H1032" s="70"/>
      <c r="I1032" s="70"/>
      <c r="J1032" s="70"/>
    </row>
    <row r="1033" spans="1:10" ht="12.75" customHeight="1" x14ac:dyDescent="0.25">
      <c r="A1033" s="63"/>
      <c r="B1033" s="72"/>
      <c r="C1033" s="65"/>
      <c r="D1033" s="66"/>
      <c r="E1033" s="66"/>
      <c r="F1033" s="66"/>
      <c r="G1033" s="66"/>
      <c r="H1033" s="66"/>
      <c r="I1033" s="66"/>
      <c r="J1033" s="66"/>
    </row>
    <row r="1034" spans="1:10" ht="12.75" customHeight="1" x14ac:dyDescent="0.25">
      <c r="A1034" s="60"/>
      <c r="B1034" s="60"/>
      <c r="C1034" s="65"/>
      <c r="D1034" s="66"/>
      <c r="E1034" s="66"/>
      <c r="F1034" s="66"/>
      <c r="G1034" s="66"/>
      <c r="H1034" s="66"/>
      <c r="I1034" s="66"/>
      <c r="J1034" s="66"/>
    </row>
    <row r="1035" spans="1:10" ht="12.75" customHeight="1" x14ac:dyDescent="0.25">
      <c r="A1035" s="60"/>
      <c r="B1035" s="56" t="s">
        <v>363</v>
      </c>
      <c r="C1035" s="65">
        <v>294</v>
      </c>
      <c r="D1035" s="66">
        <v>55631</v>
      </c>
      <c r="E1035" s="66">
        <v>0</v>
      </c>
      <c r="F1035" s="66" t="s">
        <v>387</v>
      </c>
      <c r="G1035" s="66">
        <v>87</v>
      </c>
      <c r="H1035" s="66">
        <v>1</v>
      </c>
      <c r="I1035" s="66" t="s">
        <v>371</v>
      </c>
      <c r="J1035" s="66" t="s">
        <v>387</v>
      </c>
    </row>
    <row r="1036" spans="1:10" ht="12.75" customHeight="1" x14ac:dyDescent="0.25">
      <c r="A1036" s="60"/>
      <c r="B1036" s="56" t="s">
        <v>364</v>
      </c>
      <c r="C1036" s="65" t="s">
        <v>365</v>
      </c>
      <c r="D1036" s="66">
        <v>261</v>
      </c>
      <c r="E1036" s="66">
        <v>0</v>
      </c>
      <c r="F1036" s="66" t="s">
        <v>371</v>
      </c>
      <c r="G1036" s="66">
        <v>41</v>
      </c>
      <c r="H1036" s="66" t="s">
        <v>371</v>
      </c>
      <c r="I1036" s="66" t="s">
        <v>371</v>
      </c>
      <c r="J1036" s="66" t="s">
        <v>365</v>
      </c>
    </row>
    <row r="1037" spans="1:10" ht="12.75" customHeight="1" x14ac:dyDescent="0.25">
      <c r="A1037" s="60"/>
      <c r="B1037" s="60" t="s">
        <v>366</v>
      </c>
      <c r="C1037" s="65" t="s">
        <v>365</v>
      </c>
      <c r="D1037" s="66">
        <v>261</v>
      </c>
      <c r="E1037" s="66">
        <v>0</v>
      </c>
      <c r="F1037" s="66" t="s">
        <v>371</v>
      </c>
      <c r="G1037" s="66">
        <v>20</v>
      </c>
      <c r="H1037" s="66" t="s">
        <v>371</v>
      </c>
      <c r="I1037" s="66" t="s">
        <v>371</v>
      </c>
      <c r="J1037" s="66" t="s">
        <v>365</v>
      </c>
    </row>
    <row r="1038" spans="1:10" ht="12.75" customHeight="1" x14ac:dyDescent="0.25">
      <c r="A1038" s="60"/>
      <c r="B1038" s="60" t="s">
        <v>367</v>
      </c>
      <c r="C1038" s="65" t="s">
        <v>365</v>
      </c>
      <c r="D1038" s="66" t="s">
        <v>365</v>
      </c>
      <c r="E1038" s="66">
        <v>0</v>
      </c>
      <c r="F1038" s="66">
        <v>0</v>
      </c>
      <c r="G1038" s="66">
        <v>21</v>
      </c>
      <c r="H1038" s="66" t="s">
        <v>371</v>
      </c>
      <c r="I1038" s="66" t="s">
        <v>371</v>
      </c>
      <c r="J1038" s="66" t="s">
        <v>365</v>
      </c>
    </row>
    <row r="1039" spans="1:10" ht="12.75" customHeight="1" x14ac:dyDescent="0.25">
      <c r="A1039" s="60"/>
      <c r="B1039" s="56" t="s">
        <v>368</v>
      </c>
      <c r="C1039" s="65" t="s">
        <v>365</v>
      </c>
      <c r="D1039" s="66">
        <v>42463</v>
      </c>
      <c r="E1039" s="66">
        <v>0</v>
      </c>
      <c r="F1039" s="66" t="s">
        <v>371</v>
      </c>
      <c r="G1039" s="66">
        <v>24</v>
      </c>
      <c r="H1039" s="66" t="s">
        <v>371</v>
      </c>
      <c r="I1039" s="66">
        <v>0</v>
      </c>
      <c r="J1039" s="66" t="s">
        <v>365</v>
      </c>
    </row>
    <row r="1040" spans="1:10" ht="12.75" customHeight="1" x14ac:dyDescent="0.25">
      <c r="A1040" s="60"/>
      <c r="B1040" s="60" t="s">
        <v>369</v>
      </c>
      <c r="C1040" s="65" t="s">
        <v>365</v>
      </c>
      <c r="D1040" s="66">
        <v>8538</v>
      </c>
      <c r="E1040" s="66">
        <v>0</v>
      </c>
      <c r="F1040" s="66" t="s">
        <v>371</v>
      </c>
      <c r="G1040" s="66">
        <v>22</v>
      </c>
      <c r="H1040" s="66" t="s">
        <v>371</v>
      </c>
      <c r="I1040" s="66">
        <v>0</v>
      </c>
      <c r="J1040" s="66" t="s">
        <v>365</v>
      </c>
    </row>
    <row r="1041" spans="1:10" ht="12.75" customHeight="1" x14ac:dyDescent="0.25">
      <c r="A1041" s="60"/>
      <c r="B1041" s="60" t="s">
        <v>370</v>
      </c>
      <c r="C1041" s="65" t="s">
        <v>365</v>
      </c>
      <c r="D1041" s="66">
        <v>4308</v>
      </c>
      <c r="E1041" s="66">
        <v>0</v>
      </c>
      <c r="F1041" s="66">
        <v>0</v>
      </c>
      <c r="G1041" s="66" t="s">
        <v>371</v>
      </c>
      <c r="H1041" s="66">
        <v>0</v>
      </c>
      <c r="I1041" s="66">
        <v>0</v>
      </c>
      <c r="J1041" s="66" t="s">
        <v>365</v>
      </c>
    </row>
    <row r="1042" spans="1:10" ht="12.75" customHeight="1" x14ac:dyDescent="0.25">
      <c r="A1042" s="60"/>
      <c r="B1042" s="60" t="s">
        <v>372</v>
      </c>
      <c r="C1042" s="65" t="s">
        <v>365</v>
      </c>
      <c r="D1042" s="66">
        <v>28698</v>
      </c>
      <c r="E1042" s="66">
        <v>0</v>
      </c>
      <c r="F1042" s="66" t="s">
        <v>371</v>
      </c>
      <c r="G1042" s="66">
        <v>1</v>
      </c>
      <c r="H1042" s="66" t="s">
        <v>371</v>
      </c>
      <c r="I1042" s="66">
        <v>0</v>
      </c>
      <c r="J1042" s="66" t="s">
        <v>365</v>
      </c>
    </row>
    <row r="1043" spans="1:10" ht="12.75" customHeight="1" x14ac:dyDescent="0.25">
      <c r="A1043" s="60"/>
      <c r="B1043" s="60" t="s">
        <v>373</v>
      </c>
      <c r="C1043" s="65" t="s">
        <v>365</v>
      </c>
      <c r="D1043" s="66" t="s">
        <v>387</v>
      </c>
      <c r="E1043" s="66" t="s">
        <v>365</v>
      </c>
      <c r="F1043" s="66" t="s">
        <v>365</v>
      </c>
      <c r="G1043" s="66" t="s">
        <v>365</v>
      </c>
      <c r="H1043" s="66" t="s">
        <v>365</v>
      </c>
      <c r="I1043" s="66" t="s">
        <v>365</v>
      </c>
      <c r="J1043" s="66" t="s">
        <v>365</v>
      </c>
    </row>
    <row r="1044" spans="1:10" ht="12.75" customHeight="1" x14ac:dyDescent="0.25">
      <c r="A1044" s="60"/>
      <c r="B1044" s="60" t="s">
        <v>374</v>
      </c>
      <c r="C1044" s="65" t="s">
        <v>365</v>
      </c>
      <c r="D1044" s="66" t="s">
        <v>387</v>
      </c>
      <c r="E1044" s="66">
        <v>0</v>
      </c>
      <c r="F1044" s="66">
        <v>0</v>
      </c>
      <c r="G1044" s="66" t="s">
        <v>371</v>
      </c>
      <c r="H1044" s="66" t="s">
        <v>371</v>
      </c>
      <c r="I1044" s="66">
        <v>0</v>
      </c>
      <c r="J1044" s="66" t="s">
        <v>365</v>
      </c>
    </row>
    <row r="1045" spans="1:10" ht="12.75" customHeight="1" x14ac:dyDescent="0.25">
      <c r="A1045" s="60"/>
      <c r="B1045" s="56" t="s">
        <v>375</v>
      </c>
      <c r="C1045" s="65" t="s">
        <v>365</v>
      </c>
      <c r="D1045" s="66">
        <v>12482</v>
      </c>
      <c r="E1045" s="66">
        <v>0</v>
      </c>
      <c r="F1045" s="66" t="s">
        <v>387</v>
      </c>
      <c r="G1045" s="66">
        <v>21</v>
      </c>
      <c r="H1045" s="66">
        <v>1</v>
      </c>
      <c r="I1045" s="66" t="s">
        <v>371</v>
      </c>
      <c r="J1045" s="66" t="s">
        <v>365</v>
      </c>
    </row>
    <row r="1046" spans="1:10" ht="12.75" customHeight="1" x14ac:dyDescent="0.25">
      <c r="A1046" s="60"/>
      <c r="B1046" s="60" t="s">
        <v>376</v>
      </c>
      <c r="C1046" s="65" t="s">
        <v>365</v>
      </c>
      <c r="D1046" s="66">
        <v>5478</v>
      </c>
      <c r="E1046" s="66">
        <v>0</v>
      </c>
      <c r="F1046" s="66" t="s">
        <v>371</v>
      </c>
      <c r="G1046" s="66">
        <v>20</v>
      </c>
      <c r="H1046" s="66" t="s">
        <v>371</v>
      </c>
      <c r="I1046" s="66" t="s">
        <v>371</v>
      </c>
      <c r="J1046" s="66" t="s">
        <v>365</v>
      </c>
    </row>
    <row r="1047" spans="1:10" ht="12.75" customHeight="1" x14ac:dyDescent="0.25">
      <c r="A1047" s="60"/>
      <c r="B1047" s="60" t="s">
        <v>377</v>
      </c>
      <c r="C1047" s="65" t="s">
        <v>365</v>
      </c>
      <c r="D1047" s="66">
        <v>5116</v>
      </c>
      <c r="E1047" s="66" t="s">
        <v>365</v>
      </c>
      <c r="F1047" s="66" t="s">
        <v>365</v>
      </c>
      <c r="G1047" s="66" t="s">
        <v>365</v>
      </c>
      <c r="H1047" s="66" t="s">
        <v>365</v>
      </c>
      <c r="I1047" s="66" t="s">
        <v>365</v>
      </c>
      <c r="J1047" s="66" t="s">
        <v>365</v>
      </c>
    </row>
    <row r="1048" spans="1:10" ht="12.75" customHeight="1" x14ac:dyDescent="0.25">
      <c r="A1048" s="60"/>
      <c r="B1048" s="60" t="s">
        <v>378</v>
      </c>
      <c r="C1048" s="65" t="s">
        <v>365</v>
      </c>
      <c r="D1048" s="66">
        <v>1232</v>
      </c>
      <c r="E1048" s="66">
        <v>0</v>
      </c>
      <c r="F1048" s="66" t="s">
        <v>371</v>
      </c>
      <c r="G1048" s="66">
        <v>1</v>
      </c>
      <c r="H1048" s="66" t="s">
        <v>371</v>
      </c>
      <c r="I1048" s="66">
        <v>0</v>
      </c>
      <c r="J1048" s="66" t="s">
        <v>365</v>
      </c>
    </row>
    <row r="1049" spans="1:10" ht="12.75" customHeight="1" x14ac:dyDescent="0.25">
      <c r="A1049" s="60"/>
      <c r="B1049" s="60" t="s">
        <v>379</v>
      </c>
      <c r="C1049" s="65" t="s">
        <v>365</v>
      </c>
      <c r="D1049" s="66">
        <v>233</v>
      </c>
      <c r="E1049" s="66" t="s">
        <v>365</v>
      </c>
      <c r="F1049" s="66" t="s">
        <v>371</v>
      </c>
      <c r="G1049" s="66" t="s">
        <v>371</v>
      </c>
      <c r="H1049" s="66">
        <v>1</v>
      </c>
      <c r="I1049" s="66" t="s">
        <v>365</v>
      </c>
      <c r="J1049" s="66" t="s">
        <v>365</v>
      </c>
    </row>
    <row r="1050" spans="1:10" ht="12.75" customHeight="1" x14ac:dyDescent="0.25">
      <c r="A1050" s="60"/>
      <c r="B1050" s="60" t="s">
        <v>380</v>
      </c>
      <c r="C1050" s="65" t="s">
        <v>365</v>
      </c>
      <c r="D1050" s="66" t="s">
        <v>365</v>
      </c>
      <c r="E1050" s="66">
        <v>0</v>
      </c>
      <c r="F1050" s="66" t="s">
        <v>371</v>
      </c>
      <c r="G1050" s="66">
        <v>0</v>
      </c>
      <c r="H1050" s="66">
        <v>0</v>
      </c>
      <c r="I1050" s="66">
        <v>0</v>
      </c>
      <c r="J1050" s="66" t="s">
        <v>365</v>
      </c>
    </row>
    <row r="1051" spans="1:10" ht="12.75" customHeight="1" x14ac:dyDescent="0.25">
      <c r="A1051" s="60"/>
      <c r="B1051" s="60" t="s">
        <v>381</v>
      </c>
      <c r="C1051" s="65" t="s">
        <v>365</v>
      </c>
      <c r="D1051" s="66" t="s">
        <v>387</v>
      </c>
      <c r="E1051" s="66">
        <v>0</v>
      </c>
      <c r="F1051" s="66" t="s">
        <v>371</v>
      </c>
      <c r="G1051" s="66" t="s">
        <v>371</v>
      </c>
      <c r="H1051" s="66" t="s">
        <v>371</v>
      </c>
      <c r="I1051" s="66">
        <v>0</v>
      </c>
      <c r="J1051" s="66" t="s">
        <v>365</v>
      </c>
    </row>
    <row r="1052" spans="1:10" ht="12.75" customHeight="1" x14ac:dyDescent="0.25">
      <c r="A1052" s="60"/>
      <c r="B1052" s="56" t="s">
        <v>382</v>
      </c>
      <c r="C1052" s="65">
        <v>7</v>
      </c>
      <c r="D1052" s="66" t="s">
        <v>387</v>
      </c>
      <c r="E1052" s="66">
        <v>0</v>
      </c>
      <c r="F1052" s="66" t="s">
        <v>371</v>
      </c>
      <c r="G1052" s="66" t="s">
        <v>387</v>
      </c>
      <c r="H1052" s="66" t="s">
        <v>371</v>
      </c>
      <c r="I1052" s="66">
        <v>0</v>
      </c>
      <c r="J1052" s="66" t="s">
        <v>387</v>
      </c>
    </row>
    <row r="1053" spans="1:10" ht="12.75" customHeight="1" x14ac:dyDescent="0.25">
      <c r="A1053" s="60"/>
      <c r="B1053" s="60"/>
      <c r="C1053" s="65"/>
      <c r="D1053" s="66"/>
      <c r="E1053" s="66"/>
      <c r="F1053" s="66"/>
      <c r="G1053" s="66"/>
      <c r="H1053" s="66"/>
      <c r="I1053" s="66"/>
      <c r="J1053" s="66"/>
    </row>
    <row r="1054" spans="1:10" s="59" customFormat="1" ht="12.75" customHeight="1" x14ac:dyDescent="0.25">
      <c r="A1054" s="56" t="s">
        <v>478</v>
      </c>
      <c r="B1054" s="56" t="s">
        <v>479</v>
      </c>
      <c r="C1054" s="69"/>
      <c r="D1054" s="70"/>
      <c r="E1054" s="70"/>
      <c r="F1054" s="70"/>
      <c r="G1054" s="70"/>
      <c r="H1054" s="70"/>
      <c r="I1054" s="70"/>
      <c r="J1054" s="70"/>
    </row>
    <row r="1055" spans="1:10" ht="12.75" customHeight="1" x14ac:dyDescent="0.25">
      <c r="A1055" s="63"/>
      <c r="B1055" s="72"/>
      <c r="C1055" s="65"/>
      <c r="D1055" s="66"/>
      <c r="E1055" s="66"/>
      <c r="F1055" s="66"/>
      <c r="G1055" s="66"/>
      <c r="H1055" s="66"/>
      <c r="I1055" s="66"/>
      <c r="J1055" s="66"/>
    </row>
    <row r="1056" spans="1:10" ht="12.75" customHeight="1" x14ac:dyDescent="0.25">
      <c r="A1056" s="60"/>
      <c r="B1056" s="60"/>
      <c r="C1056" s="65"/>
      <c r="D1056" s="66"/>
      <c r="E1056" s="66"/>
      <c r="F1056" s="66"/>
      <c r="G1056" s="66"/>
      <c r="H1056" s="66"/>
      <c r="I1056" s="66"/>
      <c r="J1056" s="66"/>
    </row>
    <row r="1057" spans="1:10" ht="12.75" customHeight="1" x14ac:dyDescent="0.25">
      <c r="A1057" s="60"/>
      <c r="B1057" s="56" t="s">
        <v>363</v>
      </c>
      <c r="C1057" s="65">
        <v>827</v>
      </c>
      <c r="D1057" s="66">
        <v>37498</v>
      </c>
      <c r="E1057" s="66" t="s">
        <v>371</v>
      </c>
      <c r="F1057" s="66">
        <v>3</v>
      </c>
      <c r="G1057" s="66">
        <v>324</v>
      </c>
      <c r="H1057" s="66">
        <v>1</v>
      </c>
      <c r="I1057" s="66">
        <v>11</v>
      </c>
      <c r="J1057" s="66">
        <v>109</v>
      </c>
    </row>
    <row r="1058" spans="1:10" ht="12.75" customHeight="1" x14ac:dyDescent="0.25">
      <c r="A1058" s="60"/>
      <c r="B1058" s="56" t="s">
        <v>364</v>
      </c>
      <c r="C1058" s="65" t="s">
        <v>365</v>
      </c>
      <c r="D1058" s="66">
        <v>319</v>
      </c>
      <c r="E1058" s="66" t="s">
        <v>371</v>
      </c>
      <c r="F1058" s="66" t="s">
        <v>371</v>
      </c>
      <c r="G1058" s="66">
        <v>13</v>
      </c>
      <c r="H1058" s="66" t="s">
        <v>371</v>
      </c>
      <c r="I1058" s="66" t="s">
        <v>371</v>
      </c>
      <c r="J1058" s="66" t="s">
        <v>365</v>
      </c>
    </row>
    <row r="1059" spans="1:10" ht="12.75" customHeight="1" x14ac:dyDescent="0.25">
      <c r="A1059" s="60"/>
      <c r="B1059" s="60" t="s">
        <v>366</v>
      </c>
      <c r="C1059" s="65" t="s">
        <v>365</v>
      </c>
      <c r="D1059" s="66">
        <v>319</v>
      </c>
      <c r="E1059" s="66">
        <v>0</v>
      </c>
      <c r="F1059" s="66" t="s">
        <v>371</v>
      </c>
      <c r="G1059" s="66">
        <v>2</v>
      </c>
      <c r="H1059" s="66" t="s">
        <v>371</v>
      </c>
      <c r="I1059" s="66">
        <v>0</v>
      </c>
      <c r="J1059" s="66" t="s">
        <v>365</v>
      </c>
    </row>
    <row r="1060" spans="1:10" ht="12.75" customHeight="1" x14ac:dyDescent="0.25">
      <c r="A1060" s="60"/>
      <c r="B1060" s="60" t="s">
        <v>367</v>
      </c>
      <c r="C1060" s="65" t="s">
        <v>365</v>
      </c>
      <c r="D1060" s="66" t="s">
        <v>365</v>
      </c>
      <c r="E1060" s="66" t="s">
        <v>371</v>
      </c>
      <c r="F1060" s="66" t="s">
        <v>371</v>
      </c>
      <c r="G1060" s="66">
        <v>11</v>
      </c>
      <c r="H1060" s="66" t="s">
        <v>371</v>
      </c>
      <c r="I1060" s="66" t="s">
        <v>371</v>
      </c>
      <c r="J1060" s="66" t="s">
        <v>365</v>
      </c>
    </row>
    <row r="1061" spans="1:10" ht="12.75" customHeight="1" x14ac:dyDescent="0.25">
      <c r="A1061" s="60"/>
      <c r="B1061" s="56" t="s">
        <v>368</v>
      </c>
      <c r="C1061" s="65" t="s">
        <v>365</v>
      </c>
      <c r="D1061" s="66">
        <v>30633</v>
      </c>
      <c r="E1061" s="66" t="s">
        <v>371</v>
      </c>
      <c r="F1061" s="66">
        <v>1</v>
      </c>
      <c r="G1061" s="66">
        <v>270</v>
      </c>
      <c r="H1061" s="66" t="s">
        <v>371</v>
      </c>
      <c r="I1061" s="66">
        <v>11</v>
      </c>
      <c r="J1061" s="66" t="s">
        <v>365</v>
      </c>
    </row>
    <row r="1062" spans="1:10" ht="12.75" customHeight="1" x14ac:dyDescent="0.25">
      <c r="A1062" s="60"/>
      <c r="B1062" s="60" t="s">
        <v>369</v>
      </c>
      <c r="C1062" s="65" t="s">
        <v>365</v>
      </c>
      <c r="D1062" s="66">
        <v>9049</v>
      </c>
      <c r="E1062" s="66" t="s">
        <v>371</v>
      </c>
      <c r="F1062" s="66" t="s">
        <v>371</v>
      </c>
      <c r="G1062" s="66">
        <v>258</v>
      </c>
      <c r="H1062" s="66" t="s">
        <v>371</v>
      </c>
      <c r="I1062" s="66">
        <v>10</v>
      </c>
      <c r="J1062" s="66" t="s">
        <v>365</v>
      </c>
    </row>
    <row r="1063" spans="1:10" ht="12.75" customHeight="1" x14ac:dyDescent="0.25">
      <c r="A1063" s="60"/>
      <c r="B1063" s="60" t="s">
        <v>370</v>
      </c>
      <c r="C1063" s="65" t="s">
        <v>365</v>
      </c>
      <c r="D1063" s="66">
        <v>1394</v>
      </c>
      <c r="E1063" s="66">
        <v>0</v>
      </c>
      <c r="F1063" s="66">
        <v>0</v>
      </c>
      <c r="G1063" s="66">
        <v>2</v>
      </c>
      <c r="H1063" s="66" t="s">
        <v>371</v>
      </c>
      <c r="I1063" s="66">
        <v>0</v>
      </c>
      <c r="J1063" s="66" t="s">
        <v>365</v>
      </c>
    </row>
    <row r="1064" spans="1:10" ht="12.75" customHeight="1" x14ac:dyDescent="0.25">
      <c r="A1064" s="60"/>
      <c r="B1064" s="60" t="s">
        <v>372</v>
      </c>
      <c r="C1064" s="65" t="s">
        <v>365</v>
      </c>
      <c r="D1064" s="66">
        <v>18779</v>
      </c>
      <c r="E1064" s="66">
        <v>0</v>
      </c>
      <c r="F1064" s="66">
        <v>1</v>
      </c>
      <c r="G1064" s="66">
        <v>7</v>
      </c>
      <c r="H1064" s="66" t="s">
        <v>371</v>
      </c>
      <c r="I1064" s="66" t="s">
        <v>371</v>
      </c>
      <c r="J1064" s="66" t="s">
        <v>365</v>
      </c>
    </row>
    <row r="1065" spans="1:10" ht="12.75" customHeight="1" x14ac:dyDescent="0.25">
      <c r="A1065" s="60"/>
      <c r="B1065" s="60" t="s">
        <v>373</v>
      </c>
      <c r="C1065" s="65" t="s">
        <v>365</v>
      </c>
      <c r="D1065" s="66">
        <v>636</v>
      </c>
      <c r="E1065" s="66" t="s">
        <v>365</v>
      </c>
      <c r="F1065" s="66" t="s">
        <v>365</v>
      </c>
      <c r="G1065" s="66" t="s">
        <v>365</v>
      </c>
      <c r="H1065" s="66" t="s">
        <v>365</v>
      </c>
      <c r="I1065" s="66" t="s">
        <v>365</v>
      </c>
      <c r="J1065" s="66" t="s">
        <v>365</v>
      </c>
    </row>
    <row r="1066" spans="1:10" ht="12.75" customHeight="1" x14ac:dyDescent="0.25">
      <c r="A1066" s="60"/>
      <c r="B1066" s="60" t="s">
        <v>374</v>
      </c>
      <c r="C1066" s="65" t="s">
        <v>365</v>
      </c>
      <c r="D1066" s="66">
        <v>774</v>
      </c>
      <c r="E1066" s="66">
        <v>0</v>
      </c>
      <c r="F1066" s="66" t="s">
        <v>371</v>
      </c>
      <c r="G1066" s="66">
        <v>3</v>
      </c>
      <c r="H1066" s="66" t="s">
        <v>371</v>
      </c>
      <c r="I1066" s="66">
        <v>0</v>
      </c>
      <c r="J1066" s="66" t="s">
        <v>365</v>
      </c>
    </row>
    <row r="1067" spans="1:10" ht="12.75" customHeight="1" x14ac:dyDescent="0.25">
      <c r="A1067" s="60"/>
      <c r="B1067" s="56" t="s">
        <v>375</v>
      </c>
      <c r="C1067" s="65" t="s">
        <v>365</v>
      </c>
      <c r="D1067" s="66">
        <v>4814</v>
      </c>
      <c r="E1067" s="66" t="s">
        <v>371</v>
      </c>
      <c r="F1067" s="66">
        <v>2</v>
      </c>
      <c r="G1067" s="66">
        <v>20</v>
      </c>
      <c r="H1067" s="66" t="s">
        <v>371</v>
      </c>
      <c r="I1067" s="66" t="s">
        <v>371</v>
      </c>
      <c r="J1067" s="66" t="s">
        <v>365</v>
      </c>
    </row>
    <row r="1068" spans="1:10" ht="12.75" customHeight="1" x14ac:dyDescent="0.25">
      <c r="A1068" s="60"/>
      <c r="B1068" s="60" t="s">
        <v>376</v>
      </c>
      <c r="C1068" s="65" t="s">
        <v>365</v>
      </c>
      <c r="D1068" s="66">
        <v>2313</v>
      </c>
      <c r="E1068" s="66" t="s">
        <v>371</v>
      </c>
      <c r="F1068" s="66" t="s">
        <v>371</v>
      </c>
      <c r="G1068" s="66">
        <v>18</v>
      </c>
      <c r="H1068" s="66" t="s">
        <v>371</v>
      </c>
      <c r="I1068" s="66" t="s">
        <v>371</v>
      </c>
      <c r="J1068" s="66" t="s">
        <v>365</v>
      </c>
    </row>
    <row r="1069" spans="1:10" ht="12.75" customHeight="1" x14ac:dyDescent="0.25">
      <c r="A1069" s="60"/>
      <c r="B1069" s="60" t="s">
        <v>377</v>
      </c>
      <c r="C1069" s="65" t="s">
        <v>365</v>
      </c>
      <c r="D1069" s="66">
        <v>1766</v>
      </c>
      <c r="E1069" s="66" t="s">
        <v>365</v>
      </c>
      <c r="F1069" s="66" t="s">
        <v>365</v>
      </c>
      <c r="G1069" s="66" t="s">
        <v>365</v>
      </c>
      <c r="H1069" s="66" t="s">
        <v>365</v>
      </c>
      <c r="I1069" s="66" t="s">
        <v>365</v>
      </c>
      <c r="J1069" s="66" t="s">
        <v>365</v>
      </c>
    </row>
    <row r="1070" spans="1:10" ht="12.75" customHeight="1" x14ac:dyDescent="0.25">
      <c r="A1070" s="60"/>
      <c r="B1070" s="60" t="s">
        <v>378</v>
      </c>
      <c r="C1070" s="65" t="s">
        <v>365</v>
      </c>
      <c r="D1070" s="66">
        <v>543</v>
      </c>
      <c r="E1070" s="66">
        <v>0</v>
      </c>
      <c r="F1070" s="66" t="s">
        <v>371</v>
      </c>
      <c r="G1070" s="66">
        <v>1</v>
      </c>
      <c r="H1070" s="66" t="s">
        <v>371</v>
      </c>
      <c r="I1070" s="66">
        <v>0</v>
      </c>
      <c r="J1070" s="66" t="s">
        <v>365</v>
      </c>
    </row>
    <row r="1071" spans="1:10" ht="12.75" customHeight="1" x14ac:dyDescent="0.25">
      <c r="A1071" s="60"/>
      <c r="B1071" s="60" t="s">
        <v>379</v>
      </c>
      <c r="C1071" s="65" t="s">
        <v>365</v>
      </c>
      <c r="D1071" s="66">
        <v>135</v>
      </c>
      <c r="E1071" s="66" t="s">
        <v>365</v>
      </c>
      <c r="F1071" s="66">
        <v>1</v>
      </c>
      <c r="G1071" s="66" t="s">
        <v>371</v>
      </c>
      <c r="H1071" s="66" t="s">
        <v>371</v>
      </c>
      <c r="I1071" s="66" t="s">
        <v>365</v>
      </c>
      <c r="J1071" s="66" t="s">
        <v>365</v>
      </c>
    </row>
    <row r="1072" spans="1:10" ht="12.75" customHeight="1" x14ac:dyDescent="0.25">
      <c r="A1072" s="60"/>
      <c r="B1072" s="60" t="s">
        <v>380</v>
      </c>
      <c r="C1072" s="65" t="s">
        <v>365</v>
      </c>
      <c r="D1072" s="66" t="s">
        <v>365</v>
      </c>
      <c r="E1072" s="66">
        <v>0</v>
      </c>
      <c r="F1072" s="66" t="s">
        <v>371</v>
      </c>
      <c r="G1072" s="66" t="s">
        <v>371</v>
      </c>
      <c r="H1072" s="66" t="s">
        <v>371</v>
      </c>
      <c r="I1072" s="66">
        <v>0</v>
      </c>
      <c r="J1072" s="66" t="s">
        <v>365</v>
      </c>
    </row>
    <row r="1073" spans="1:10" ht="12.75" customHeight="1" x14ac:dyDescent="0.25">
      <c r="A1073" s="60"/>
      <c r="B1073" s="60" t="s">
        <v>381</v>
      </c>
      <c r="C1073" s="65" t="s">
        <v>365</v>
      </c>
      <c r="D1073" s="66">
        <v>57</v>
      </c>
      <c r="E1073" s="66">
        <v>0</v>
      </c>
      <c r="F1073" s="66" t="s">
        <v>371</v>
      </c>
      <c r="G1073" s="66" t="s">
        <v>371</v>
      </c>
      <c r="H1073" s="66" t="s">
        <v>371</v>
      </c>
      <c r="I1073" s="66">
        <v>0</v>
      </c>
      <c r="J1073" s="66" t="s">
        <v>365</v>
      </c>
    </row>
    <row r="1074" spans="1:10" ht="12.75" customHeight="1" x14ac:dyDescent="0.25">
      <c r="A1074" s="60"/>
      <c r="B1074" s="56" t="s">
        <v>382</v>
      </c>
      <c r="C1074" s="65">
        <v>136</v>
      </c>
      <c r="D1074" s="66" t="s">
        <v>387</v>
      </c>
      <c r="E1074" s="66">
        <v>0</v>
      </c>
      <c r="F1074" s="66" t="s">
        <v>371</v>
      </c>
      <c r="G1074" s="66" t="s">
        <v>387</v>
      </c>
      <c r="H1074" s="66" t="s">
        <v>371</v>
      </c>
      <c r="I1074" s="66" t="s">
        <v>371</v>
      </c>
      <c r="J1074" s="66">
        <v>109</v>
      </c>
    </row>
    <row r="1075" spans="1:10" ht="12.75" customHeight="1" x14ac:dyDescent="0.25">
      <c r="A1075" s="60"/>
      <c r="B1075" s="60"/>
      <c r="C1075" s="65"/>
      <c r="D1075" s="66"/>
      <c r="E1075" s="66"/>
      <c r="F1075" s="66"/>
      <c r="G1075" s="66"/>
      <c r="H1075" s="66"/>
      <c r="I1075" s="66"/>
      <c r="J1075" s="66"/>
    </row>
    <row r="1076" spans="1:10" s="59" customFormat="1" ht="12.75" customHeight="1" x14ac:dyDescent="0.25">
      <c r="A1076" s="56" t="s">
        <v>480</v>
      </c>
      <c r="B1076" s="56" t="s">
        <v>481</v>
      </c>
      <c r="C1076" s="69"/>
      <c r="D1076" s="70"/>
      <c r="E1076" s="70"/>
      <c r="F1076" s="70"/>
      <c r="G1076" s="70"/>
      <c r="H1076" s="70"/>
      <c r="I1076" s="70"/>
      <c r="J1076" s="70"/>
    </row>
    <row r="1077" spans="1:10" ht="12.75" customHeight="1" x14ac:dyDescent="0.25">
      <c r="A1077" s="63"/>
      <c r="B1077" s="72"/>
      <c r="C1077" s="65"/>
      <c r="D1077" s="66"/>
      <c r="E1077" s="66"/>
      <c r="F1077" s="66"/>
      <c r="G1077" s="66"/>
      <c r="H1077" s="66"/>
      <c r="I1077" s="66"/>
      <c r="J1077" s="66"/>
    </row>
    <row r="1078" spans="1:10" ht="12.75" customHeight="1" x14ac:dyDescent="0.25">
      <c r="A1078" s="60"/>
      <c r="B1078" s="60"/>
      <c r="C1078" s="65"/>
      <c r="D1078" s="66"/>
      <c r="E1078" s="66"/>
      <c r="F1078" s="66"/>
      <c r="G1078" s="66"/>
      <c r="H1078" s="66"/>
      <c r="I1078" s="66"/>
      <c r="J1078" s="66"/>
    </row>
    <row r="1079" spans="1:10" ht="12.75" customHeight="1" x14ac:dyDescent="0.25">
      <c r="A1079" s="60"/>
      <c r="B1079" s="56" t="s">
        <v>363</v>
      </c>
      <c r="C1079" s="65">
        <v>43</v>
      </c>
      <c r="D1079" s="66">
        <v>1502</v>
      </c>
      <c r="E1079" s="66" t="s">
        <v>371</v>
      </c>
      <c r="F1079" s="66" t="s">
        <v>371</v>
      </c>
      <c r="G1079" s="66">
        <v>34</v>
      </c>
      <c r="H1079" s="66" t="s">
        <v>371</v>
      </c>
      <c r="I1079" s="66" t="s">
        <v>371</v>
      </c>
      <c r="J1079" s="66">
        <v>1</v>
      </c>
    </row>
    <row r="1080" spans="1:10" ht="12.75" customHeight="1" x14ac:dyDescent="0.25">
      <c r="A1080" s="60"/>
      <c r="B1080" s="56" t="s">
        <v>364</v>
      </c>
      <c r="C1080" s="65" t="s">
        <v>365</v>
      </c>
      <c r="D1080" s="66">
        <v>6</v>
      </c>
      <c r="E1080" s="66">
        <v>0</v>
      </c>
      <c r="F1080" s="66">
        <v>0</v>
      </c>
      <c r="G1080" s="66">
        <v>1</v>
      </c>
      <c r="H1080" s="66">
        <v>0</v>
      </c>
      <c r="I1080" s="66">
        <v>0</v>
      </c>
      <c r="J1080" s="66" t="s">
        <v>365</v>
      </c>
    </row>
    <row r="1081" spans="1:10" ht="12.75" customHeight="1" x14ac:dyDescent="0.25">
      <c r="A1081" s="60"/>
      <c r="B1081" s="60" t="s">
        <v>366</v>
      </c>
      <c r="C1081" s="65" t="s">
        <v>365</v>
      </c>
      <c r="D1081" s="66">
        <v>6</v>
      </c>
      <c r="E1081" s="66">
        <v>0</v>
      </c>
      <c r="F1081" s="66">
        <v>0</v>
      </c>
      <c r="G1081" s="66" t="s">
        <v>371</v>
      </c>
      <c r="H1081" s="66">
        <v>0</v>
      </c>
      <c r="I1081" s="66">
        <v>0</v>
      </c>
      <c r="J1081" s="66" t="s">
        <v>365</v>
      </c>
    </row>
    <row r="1082" spans="1:10" ht="12.75" customHeight="1" x14ac:dyDescent="0.25">
      <c r="A1082" s="60"/>
      <c r="B1082" s="60" t="s">
        <v>367</v>
      </c>
      <c r="C1082" s="65" t="s">
        <v>365</v>
      </c>
      <c r="D1082" s="66" t="s">
        <v>365</v>
      </c>
      <c r="E1082" s="66">
        <v>0</v>
      </c>
      <c r="F1082" s="66">
        <v>0</v>
      </c>
      <c r="G1082" s="66">
        <v>1</v>
      </c>
      <c r="H1082" s="66">
        <v>0</v>
      </c>
      <c r="I1082" s="66">
        <v>0</v>
      </c>
      <c r="J1082" s="66" t="s">
        <v>365</v>
      </c>
    </row>
    <row r="1083" spans="1:10" ht="12.75" customHeight="1" x14ac:dyDescent="0.25">
      <c r="A1083" s="60"/>
      <c r="B1083" s="56" t="s">
        <v>368</v>
      </c>
      <c r="C1083" s="65" t="s">
        <v>365</v>
      </c>
      <c r="D1083" s="66">
        <v>1237</v>
      </c>
      <c r="E1083" s="66" t="s">
        <v>371</v>
      </c>
      <c r="F1083" s="66" t="s">
        <v>371</v>
      </c>
      <c r="G1083" s="66">
        <v>31</v>
      </c>
      <c r="H1083" s="66" t="s">
        <v>371</v>
      </c>
      <c r="I1083" s="66" t="s">
        <v>371</v>
      </c>
      <c r="J1083" s="66" t="s">
        <v>365</v>
      </c>
    </row>
    <row r="1084" spans="1:10" ht="12.75" customHeight="1" x14ac:dyDescent="0.25">
      <c r="A1084" s="60"/>
      <c r="B1084" s="60" t="s">
        <v>369</v>
      </c>
      <c r="C1084" s="65" t="s">
        <v>365</v>
      </c>
      <c r="D1084" s="66">
        <v>329</v>
      </c>
      <c r="E1084" s="66" t="s">
        <v>371</v>
      </c>
      <c r="F1084" s="66" t="s">
        <v>371</v>
      </c>
      <c r="G1084" s="66">
        <v>31</v>
      </c>
      <c r="H1084" s="66" t="s">
        <v>371</v>
      </c>
      <c r="I1084" s="66" t="s">
        <v>371</v>
      </c>
      <c r="J1084" s="66" t="s">
        <v>365</v>
      </c>
    </row>
    <row r="1085" spans="1:10" ht="12.75" customHeight="1" x14ac:dyDescent="0.25">
      <c r="A1085" s="60"/>
      <c r="B1085" s="60" t="s">
        <v>370</v>
      </c>
      <c r="C1085" s="65" t="s">
        <v>365</v>
      </c>
      <c r="D1085" s="66">
        <v>25</v>
      </c>
      <c r="E1085" s="66">
        <v>0</v>
      </c>
      <c r="F1085" s="66">
        <v>0</v>
      </c>
      <c r="G1085" s="66">
        <v>0</v>
      </c>
      <c r="H1085" s="66">
        <v>0</v>
      </c>
      <c r="I1085" s="66">
        <v>0</v>
      </c>
      <c r="J1085" s="66" t="s">
        <v>365</v>
      </c>
    </row>
    <row r="1086" spans="1:10" ht="12.75" customHeight="1" x14ac:dyDescent="0.25">
      <c r="A1086" s="60"/>
      <c r="B1086" s="60" t="s">
        <v>372</v>
      </c>
      <c r="C1086" s="65" t="s">
        <v>365</v>
      </c>
      <c r="D1086" s="66">
        <v>845</v>
      </c>
      <c r="E1086" s="66">
        <v>0</v>
      </c>
      <c r="F1086" s="66" t="s">
        <v>371</v>
      </c>
      <c r="G1086" s="66" t="s">
        <v>371</v>
      </c>
      <c r="H1086" s="66" t="s">
        <v>371</v>
      </c>
      <c r="I1086" s="66">
        <v>0</v>
      </c>
      <c r="J1086" s="66" t="s">
        <v>365</v>
      </c>
    </row>
    <row r="1087" spans="1:10" ht="12.75" customHeight="1" x14ac:dyDescent="0.25">
      <c r="A1087" s="60"/>
      <c r="B1087" s="60" t="s">
        <v>373</v>
      </c>
      <c r="C1087" s="65" t="s">
        <v>365</v>
      </c>
      <c r="D1087" s="66" t="s">
        <v>371</v>
      </c>
      <c r="E1087" s="66" t="s">
        <v>365</v>
      </c>
      <c r="F1087" s="66" t="s">
        <v>365</v>
      </c>
      <c r="G1087" s="66" t="s">
        <v>365</v>
      </c>
      <c r="H1087" s="66" t="s">
        <v>365</v>
      </c>
      <c r="I1087" s="66" t="s">
        <v>365</v>
      </c>
      <c r="J1087" s="66" t="s">
        <v>365</v>
      </c>
    </row>
    <row r="1088" spans="1:10" ht="12.75" customHeight="1" x14ac:dyDescent="0.25">
      <c r="A1088" s="60"/>
      <c r="B1088" s="60" t="s">
        <v>374</v>
      </c>
      <c r="C1088" s="65" t="s">
        <v>365</v>
      </c>
      <c r="D1088" s="66">
        <v>37</v>
      </c>
      <c r="E1088" s="66">
        <v>0</v>
      </c>
      <c r="F1088" s="66" t="s">
        <v>371</v>
      </c>
      <c r="G1088" s="66" t="s">
        <v>371</v>
      </c>
      <c r="H1088" s="66" t="s">
        <v>371</v>
      </c>
      <c r="I1088" s="66">
        <v>0</v>
      </c>
      <c r="J1088" s="66" t="s">
        <v>365</v>
      </c>
    </row>
    <row r="1089" spans="1:10" ht="12.75" customHeight="1" x14ac:dyDescent="0.25">
      <c r="A1089" s="60"/>
      <c r="B1089" s="56" t="s">
        <v>375</v>
      </c>
      <c r="C1089" s="65" t="s">
        <v>365</v>
      </c>
      <c r="D1089" s="66">
        <v>257</v>
      </c>
      <c r="E1089" s="66">
        <v>0</v>
      </c>
      <c r="F1089" s="66" t="s">
        <v>371</v>
      </c>
      <c r="G1089" s="66">
        <v>2</v>
      </c>
      <c r="H1089" s="66" t="s">
        <v>371</v>
      </c>
      <c r="I1089" s="66">
        <v>0</v>
      </c>
      <c r="J1089" s="66" t="s">
        <v>365</v>
      </c>
    </row>
    <row r="1090" spans="1:10" ht="12.75" customHeight="1" x14ac:dyDescent="0.25">
      <c r="A1090" s="60"/>
      <c r="B1090" s="60" t="s">
        <v>376</v>
      </c>
      <c r="C1090" s="65" t="s">
        <v>365</v>
      </c>
      <c r="D1090" s="66">
        <v>95</v>
      </c>
      <c r="E1090" s="66">
        <v>0</v>
      </c>
      <c r="F1090" s="66" t="s">
        <v>371</v>
      </c>
      <c r="G1090" s="66">
        <v>1</v>
      </c>
      <c r="H1090" s="66" t="s">
        <v>371</v>
      </c>
      <c r="I1090" s="66">
        <v>0</v>
      </c>
      <c r="J1090" s="66" t="s">
        <v>365</v>
      </c>
    </row>
    <row r="1091" spans="1:10" ht="12.75" customHeight="1" x14ac:dyDescent="0.25">
      <c r="A1091" s="60"/>
      <c r="B1091" s="60" t="s">
        <v>377</v>
      </c>
      <c r="C1091" s="65" t="s">
        <v>365</v>
      </c>
      <c r="D1091" s="66">
        <v>125</v>
      </c>
      <c r="E1091" s="66" t="s">
        <v>365</v>
      </c>
      <c r="F1091" s="66" t="s">
        <v>365</v>
      </c>
      <c r="G1091" s="66" t="s">
        <v>365</v>
      </c>
      <c r="H1091" s="66" t="s">
        <v>365</v>
      </c>
      <c r="I1091" s="66" t="s">
        <v>365</v>
      </c>
      <c r="J1091" s="66" t="s">
        <v>365</v>
      </c>
    </row>
    <row r="1092" spans="1:10" ht="12.75" customHeight="1" x14ac:dyDescent="0.25">
      <c r="A1092" s="60"/>
      <c r="B1092" s="60" t="s">
        <v>378</v>
      </c>
      <c r="C1092" s="65" t="s">
        <v>365</v>
      </c>
      <c r="D1092" s="66">
        <v>32</v>
      </c>
      <c r="E1092" s="66">
        <v>0</v>
      </c>
      <c r="F1092" s="66">
        <v>0</v>
      </c>
      <c r="G1092" s="66" t="s">
        <v>371</v>
      </c>
      <c r="H1092" s="66" t="s">
        <v>371</v>
      </c>
      <c r="I1092" s="66">
        <v>0</v>
      </c>
      <c r="J1092" s="66" t="s">
        <v>365</v>
      </c>
    </row>
    <row r="1093" spans="1:10" ht="12.75" customHeight="1" x14ac:dyDescent="0.25">
      <c r="A1093" s="60"/>
      <c r="B1093" s="60" t="s">
        <v>379</v>
      </c>
      <c r="C1093" s="65" t="s">
        <v>365</v>
      </c>
      <c r="D1093" s="66">
        <v>5</v>
      </c>
      <c r="E1093" s="66" t="s">
        <v>365</v>
      </c>
      <c r="F1093" s="66" t="s">
        <v>371</v>
      </c>
      <c r="G1093" s="66" t="s">
        <v>371</v>
      </c>
      <c r="H1093" s="66" t="s">
        <v>371</v>
      </c>
      <c r="I1093" s="66" t="s">
        <v>365</v>
      </c>
      <c r="J1093" s="66" t="s">
        <v>365</v>
      </c>
    </row>
    <row r="1094" spans="1:10" ht="12.75" customHeight="1" x14ac:dyDescent="0.25">
      <c r="A1094" s="60"/>
      <c r="B1094" s="60" t="s">
        <v>380</v>
      </c>
      <c r="C1094" s="65" t="s">
        <v>365</v>
      </c>
      <c r="D1094" s="66" t="s">
        <v>365</v>
      </c>
      <c r="E1094" s="66">
        <v>0</v>
      </c>
      <c r="F1094" s="66" t="s">
        <v>371</v>
      </c>
      <c r="G1094" s="66" t="s">
        <v>371</v>
      </c>
      <c r="H1094" s="66" t="s">
        <v>371</v>
      </c>
      <c r="I1094" s="66">
        <v>0</v>
      </c>
      <c r="J1094" s="66" t="s">
        <v>365</v>
      </c>
    </row>
    <row r="1095" spans="1:10" ht="12.75" customHeight="1" x14ac:dyDescent="0.25">
      <c r="A1095" s="60"/>
      <c r="B1095" s="60" t="s">
        <v>381</v>
      </c>
      <c r="C1095" s="65" t="s">
        <v>365</v>
      </c>
      <c r="D1095" s="66" t="s">
        <v>371</v>
      </c>
      <c r="E1095" s="66">
        <v>0</v>
      </c>
      <c r="F1095" s="66" t="s">
        <v>371</v>
      </c>
      <c r="G1095" s="66" t="s">
        <v>371</v>
      </c>
      <c r="H1095" s="66">
        <v>0</v>
      </c>
      <c r="I1095" s="66">
        <v>0</v>
      </c>
      <c r="J1095" s="66" t="s">
        <v>365</v>
      </c>
    </row>
    <row r="1096" spans="1:10" ht="12.75" customHeight="1" x14ac:dyDescent="0.25">
      <c r="A1096" s="60"/>
      <c r="B1096" s="56" t="s">
        <v>382</v>
      </c>
      <c r="C1096" s="65">
        <v>2</v>
      </c>
      <c r="D1096" s="66">
        <v>3</v>
      </c>
      <c r="E1096" s="66">
        <v>0</v>
      </c>
      <c r="F1096" s="66" t="s">
        <v>371</v>
      </c>
      <c r="G1096" s="66">
        <v>1</v>
      </c>
      <c r="H1096" s="66" t="s">
        <v>371</v>
      </c>
      <c r="I1096" s="66" t="s">
        <v>371</v>
      </c>
      <c r="J1096" s="66">
        <v>1</v>
      </c>
    </row>
    <row r="1097" spans="1:10" ht="12.75" customHeight="1" x14ac:dyDescent="0.25">
      <c r="A1097" s="60"/>
      <c r="B1097" s="60"/>
      <c r="C1097" s="65"/>
      <c r="D1097" s="66"/>
      <c r="E1097" s="66"/>
      <c r="F1097" s="66"/>
      <c r="G1097" s="66"/>
      <c r="H1097" s="66"/>
      <c r="I1097" s="66"/>
      <c r="J1097" s="66"/>
    </row>
    <row r="1098" spans="1:10" s="59" customFormat="1" ht="12.75" customHeight="1" x14ac:dyDescent="0.25">
      <c r="A1098" s="56" t="s">
        <v>482</v>
      </c>
      <c r="B1098" s="56" t="s">
        <v>483</v>
      </c>
      <c r="C1098" s="69"/>
      <c r="D1098" s="70"/>
      <c r="E1098" s="70"/>
      <c r="F1098" s="70"/>
      <c r="G1098" s="70"/>
      <c r="H1098" s="70"/>
      <c r="I1098" s="70"/>
      <c r="J1098" s="70"/>
    </row>
    <row r="1099" spans="1:10" ht="12.75" customHeight="1" x14ac:dyDescent="0.25">
      <c r="A1099" s="60"/>
      <c r="B1099" s="60"/>
      <c r="C1099" s="65"/>
      <c r="D1099" s="66"/>
      <c r="E1099" s="66"/>
      <c r="F1099" s="66"/>
      <c r="G1099" s="66"/>
      <c r="H1099" s="66"/>
      <c r="I1099" s="66"/>
      <c r="J1099" s="66"/>
    </row>
    <row r="1100" spans="1:10" ht="12.75" customHeight="1" x14ac:dyDescent="0.25">
      <c r="A1100" s="60"/>
      <c r="B1100" s="60"/>
      <c r="C1100" s="65"/>
      <c r="D1100" s="66"/>
      <c r="E1100" s="66"/>
      <c r="F1100" s="66"/>
      <c r="G1100" s="66"/>
      <c r="H1100" s="66"/>
      <c r="I1100" s="66"/>
      <c r="J1100" s="66"/>
    </row>
    <row r="1101" spans="1:10" ht="12.75" customHeight="1" x14ac:dyDescent="0.25">
      <c r="A1101" s="60"/>
      <c r="B1101" s="56" t="s">
        <v>363</v>
      </c>
      <c r="C1101" s="65">
        <v>62</v>
      </c>
      <c r="D1101" s="66">
        <v>1657</v>
      </c>
      <c r="E1101" s="66">
        <v>0</v>
      </c>
      <c r="F1101" s="66" t="s">
        <v>371</v>
      </c>
      <c r="G1101" s="66">
        <v>45</v>
      </c>
      <c r="H1101" s="66" t="s">
        <v>371</v>
      </c>
      <c r="I1101" s="66">
        <v>0</v>
      </c>
      <c r="J1101" s="66">
        <v>9</v>
      </c>
    </row>
    <row r="1102" spans="1:10" ht="12.75" customHeight="1" x14ac:dyDescent="0.25">
      <c r="A1102" s="60"/>
      <c r="B1102" s="56" t="s">
        <v>364</v>
      </c>
      <c r="C1102" s="65" t="s">
        <v>365</v>
      </c>
      <c r="D1102" s="66">
        <v>28</v>
      </c>
      <c r="E1102" s="66">
        <v>0</v>
      </c>
      <c r="F1102" s="66">
        <v>0</v>
      </c>
      <c r="G1102" s="66" t="s">
        <v>371</v>
      </c>
      <c r="H1102" s="66">
        <v>0</v>
      </c>
      <c r="I1102" s="66">
        <v>0</v>
      </c>
      <c r="J1102" s="66" t="s">
        <v>365</v>
      </c>
    </row>
    <row r="1103" spans="1:10" ht="12.75" customHeight="1" x14ac:dyDescent="0.25">
      <c r="A1103" s="60"/>
      <c r="B1103" s="60" t="s">
        <v>366</v>
      </c>
      <c r="C1103" s="65" t="s">
        <v>365</v>
      </c>
      <c r="D1103" s="66">
        <v>28</v>
      </c>
      <c r="E1103" s="66">
        <v>0</v>
      </c>
      <c r="F1103" s="66">
        <v>0</v>
      </c>
      <c r="G1103" s="66" t="s">
        <v>371</v>
      </c>
      <c r="H1103" s="66">
        <v>0</v>
      </c>
      <c r="I1103" s="66">
        <v>0</v>
      </c>
      <c r="J1103" s="66" t="s">
        <v>365</v>
      </c>
    </row>
    <row r="1104" spans="1:10" ht="12.75" customHeight="1" x14ac:dyDescent="0.25">
      <c r="A1104" s="60"/>
      <c r="B1104" s="60" t="s">
        <v>367</v>
      </c>
      <c r="C1104" s="65" t="s">
        <v>365</v>
      </c>
      <c r="D1104" s="66" t="s">
        <v>365</v>
      </c>
      <c r="E1104" s="66">
        <v>0</v>
      </c>
      <c r="F1104" s="66">
        <v>0</v>
      </c>
      <c r="G1104" s="66">
        <v>0</v>
      </c>
      <c r="H1104" s="66">
        <v>0</v>
      </c>
      <c r="I1104" s="66">
        <v>0</v>
      </c>
      <c r="J1104" s="66" t="s">
        <v>365</v>
      </c>
    </row>
    <row r="1105" spans="1:10" ht="12.75" customHeight="1" x14ac:dyDescent="0.25">
      <c r="A1105" s="60"/>
      <c r="B1105" s="56" t="s">
        <v>368</v>
      </c>
      <c r="C1105" s="65" t="s">
        <v>365</v>
      </c>
      <c r="D1105" s="66">
        <v>1377</v>
      </c>
      <c r="E1105" s="66">
        <v>0</v>
      </c>
      <c r="F1105" s="66" t="s">
        <v>371</v>
      </c>
      <c r="G1105" s="66">
        <v>42</v>
      </c>
      <c r="H1105" s="66" t="s">
        <v>371</v>
      </c>
      <c r="I1105" s="66">
        <v>0</v>
      </c>
      <c r="J1105" s="66" t="s">
        <v>365</v>
      </c>
    </row>
    <row r="1106" spans="1:10" ht="12.75" customHeight="1" x14ac:dyDescent="0.25">
      <c r="A1106" s="60"/>
      <c r="B1106" s="60" t="s">
        <v>369</v>
      </c>
      <c r="C1106" s="65" t="s">
        <v>365</v>
      </c>
      <c r="D1106" s="66">
        <v>662</v>
      </c>
      <c r="E1106" s="66">
        <v>0</v>
      </c>
      <c r="F1106" s="66">
        <v>0</v>
      </c>
      <c r="G1106" s="66">
        <v>38</v>
      </c>
      <c r="H1106" s="66" t="s">
        <v>371</v>
      </c>
      <c r="I1106" s="66">
        <v>0</v>
      </c>
      <c r="J1106" s="66" t="s">
        <v>365</v>
      </c>
    </row>
    <row r="1107" spans="1:10" ht="12.75" customHeight="1" x14ac:dyDescent="0.25">
      <c r="A1107" s="60"/>
      <c r="B1107" s="60" t="s">
        <v>370</v>
      </c>
      <c r="C1107" s="65" t="s">
        <v>365</v>
      </c>
      <c r="D1107" s="66">
        <v>102</v>
      </c>
      <c r="E1107" s="66">
        <v>0</v>
      </c>
      <c r="F1107" s="66">
        <v>0</v>
      </c>
      <c r="G1107" s="66">
        <v>2</v>
      </c>
      <c r="H1107" s="66">
        <v>0</v>
      </c>
      <c r="I1107" s="66">
        <v>0</v>
      </c>
      <c r="J1107" s="66" t="s">
        <v>365</v>
      </c>
    </row>
    <row r="1108" spans="1:10" ht="12.75" customHeight="1" x14ac:dyDescent="0.25">
      <c r="A1108" s="60"/>
      <c r="B1108" s="60" t="s">
        <v>372</v>
      </c>
      <c r="C1108" s="65" t="s">
        <v>365</v>
      </c>
      <c r="D1108" s="66">
        <v>542</v>
      </c>
      <c r="E1108" s="66">
        <v>0</v>
      </c>
      <c r="F1108" s="66" t="s">
        <v>371</v>
      </c>
      <c r="G1108" s="66">
        <v>2</v>
      </c>
      <c r="H1108" s="66">
        <v>0</v>
      </c>
      <c r="I1108" s="66">
        <v>0</v>
      </c>
      <c r="J1108" s="66" t="s">
        <v>365</v>
      </c>
    </row>
    <row r="1109" spans="1:10" ht="12.75" customHeight="1" x14ac:dyDescent="0.25">
      <c r="A1109" s="60"/>
      <c r="B1109" s="60" t="s">
        <v>373</v>
      </c>
      <c r="C1109" s="65" t="s">
        <v>365</v>
      </c>
      <c r="D1109" s="66">
        <v>12</v>
      </c>
      <c r="E1109" s="66" t="s">
        <v>365</v>
      </c>
      <c r="F1109" s="66" t="s">
        <v>365</v>
      </c>
      <c r="G1109" s="66" t="s">
        <v>365</v>
      </c>
      <c r="H1109" s="66" t="s">
        <v>365</v>
      </c>
      <c r="I1109" s="66" t="s">
        <v>365</v>
      </c>
      <c r="J1109" s="66" t="s">
        <v>365</v>
      </c>
    </row>
    <row r="1110" spans="1:10" ht="12.75" customHeight="1" x14ac:dyDescent="0.25">
      <c r="A1110" s="60"/>
      <c r="B1110" s="60" t="s">
        <v>374</v>
      </c>
      <c r="C1110" s="65" t="s">
        <v>365</v>
      </c>
      <c r="D1110" s="66">
        <v>61</v>
      </c>
      <c r="E1110" s="66">
        <v>0</v>
      </c>
      <c r="F1110" s="66" t="s">
        <v>371</v>
      </c>
      <c r="G1110" s="66">
        <v>1</v>
      </c>
      <c r="H1110" s="66" t="s">
        <v>371</v>
      </c>
      <c r="I1110" s="66">
        <v>0</v>
      </c>
      <c r="J1110" s="66" t="s">
        <v>365</v>
      </c>
    </row>
    <row r="1111" spans="1:10" ht="12.75" customHeight="1" x14ac:dyDescent="0.25">
      <c r="A1111" s="60"/>
      <c r="B1111" s="56" t="s">
        <v>375</v>
      </c>
      <c r="C1111" s="65" t="s">
        <v>365</v>
      </c>
      <c r="D1111" s="66">
        <v>189</v>
      </c>
      <c r="E1111" s="66">
        <v>0</v>
      </c>
      <c r="F1111" s="66" t="s">
        <v>371</v>
      </c>
      <c r="G1111" s="66">
        <v>1</v>
      </c>
      <c r="H1111" s="66" t="s">
        <v>371</v>
      </c>
      <c r="I1111" s="66">
        <v>0</v>
      </c>
      <c r="J1111" s="66" t="s">
        <v>365</v>
      </c>
    </row>
    <row r="1112" spans="1:10" ht="12.75" customHeight="1" x14ac:dyDescent="0.25">
      <c r="A1112" s="60"/>
      <c r="B1112" s="60" t="s">
        <v>376</v>
      </c>
      <c r="C1112" s="65" t="s">
        <v>365</v>
      </c>
      <c r="D1112" s="66">
        <v>79</v>
      </c>
      <c r="E1112" s="66">
        <v>0</v>
      </c>
      <c r="F1112" s="66" t="s">
        <v>371</v>
      </c>
      <c r="G1112" s="66">
        <v>1</v>
      </c>
      <c r="H1112" s="66" t="s">
        <v>371</v>
      </c>
      <c r="I1112" s="66">
        <v>0</v>
      </c>
      <c r="J1112" s="66" t="s">
        <v>365</v>
      </c>
    </row>
    <row r="1113" spans="1:10" ht="12.75" customHeight="1" x14ac:dyDescent="0.25">
      <c r="A1113" s="60"/>
      <c r="B1113" s="60" t="s">
        <v>377</v>
      </c>
      <c r="C1113" s="65" t="s">
        <v>365</v>
      </c>
      <c r="D1113" s="66">
        <v>74</v>
      </c>
      <c r="E1113" s="66" t="s">
        <v>365</v>
      </c>
      <c r="F1113" s="66" t="s">
        <v>365</v>
      </c>
      <c r="G1113" s="66" t="s">
        <v>365</v>
      </c>
      <c r="H1113" s="66" t="s">
        <v>365</v>
      </c>
      <c r="I1113" s="66" t="s">
        <v>365</v>
      </c>
      <c r="J1113" s="66" t="s">
        <v>365</v>
      </c>
    </row>
    <row r="1114" spans="1:10" ht="12.75" customHeight="1" x14ac:dyDescent="0.25">
      <c r="A1114" s="60"/>
      <c r="B1114" s="60" t="s">
        <v>378</v>
      </c>
      <c r="C1114" s="65" t="s">
        <v>365</v>
      </c>
      <c r="D1114" s="66">
        <v>21</v>
      </c>
      <c r="E1114" s="66">
        <v>0</v>
      </c>
      <c r="F1114" s="66">
        <v>0</v>
      </c>
      <c r="G1114" s="66" t="s">
        <v>371</v>
      </c>
      <c r="H1114" s="66" t="s">
        <v>371</v>
      </c>
      <c r="I1114" s="66">
        <v>0</v>
      </c>
      <c r="J1114" s="66" t="s">
        <v>365</v>
      </c>
    </row>
    <row r="1115" spans="1:10" ht="12.75" customHeight="1" x14ac:dyDescent="0.25">
      <c r="A1115" s="60"/>
      <c r="B1115" s="60" t="s">
        <v>379</v>
      </c>
      <c r="C1115" s="65" t="s">
        <v>365</v>
      </c>
      <c r="D1115" s="66">
        <v>16</v>
      </c>
      <c r="E1115" s="66" t="s">
        <v>365</v>
      </c>
      <c r="F1115" s="66" t="s">
        <v>371</v>
      </c>
      <c r="G1115" s="66">
        <v>0</v>
      </c>
      <c r="H1115" s="66" t="s">
        <v>371</v>
      </c>
      <c r="I1115" s="66" t="s">
        <v>365</v>
      </c>
      <c r="J1115" s="66" t="s">
        <v>365</v>
      </c>
    </row>
    <row r="1116" spans="1:10" ht="12.75" customHeight="1" x14ac:dyDescent="0.25">
      <c r="A1116" s="60"/>
      <c r="B1116" s="60" t="s">
        <v>380</v>
      </c>
      <c r="C1116" s="65" t="s">
        <v>365</v>
      </c>
      <c r="D1116" s="66" t="s">
        <v>365</v>
      </c>
      <c r="E1116" s="66">
        <v>0</v>
      </c>
      <c r="F1116" s="66" t="s">
        <v>371</v>
      </c>
      <c r="G1116" s="66">
        <v>0</v>
      </c>
      <c r="H1116" s="66">
        <v>0</v>
      </c>
      <c r="I1116" s="66">
        <v>0</v>
      </c>
      <c r="J1116" s="66" t="s">
        <v>365</v>
      </c>
    </row>
    <row r="1117" spans="1:10" ht="12.75" customHeight="1" x14ac:dyDescent="0.25">
      <c r="A1117" s="60"/>
      <c r="B1117" s="60" t="s">
        <v>381</v>
      </c>
      <c r="C1117" s="65" t="s">
        <v>365</v>
      </c>
      <c r="D1117" s="66">
        <v>0</v>
      </c>
      <c r="E1117" s="66">
        <v>0</v>
      </c>
      <c r="F1117" s="66" t="s">
        <v>371</v>
      </c>
      <c r="G1117" s="66">
        <v>0</v>
      </c>
      <c r="H1117" s="66">
        <v>0</v>
      </c>
      <c r="I1117" s="66">
        <v>0</v>
      </c>
      <c r="J1117" s="66" t="s">
        <v>365</v>
      </c>
    </row>
    <row r="1118" spans="1:10" ht="12.75" customHeight="1" x14ac:dyDescent="0.25">
      <c r="A1118" s="60"/>
      <c r="B1118" s="56" t="s">
        <v>382</v>
      </c>
      <c r="C1118" s="65">
        <v>12</v>
      </c>
      <c r="D1118" s="66">
        <v>63</v>
      </c>
      <c r="E1118" s="66">
        <v>0</v>
      </c>
      <c r="F1118" s="66" t="s">
        <v>371</v>
      </c>
      <c r="G1118" s="66">
        <v>2</v>
      </c>
      <c r="H1118" s="66" t="s">
        <v>371</v>
      </c>
      <c r="I1118" s="66">
        <v>0</v>
      </c>
      <c r="J1118" s="66">
        <v>9</v>
      </c>
    </row>
    <row r="1119" spans="1:10" ht="12.75" customHeight="1" x14ac:dyDescent="0.25">
      <c r="A1119" s="60"/>
      <c r="B1119" s="60"/>
      <c r="C1119" s="65"/>
      <c r="D1119" s="66"/>
      <c r="E1119" s="66"/>
      <c r="F1119" s="66"/>
      <c r="G1119" s="66"/>
      <c r="H1119" s="66"/>
      <c r="I1119" s="66"/>
      <c r="J1119" s="66"/>
    </row>
    <row r="1120" spans="1:10" s="59" customFormat="1" ht="12.75" customHeight="1" x14ac:dyDescent="0.25">
      <c r="A1120" s="56" t="s">
        <v>484</v>
      </c>
      <c r="B1120" s="56" t="s">
        <v>485</v>
      </c>
      <c r="C1120" s="69"/>
      <c r="D1120" s="70"/>
      <c r="E1120" s="70"/>
      <c r="F1120" s="70"/>
      <c r="G1120" s="70"/>
      <c r="H1120" s="70"/>
      <c r="I1120" s="70"/>
      <c r="J1120" s="70"/>
    </row>
    <row r="1121" spans="1:10" ht="12.75" customHeight="1" x14ac:dyDescent="0.25">
      <c r="A1121" s="63"/>
      <c r="B1121" s="72"/>
      <c r="C1121" s="65"/>
      <c r="D1121" s="66"/>
      <c r="E1121" s="66"/>
      <c r="F1121" s="66"/>
      <c r="G1121" s="66"/>
      <c r="H1121" s="66"/>
      <c r="I1121" s="66"/>
      <c r="J1121" s="66"/>
    </row>
    <row r="1122" spans="1:10" ht="12.75" customHeight="1" x14ac:dyDescent="0.25">
      <c r="A1122" s="60"/>
      <c r="B1122" s="60"/>
      <c r="C1122" s="65"/>
      <c r="D1122" s="66"/>
      <c r="E1122" s="66"/>
      <c r="F1122" s="66"/>
      <c r="G1122" s="66"/>
      <c r="H1122" s="66"/>
      <c r="I1122" s="66"/>
      <c r="J1122" s="66"/>
    </row>
    <row r="1123" spans="1:10" ht="12.75" customHeight="1" x14ac:dyDescent="0.25">
      <c r="A1123" s="60"/>
      <c r="B1123" s="56" t="s">
        <v>363</v>
      </c>
      <c r="C1123" s="65">
        <v>32</v>
      </c>
      <c r="D1123" s="66">
        <v>2237</v>
      </c>
      <c r="E1123" s="66">
        <v>0</v>
      </c>
      <c r="F1123" s="66" t="s">
        <v>371</v>
      </c>
      <c r="G1123" s="66">
        <v>24</v>
      </c>
      <c r="H1123" s="66" t="s">
        <v>371</v>
      </c>
      <c r="I1123" s="66">
        <v>0</v>
      </c>
      <c r="J1123" s="66" t="s">
        <v>371</v>
      </c>
    </row>
    <row r="1124" spans="1:10" ht="12.75" customHeight="1" x14ac:dyDescent="0.25">
      <c r="A1124" s="60"/>
      <c r="B1124" s="56" t="s">
        <v>364</v>
      </c>
      <c r="C1124" s="65" t="s">
        <v>365</v>
      </c>
      <c r="D1124" s="66">
        <v>101</v>
      </c>
      <c r="E1124" s="66">
        <v>0</v>
      </c>
      <c r="F1124" s="66" t="s">
        <v>371</v>
      </c>
      <c r="G1124" s="66">
        <v>3</v>
      </c>
      <c r="H1124" s="66">
        <v>0</v>
      </c>
      <c r="I1124" s="66">
        <v>0</v>
      </c>
      <c r="J1124" s="66" t="s">
        <v>365</v>
      </c>
    </row>
    <row r="1125" spans="1:10" ht="12.75" customHeight="1" x14ac:dyDescent="0.25">
      <c r="A1125" s="60"/>
      <c r="B1125" s="60" t="s">
        <v>366</v>
      </c>
      <c r="C1125" s="65" t="s">
        <v>365</v>
      </c>
      <c r="D1125" s="66">
        <v>101</v>
      </c>
      <c r="E1125" s="66">
        <v>0</v>
      </c>
      <c r="F1125" s="66" t="s">
        <v>371</v>
      </c>
      <c r="G1125" s="66" t="s">
        <v>371</v>
      </c>
      <c r="H1125" s="66">
        <v>0</v>
      </c>
      <c r="I1125" s="66">
        <v>0</v>
      </c>
      <c r="J1125" s="66" t="s">
        <v>365</v>
      </c>
    </row>
    <row r="1126" spans="1:10" ht="12.75" customHeight="1" x14ac:dyDescent="0.25">
      <c r="A1126" s="60"/>
      <c r="B1126" s="60" t="s">
        <v>367</v>
      </c>
      <c r="C1126" s="65" t="s">
        <v>365</v>
      </c>
      <c r="D1126" s="66" t="s">
        <v>365</v>
      </c>
      <c r="E1126" s="66">
        <v>0</v>
      </c>
      <c r="F1126" s="66" t="s">
        <v>371</v>
      </c>
      <c r="G1126" s="66">
        <v>2</v>
      </c>
      <c r="H1126" s="66">
        <v>0</v>
      </c>
      <c r="I1126" s="66">
        <v>0</v>
      </c>
      <c r="J1126" s="66" t="s">
        <v>365</v>
      </c>
    </row>
    <row r="1127" spans="1:10" ht="12.75" customHeight="1" x14ac:dyDescent="0.25">
      <c r="A1127" s="60"/>
      <c r="B1127" s="56" t="s">
        <v>368</v>
      </c>
      <c r="C1127" s="65" t="s">
        <v>365</v>
      </c>
      <c r="D1127" s="66">
        <v>1789</v>
      </c>
      <c r="E1127" s="66">
        <v>0</v>
      </c>
      <c r="F1127" s="66" t="s">
        <v>371</v>
      </c>
      <c r="G1127" s="66">
        <v>20</v>
      </c>
      <c r="H1127" s="66" t="s">
        <v>371</v>
      </c>
      <c r="I1127" s="66">
        <v>0</v>
      </c>
      <c r="J1127" s="66" t="s">
        <v>365</v>
      </c>
    </row>
    <row r="1128" spans="1:10" ht="12.75" customHeight="1" x14ac:dyDescent="0.25">
      <c r="A1128" s="60"/>
      <c r="B1128" s="60" t="s">
        <v>369</v>
      </c>
      <c r="C1128" s="65" t="s">
        <v>365</v>
      </c>
      <c r="D1128" s="66">
        <v>939</v>
      </c>
      <c r="E1128" s="66">
        <v>0</v>
      </c>
      <c r="F1128" s="66" t="s">
        <v>371</v>
      </c>
      <c r="G1128" s="66">
        <v>18</v>
      </c>
      <c r="H1128" s="66" t="s">
        <v>371</v>
      </c>
      <c r="I1128" s="66">
        <v>0</v>
      </c>
      <c r="J1128" s="66" t="s">
        <v>365</v>
      </c>
    </row>
    <row r="1129" spans="1:10" ht="12.75" customHeight="1" x14ac:dyDescent="0.25">
      <c r="A1129" s="60"/>
      <c r="B1129" s="60" t="s">
        <v>370</v>
      </c>
      <c r="C1129" s="65" t="s">
        <v>365</v>
      </c>
      <c r="D1129" s="66">
        <v>215</v>
      </c>
      <c r="E1129" s="66">
        <v>0</v>
      </c>
      <c r="F1129" s="66">
        <v>0</v>
      </c>
      <c r="G1129" s="66" t="s">
        <v>371</v>
      </c>
      <c r="H1129" s="66">
        <v>0</v>
      </c>
      <c r="I1129" s="66">
        <v>0</v>
      </c>
      <c r="J1129" s="66" t="s">
        <v>365</v>
      </c>
    </row>
    <row r="1130" spans="1:10" ht="12.75" customHeight="1" x14ac:dyDescent="0.25">
      <c r="A1130" s="60"/>
      <c r="B1130" s="60" t="s">
        <v>372</v>
      </c>
      <c r="C1130" s="65" t="s">
        <v>365</v>
      </c>
      <c r="D1130" s="66">
        <v>614</v>
      </c>
      <c r="E1130" s="66">
        <v>0</v>
      </c>
      <c r="F1130" s="66" t="s">
        <v>371</v>
      </c>
      <c r="G1130" s="66">
        <v>1</v>
      </c>
      <c r="H1130" s="66" t="s">
        <v>371</v>
      </c>
      <c r="I1130" s="66">
        <v>0</v>
      </c>
      <c r="J1130" s="66" t="s">
        <v>365</v>
      </c>
    </row>
    <row r="1131" spans="1:10" ht="12.75" customHeight="1" x14ac:dyDescent="0.25">
      <c r="A1131" s="60"/>
      <c r="B1131" s="60" t="s">
        <v>373</v>
      </c>
      <c r="C1131" s="65" t="s">
        <v>365</v>
      </c>
      <c r="D1131" s="66">
        <v>2</v>
      </c>
      <c r="E1131" s="66" t="s">
        <v>365</v>
      </c>
      <c r="F1131" s="66" t="s">
        <v>365</v>
      </c>
      <c r="G1131" s="66" t="s">
        <v>365</v>
      </c>
      <c r="H1131" s="66" t="s">
        <v>365</v>
      </c>
      <c r="I1131" s="66" t="s">
        <v>365</v>
      </c>
      <c r="J1131" s="66" t="s">
        <v>365</v>
      </c>
    </row>
    <row r="1132" spans="1:10" ht="12.75" customHeight="1" x14ac:dyDescent="0.25">
      <c r="A1132" s="60"/>
      <c r="B1132" s="60" t="s">
        <v>374</v>
      </c>
      <c r="C1132" s="65" t="s">
        <v>365</v>
      </c>
      <c r="D1132" s="66">
        <v>20</v>
      </c>
      <c r="E1132" s="66">
        <v>0</v>
      </c>
      <c r="F1132" s="66" t="s">
        <v>371</v>
      </c>
      <c r="G1132" s="66">
        <v>1</v>
      </c>
      <c r="H1132" s="66" t="s">
        <v>371</v>
      </c>
      <c r="I1132" s="66">
        <v>0</v>
      </c>
      <c r="J1132" s="66" t="s">
        <v>365</v>
      </c>
    </row>
    <row r="1133" spans="1:10" ht="12.75" customHeight="1" x14ac:dyDescent="0.25">
      <c r="A1133" s="60"/>
      <c r="B1133" s="56" t="s">
        <v>375</v>
      </c>
      <c r="C1133" s="65" t="s">
        <v>365</v>
      </c>
      <c r="D1133" s="66">
        <v>347</v>
      </c>
      <c r="E1133" s="66">
        <v>0</v>
      </c>
      <c r="F1133" s="66" t="s">
        <v>371</v>
      </c>
      <c r="G1133" s="66">
        <v>1</v>
      </c>
      <c r="H1133" s="66" t="s">
        <v>371</v>
      </c>
      <c r="I1133" s="66">
        <v>0</v>
      </c>
      <c r="J1133" s="66" t="s">
        <v>365</v>
      </c>
    </row>
    <row r="1134" spans="1:10" ht="12.75" customHeight="1" x14ac:dyDescent="0.25">
      <c r="A1134" s="60"/>
      <c r="B1134" s="60" t="s">
        <v>376</v>
      </c>
      <c r="C1134" s="65" t="s">
        <v>365</v>
      </c>
      <c r="D1134" s="66">
        <v>180</v>
      </c>
      <c r="E1134" s="66">
        <v>0</v>
      </c>
      <c r="F1134" s="66">
        <v>0</v>
      </c>
      <c r="G1134" s="66">
        <v>1</v>
      </c>
      <c r="H1134" s="66" t="s">
        <v>371</v>
      </c>
      <c r="I1134" s="66">
        <v>0</v>
      </c>
      <c r="J1134" s="66" t="s">
        <v>365</v>
      </c>
    </row>
    <row r="1135" spans="1:10" ht="12.75" customHeight="1" x14ac:dyDescent="0.25">
      <c r="A1135" s="60"/>
      <c r="B1135" s="60" t="s">
        <v>377</v>
      </c>
      <c r="C1135" s="65" t="s">
        <v>365</v>
      </c>
      <c r="D1135" s="66">
        <v>119</v>
      </c>
      <c r="E1135" s="66" t="s">
        <v>365</v>
      </c>
      <c r="F1135" s="66" t="s">
        <v>365</v>
      </c>
      <c r="G1135" s="66" t="s">
        <v>365</v>
      </c>
      <c r="H1135" s="66" t="s">
        <v>365</v>
      </c>
      <c r="I1135" s="66" t="s">
        <v>365</v>
      </c>
      <c r="J1135" s="66" t="s">
        <v>365</v>
      </c>
    </row>
    <row r="1136" spans="1:10" ht="12.75" customHeight="1" x14ac:dyDescent="0.25">
      <c r="A1136" s="60"/>
      <c r="B1136" s="60" t="s">
        <v>378</v>
      </c>
      <c r="C1136" s="65" t="s">
        <v>365</v>
      </c>
      <c r="D1136" s="66">
        <v>35</v>
      </c>
      <c r="E1136" s="66">
        <v>0</v>
      </c>
      <c r="F1136" s="66">
        <v>0</v>
      </c>
      <c r="G1136" s="66" t="s">
        <v>371</v>
      </c>
      <c r="H1136" s="66">
        <v>0</v>
      </c>
      <c r="I1136" s="66">
        <v>0</v>
      </c>
      <c r="J1136" s="66" t="s">
        <v>365</v>
      </c>
    </row>
    <row r="1137" spans="1:10" ht="12.75" customHeight="1" x14ac:dyDescent="0.25">
      <c r="A1137" s="60"/>
      <c r="B1137" s="60" t="s">
        <v>379</v>
      </c>
      <c r="C1137" s="65" t="s">
        <v>365</v>
      </c>
      <c r="D1137" s="66">
        <v>13</v>
      </c>
      <c r="E1137" s="66" t="s">
        <v>365</v>
      </c>
      <c r="F1137" s="66" t="s">
        <v>371</v>
      </c>
      <c r="G1137" s="66" t="s">
        <v>371</v>
      </c>
      <c r="H1137" s="66" t="s">
        <v>371</v>
      </c>
      <c r="I1137" s="66" t="s">
        <v>365</v>
      </c>
      <c r="J1137" s="66" t="s">
        <v>365</v>
      </c>
    </row>
    <row r="1138" spans="1:10" ht="12.75" customHeight="1" x14ac:dyDescent="0.25">
      <c r="A1138" s="60"/>
      <c r="B1138" s="60" t="s">
        <v>380</v>
      </c>
      <c r="C1138" s="65" t="s">
        <v>365</v>
      </c>
      <c r="D1138" s="66" t="s">
        <v>365</v>
      </c>
      <c r="E1138" s="66">
        <v>0</v>
      </c>
      <c r="F1138" s="66" t="s">
        <v>371</v>
      </c>
      <c r="G1138" s="66">
        <v>0</v>
      </c>
      <c r="H1138" s="66">
        <v>0</v>
      </c>
      <c r="I1138" s="66">
        <v>0</v>
      </c>
      <c r="J1138" s="66" t="s">
        <v>365</v>
      </c>
    </row>
    <row r="1139" spans="1:10" ht="12.75" customHeight="1" x14ac:dyDescent="0.25">
      <c r="A1139" s="60"/>
      <c r="B1139" s="60" t="s">
        <v>381</v>
      </c>
      <c r="C1139" s="65" t="s">
        <v>365</v>
      </c>
      <c r="D1139" s="66">
        <v>0</v>
      </c>
      <c r="E1139" s="66">
        <v>0</v>
      </c>
      <c r="F1139" s="66" t="s">
        <v>371</v>
      </c>
      <c r="G1139" s="66">
        <v>0</v>
      </c>
      <c r="H1139" s="66" t="s">
        <v>371</v>
      </c>
      <c r="I1139" s="66">
        <v>0</v>
      </c>
      <c r="J1139" s="66" t="s">
        <v>365</v>
      </c>
    </row>
    <row r="1140" spans="1:10" ht="12.75" customHeight="1" x14ac:dyDescent="0.25">
      <c r="A1140" s="60"/>
      <c r="B1140" s="56" t="s">
        <v>382</v>
      </c>
      <c r="C1140" s="65" t="s">
        <v>371</v>
      </c>
      <c r="D1140" s="66">
        <v>0</v>
      </c>
      <c r="E1140" s="66">
        <v>0</v>
      </c>
      <c r="F1140" s="66">
        <v>0</v>
      </c>
      <c r="G1140" s="66">
        <v>0</v>
      </c>
      <c r="H1140" s="66" t="s">
        <v>371</v>
      </c>
      <c r="I1140" s="66">
        <v>0</v>
      </c>
      <c r="J1140" s="66" t="s">
        <v>371</v>
      </c>
    </row>
    <row r="1141" spans="1:10" ht="12.75" customHeight="1" x14ac:dyDescent="0.25">
      <c r="A1141" s="60"/>
      <c r="B1141" s="60"/>
      <c r="C1141" s="65"/>
      <c r="D1141" s="66"/>
      <c r="E1141" s="66"/>
      <c r="F1141" s="66"/>
      <c r="G1141" s="66"/>
      <c r="H1141" s="66"/>
      <c r="I1141" s="66"/>
      <c r="J1141" s="66"/>
    </row>
    <row r="1142" spans="1:10" s="59" customFormat="1" ht="12.75" customHeight="1" x14ac:dyDescent="0.25">
      <c r="A1142" s="56" t="s">
        <v>486</v>
      </c>
      <c r="B1142" s="56" t="s">
        <v>487</v>
      </c>
      <c r="C1142" s="69"/>
      <c r="D1142" s="70"/>
      <c r="E1142" s="70"/>
      <c r="F1142" s="70"/>
      <c r="G1142" s="70"/>
      <c r="H1142" s="70"/>
      <c r="I1142" s="70"/>
      <c r="J1142" s="70"/>
    </row>
    <row r="1143" spans="1:10" ht="12.75" customHeight="1" x14ac:dyDescent="0.25">
      <c r="A1143" s="60"/>
      <c r="B1143" s="60"/>
      <c r="C1143" s="65"/>
      <c r="D1143" s="66"/>
      <c r="E1143" s="66"/>
      <c r="F1143" s="66"/>
      <c r="G1143" s="66"/>
      <c r="H1143" s="66"/>
      <c r="I1143" s="66"/>
      <c r="J1143" s="66"/>
    </row>
    <row r="1144" spans="1:10" ht="12.75" customHeight="1" x14ac:dyDescent="0.25">
      <c r="A1144" s="60"/>
      <c r="B1144" s="60"/>
      <c r="C1144" s="65"/>
      <c r="D1144" s="66"/>
      <c r="E1144" s="66"/>
      <c r="F1144" s="66"/>
      <c r="G1144" s="66"/>
      <c r="H1144" s="66"/>
      <c r="I1144" s="66"/>
      <c r="J1144" s="66"/>
    </row>
    <row r="1145" spans="1:10" ht="12.75" customHeight="1" x14ac:dyDescent="0.25">
      <c r="A1145" s="60"/>
      <c r="B1145" s="56" t="s">
        <v>363</v>
      </c>
      <c r="C1145" s="65">
        <v>58</v>
      </c>
      <c r="D1145" s="66">
        <v>3544</v>
      </c>
      <c r="E1145" s="66">
        <v>0</v>
      </c>
      <c r="F1145" s="66" t="s">
        <v>371</v>
      </c>
      <c r="G1145" s="66">
        <v>45</v>
      </c>
      <c r="H1145" s="66" t="s">
        <v>371</v>
      </c>
      <c r="I1145" s="66">
        <v>0</v>
      </c>
      <c r="J1145" s="66" t="s">
        <v>371</v>
      </c>
    </row>
    <row r="1146" spans="1:10" ht="12.75" customHeight="1" x14ac:dyDescent="0.25">
      <c r="A1146" s="60"/>
      <c r="B1146" s="56" t="s">
        <v>364</v>
      </c>
      <c r="C1146" s="65" t="s">
        <v>365</v>
      </c>
      <c r="D1146" s="66">
        <v>1</v>
      </c>
      <c r="E1146" s="66">
        <v>0</v>
      </c>
      <c r="F1146" s="66">
        <v>0</v>
      </c>
      <c r="G1146" s="66" t="s">
        <v>371</v>
      </c>
      <c r="H1146" s="66" t="s">
        <v>371</v>
      </c>
      <c r="I1146" s="66">
        <v>0</v>
      </c>
      <c r="J1146" s="66" t="s">
        <v>365</v>
      </c>
    </row>
    <row r="1147" spans="1:10" ht="12.75" customHeight="1" x14ac:dyDescent="0.25">
      <c r="A1147" s="60"/>
      <c r="B1147" s="60" t="s">
        <v>366</v>
      </c>
      <c r="C1147" s="65" t="s">
        <v>365</v>
      </c>
      <c r="D1147" s="66">
        <v>1</v>
      </c>
      <c r="E1147" s="66">
        <v>0</v>
      </c>
      <c r="F1147" s="66">
        <v>0</v>
      </c>
      <c r="G1147" s="66" t="s">
        <v>371</v>
      </c>
      <c r="H1147" s="66">
        <v>0</v>
      </c>
      <c r="I1147" s="66">
        <v>0</v>
      </c>
      <c r="J1147" s="66" t="s">
        <v>365</v>
      </c>
    </row>
    <row r="1148" spans="1:10" ht="12.75" customHeight="1" x14ac:dyDescent="0.25">
      <c r="A1148" s="60"/>
      <c r="B1148" s="60" t="s">
        <v>367</v>
      </c>
      <c r="C1148" s="65" t="s">
        <v>365</v>
      </c>
      <c r="D1148" s="66" t="s">
        <v>365</v>
      </c>
      <c r="E1148" s="66">
        <v>0</v>
      </c>
      <c r="F1148" s="66">
        <v>0</v>
      </c>
      <c r="G1148" s="66" t="s">
        <v>371</v>
      </c>
      <c r="H1148" s="66" t="s">
        <v>371</v>
      </c>
      <c r="I1148" s="66">
        <v>0</v>
      </c>
      <c r="J1148" s="66" t="s">
        <v>365</v>
      </c>
    </row>
    <row r="1149" spans="1:10" ht="12.75" customHeight="1" x14ac:dyDescent="0.25">
      <c r="A1149" s="60"/>
      <c r="B1149" s="56" t="s">
        <v>368</v>
      </c>
      <c r="C1149" s="65" t="s">
        <v>365</v>
      </c>
      <c r="D1149" s="66">
        <v>3137</v>
      </c>
      <c r="E1149" s="66">
        <v>0</v>
      </c>
      <c r="F1149" s="66" t="s">
        <v>371</v>
      </c>
      <c r="G1149" s="66">
        <v>42</v>
      </c>
      <c r="H1149" s="66" t="s">
        <v>371</v>
      </c>
      <c r="I1149" s="66">
        <v>0</v>
      </c>
      <c r="J1149" s="66" t="s">
        <v>365</v>
      </c>
    </row>
    <row r="1150" spans="1:10" ht="12.75" customHeight="1" x14ac:dyDescent="0.25">
      <c r="A1150" s="60"/>
      <c r="B1150" s="60" t="s">
        <v>369</v>
      </c>
      <c r="C1150" s="65" t="s">
        <v>365</v>
      </c>
      <c r="D1150" s="66">
        <v>1307</v>
      </c>
      <c r="E1150" s="66">
        <v>0</v>
      </c>
      <c r="F1150" s="66" t="s">
        <v>371</v>
      </c>
      <c r="G1150" s="66">
        <v>41</v>
      </c>
      <c r="H1150" s="66" t="s">
        <v>371</v>
      </c>
      <c r="I1150" s="66">
        <v>0</v>
      </c>
      <c r="J1150" s="66" t="s">
        <v>365</v>
      </c>
    </row>
    <row r="1151" spans="1:10" ht="12.75" customHeight="1" x14ac:dyDescent="0.25">
      <c r="A1151" s="60"/>
      <c r="B1151" s="60" t="s">
        <v>370</v>
      </c>
      <c r="C1151" s="65" t="s">
        <v>365</v>
      </c>
      <c r="D1151" s="66">
        <v>86</v>
      </c>
      <c r="E1151" s="66">
        <v>0</v>
      </c>
      <c r="F1151" s="66">
        <v>0</v>
      </c>
      <c r="G1151" s="66" t="s">
        <v>371</v>
      </c>
      <c r="H1151" s="66">
        <v>0</v>
      </c>
      <c r="I1151" s="66">
        <v>0</v>
      </c>
      <c r="J1151" s="66" t="s">
        <v>365</v>
      </c>
    </row>
    <row r="1152" spans="1:10" ht="12.75" customHeight="1" x14ac:dyDescent="0.25">
      <c r="A1152" s="60"/>
      <c r="B1152" s="60" t="s">
        <v>372</v>
      </c>
      <c r="C1152" s="65" t="s">
        <v>365</v>
      </c>
      <c r="D1152" s="66">
        <v>1730</v>
      </c>
      <c r="E1152" s="66">
        <v>0</v>
      </c>
      <c r="F1152" s="66" t="s">
        <v>371</v>
      </c>
      <c r="G1152" s="66">
        <v>1</v>
      </c>
      <c r="H1152" s="66" t="s">
        <v>371</v>
      </c>
      <c r="I1152" s="66">
        <v>0</v>
      </c>
      <c r="J1152" s="66" t="s">
        <v>365</v>
      </c>
    </row>
    <row r="1153" spans="1:10" ht="12.75" customHeight="1" x14ac:dyDescent="0.25">
      <c r="A1153" s="60"/>
      <c r="B1153" s="60" t="s">
        <v>373</v>
      </c>
      <c r="C1153" s="65" t="s">
        <v>365</v>
      </c>
      <c r="D1153" s="66">
        <v>0</v>
      </c>
      <c r="E1153" s="66" t="s">
        <v>365</v>
      </c>
      <c r="F1153" s="66" t="s">
        <v>365</v>
      </c>
      <c r="G1153" s="66" t="s">
        <v>365</v>
      </c>
      <c r="H1153" s="66" t="s">
        <v>365</v>
      </c>
      <c r="I1153" s="66" t="s">
        <v>365</v>
      </c>
      <c r="J1153" s="66" t="s">
        <v>365</v>
      </c>
    </row>
    <row r="1154" spans="1:10" ht="12.75" customHeight="1" x14ac:dyDescent="0.25">
      <c r="A1154" s="60"/>
      <c r="B1154" s="60" t="s">
        <v>374</v>
      </c>
      <c r="C1154" s="65" t="s">
        <v>365</v>
      </c>
      <c r="D1154" s="66">
        <v>15</v>
      </c>
      <c r="E1154" s="66">
        <v>0</v>
      </c>
      <c r="F1154" s="66" t="s">
        <v>371</v>
      </c>
      <c r="G1154" s="66">
        <v>0</v>
      </c>
      <c r="H1154" s="66">
        <v>0</v>
      </c>
      <c r="I1154" s="66">
        <v>0</v>
      </c>
      <c r="J1154" s="66" t="s">
        <v>365</v>
      </c>
    </row>
    <row r="1155" spans="1:10" ht="12.75" customHeight="1" x14ac:dyDescent="0.25">
      <c r="A1155" s="60"/>
      <c r="B1155" s="56" t="s">
        <v>375</v>
      </c>
      <c r="C1155" s="65" t="s">
        <v>365</v>
      </c>
      <c r="D1155" s="66">
        <v>406</v>
      </c>
      <c r="E1155" s="66">
        <v>0</v>
      </c>
      <c r="F1155" s="66" t="s">
        <v>371</v>
      </c>
      <c r="G1155" s="66">
        <v>2</v>
      </c>
      <c r="H1155" s="66" t="s">
        <v>371</v>
      </c>
      <c r="I1155" s="66">
        <v>0</v>
      </c>
      <c r="J1155" s="66" t="s">
        <v>365</v>
      </c>
    </row>
    <row r="1156" spans="1:10" ht="12.75" customHeight="1" x14ac:dyDescent="0.25">
      <c r="A1156" s="60"/>
      <c r="B1156" s="60" t="s">
        <v>376</v>
      </c>
      <c r="C1156" s="65" t="s">
        <v>365</v>
      </c>
      <c r="D1156" s="66">
        <v>186</v>
      </c>
      <c r="E1156" s="66">
        <v>0</v>
      </c>
      <c r="F1156" s="66" t="s">
        <v>371</v>
      </c>
      <c r="G1156" s="66">
        <v>2</v>
      </c>
      <c r="H1156" s="66" t="s">
        <v>371</v>
      </c>
      <c r="I1156" s="66">
        <v>0</v>
      </c>
      <c r="J1156" s="66" t="s">
        <v>365</v>
      </c>
    </row>
    <row r="1157" spans="1:10" ht="12.75" customHeight="1" x14ac:dyDescent="0.25">
      <c r="A1157" s="60"/>
      <c r="B1157" s="60" t="s">
        <v>377</v>
      </c>
      <c r="C1157" s="65" t="s">
        <v>365</v>
      </c>
      <c r="D1157" s="66">
        <v>171</v>
      </c>
      <c r="E1157" s="66" t="s">
        <v>365</v>
      </c>
      <c r="F1157" s="66" t="s">
        <v>365</v>
      </c>
      <c r="G1157" s="66" t="s">
        <v>365</v>
      </c>
      <c r="H1157" s="66" t="s">
        <v>365</v>
      </c>
      <c r="I1157" s="66" t="s">
        <v>365</v>
      </c>
      <c r="J1157" s="66" t="s">
        <v>365</v>
      </c>
    </row>
    <row r="1158" spans="1:10" ht="12.75" customHeight="1" x14ac:dyDescent="0.25">
      <c r="A1158" s="60"/>
      <c r="B1158" s="60" t="s">
        <v>378</v>
      </c>
      <c r="C1158" s="65" t="s">
        <v>365</v>
      </c>
      <c r="D1158" s="66">
        <v>48</v>
      </c>
      <c r="E1158" s="66">
        <v>0</v>
      </c>
      <c r="F1158" s="66">
        <v>0</v>
      </c>
      <c r="G1158" s="66" t="s">
        <v>371</v>
      </c>
      <c r="H1158" s="66" t="s">
        <v>371</v>
      </c>
      <c r="I1158" s="66">
        <v>0</v>
      </c>
      <c r="J1158" s="66" t="s">
        <v>365</v>
      </c>
    </row>
    <row r="1159" spans="1:10" ht="12.75" customHeight="1" x14ac:dyDescent="0.25">
      <c r="A1159" s="60"/>
      <c r="B1159" s="60" t="s">
        <v>379</v>
      </c>
      <c r="C1159" s="65" t="s">
        <v>365</v>
      </c>
      <c r="D1159" s="66">
        <v>2</v>
      </c>
      <c r="E1159" s="66" t="s">
        <v>365</v>
      </c>
      <c r="F1159" s="66" t="s">
        <v>371</v>
      </c>
      <c r="G1159" s="66">
        <v>0</v>
      </c>
      <c r="H1159" s="66" t="s">
        <v>371</v>
      </c>
      <c r="I1159" s="66" t="s">
        <v>365</v>
      </c>
      <c r="J1159" s="66" t="s">
        <v>365</v>
      </c>
    </row>
    <row r="1160" spans="1:10" ht="12.75" customHeight="1" x14ac:dyDescent="0.25">
      <c r="A1160" s="60"/>
      <c r="B1160" s="60" t="s">
        <v>380</v>
      </c>
      <c r="C1160" s="65" t="s">
        <v>365</v>
      </c>
      <c r="D1160" s="66" t="s">
        <v>365</v>
      </c>
      <c r="E1160" s="66">
        <v>0</v>
      </c>
      <c r="F1160" s="66" t="s">
        <v>371</v>
      </c>
      <c r="G1160" s="66">
        <v>0</v>
      </c>
      <c r="H1160" s="66">
        <v>0</v>
      </c>
      <c r="I1160" s="66">
        <v>0</v>
      </c>
      <c r="J1160" s="66" t="s">
        <v>365</v>
      </c>
    </row>
    <row r="1161" spans="1:10" ht="12.75" customHeight="1" x14ac:dyDescent="0.25">
      <c r="A1161" s="60"/>
      <c r="B1161" s="60" t="s">
        <v>381</v>
      </c>
      <c r="C1161" s="65" t="s">
        <v>365</v>
      </c>
      <c r="D1161" s="66">
        <v>0</v>
      </c>
      <c r="E1161" s="66">
        <v>0</v>
      </c>
      <c r="F1161" s="66" t="s">
        <v>371</v>
      </c>
      <c r="G1161" s="66">
        <v>0</v>
      </c>
      <c r="H1161" s="66">
        <v>0</v>
      </c>
      <c r="I1161" s="66">
        <v>0</v>
      </c>
      <c r="J1161" s="66" t="s">
        <v>365</v>
      </c>
    </row>
    <row r="1162" spans="1:10" ht="12.75" customHeight="1" x14ac:dyDescent="0.25">
      <c r="A1162" s="60"/>
      <c r="B1162" s="56" t="s">
        <v>382</v>
      </c>
      <c r="C1162" s="65" t="s">
        <v>371</v>
      </c>
      <c r="D1162" s="66">
        <v>0</v>
      </c>
      <c r="E1162" s="66">
        <v>0</v>
      </c>
      <c r="F1162" s="66">
        <v>0</v>
      </c>
      <c r="G1162" s="66">
        <v>0</v>
      </c>
      <c r="H1162" s="66" t="s">
        <v>371</v>
      </c>
      <c r="I1162" s="66">
        <v>0</v>
      </c>
      <c r="J1162" s="66" t="s">
        <v>371</v>
      </c>
    </row>
    <row r="1163" spans="1:10" ht="12.75" customHeight="1" x14ac:dyDescent="0.25">
      <c r="A1163" s="60"/>
      <c r="B1163" s="60"/>
      <c r="C1163" s="65"/>
      <c r="D1163" s="66"/>
      <c r="E1163" s="66"/>
      <c r="F1163" s="66"/>
      <c r="G1163" s="66"/>
      <c r="H1163" s="66"/>
      <c r="I1163" s="66"/>
      <c r="J1163" s="66"/>
    </row>
    <row r="1164" spans="1:10" s="59" customFormat="1" ht="12.75" customHeight="1" x14ac:dyDescent="0.25">
      <c r="A1164" s="56" t="s">
        <v>488</v>
      </c>
      <c r="B1164" s="56" t="s">
        <v>489</v>
      </c>
      <c r="C1164" s="69"/>
      <c r="D1164" s="70"/>
      <c r="E1164" s="70"/>
      <c r="F1164" s="70"/>
      <c r="G1164" s="70"/>
      <c r="H1164" s="70"/>
      <c r="I1164" s="70"/>
      <c r="J1164" s="70"/>
    </row>
    <row r="1165" spans="1:10" ht="12.75" customHeight="1" x14ac:dyDescent="0.25">
      <c r="A1165" s="60"/>
      <c r="B1165" s="60"/>
      <c r="C1165" s="65"/>
      <c r="D1165" s="66"/>
      <c r="E1165" s="66"/>
      <c r="F1165" s="66"/>
      <c r="G1165" s="66"/>
      <c r="H1165" s="66"/>
      <c r="I1165" s="66"/>
      <c r="J1165" s="66"/>
    </row>
    <row r="1166" spans="1:10" ht="12.75" customHeight="1" x14ac:dyDescent="0.25">
      <c r="A1166" s="60"/>
      <c r="B1166" s="60"/>
      <c r="C1166" s="65"/>
      <c r="D1166" s="66"/>
      <c r="E1166" s="66"/>
      <c r="F1166" s="66"/>
      <c r="G1166" s="66"/>
      <c r="H1166" s="66"/>
      <c r="I1166" s="66"/>
      <c r="J1166" s="66"/>
    </row>
    <row r="1167" spans="1:10" ht="12.75" customHeight="1" x14ac:dyDescent="0.25">
      <c r="A1167" s="60"/>
      <c r="B1167" s="56" t="s">
        <v>363</v>
      </c>
      <c r="C1167" s="65">
        <v>23</v>
      </c>
      <c r="D1167" s="66">
        <v>3347</v>
      </c>
      <c r="E1167" s="66" t="s">
        <v>371</v>
      </c>
      <c r="F1167" s="66" t="s">
        <v>371</v>
      </c>
      <c r="G1167" s="66">
        <v>11</v>
      </c>
      <c r="H1167" s="66" t="s">
        <v>371</v>
      </c>
      <c r="I1167" s="66" t="s">
        <v>371</v>
      </c>
      <c r="J1167" s="66" t="s">
        <v>371</v>
      </c>
    </row>
    <row r="1168" spans="1:10" ht="12.75" customHeight="1" x14ac:dyDescent="0.25">
      <c r="A1168" s="60"/>
      <c r="B1168" s="56" t="s">
        <v>364</v>
      </c>
      <c r="C1168" s="65" t="s">
        <v>365</v>
      </c>
      <c r="D1168" s="66">
        <v>47</v>
      </c>
      <c r="E1168" s="66" t="s">
        <v>371</v>
      </c>
      <c r="F1168" s="66" t="s">
        <v>371</v>
      </c>
      <c r="G1168" s="66">
        <v>1</v>
      </c>
      <c r="H1168" s="66" t="s">
        <v>371</v>
      </c>
      <c r="I1168" s="66">
        <v>0</v>
      </c>
      <c r="J1168" s="66" t="s">
        <v>365</v>
      </c>
    </row>
    <row r="1169" spans="1:10" ht="12.75" customHeight="1" x14ac:dyDescent="0.25">
      <c r="A1169" s="60"/>
      <c r="B1169" s="60" t="s">
        <v>366</v>
      </c>
      <c r="C1169" s="65" t="s">
        <v>365</v>
      </c>
      <c r="D1169" s="66">
        <v>47</v>
      </c>
      <c r="E1169" s="66">
        <v>0</v>
      </c>
      <c r="F1169" s="66">
        <v>0</v>
      </c>
      <c r="G1169" s="66" t="s">
        <v>371</v>
      </c>
      <c r="H1169" s="66" t="s">
        <v>371</v>
      </c>
      <c r="I1169" s="66">
        <v>0</v>
      </c>
      <c r="J1169" s="66" t="s">
        <v>365</v>
      </c>
    </row>
    <row r="1170" spans="1:10" ht="12.75" customHeight="1" x14ac:dyDescent="0.25">
      <c r="A1170" s="60"/>
      <c r="B1170" s="60" t="s">
        <v>367</v>
      </c>
      <c r="C1170" s="65" t="s">
        <v>365</v>
      </c>
      <c r="D1170" s="66" t="s">
        <v>365</v>
      </c>
      <c r="E1170" s="66" t="s">
        <v>371</v>
      </c>
      <c r="F1170" s="66" t="s">
        <v>371</v>
      </c>
      <c r="G1170" s="66">
        <v>1</v>
      </c>
      <c r="H1170" s="66" t="s">
        <v>371</v>
      </c>
      <c r="I1170" s="66">
        <v>0</v>
      </c>
      <c r="J1170" s="66" t="s">
        <v>365</v>
      </c>
    </row>
    <row r="1171" spans="1:10" ht="12.75" customHeight="1" x14ac:dyDescent="0.25">
      <c r="A1171" s="60"/>
      <c r="B1171" s="56" t="s">
        <v>368</v>
      </c>
      <c r="C1171" s="65" t="s">
        <v>365</v>
      </c>
      <c r="D1171" s="66">
        <v>2501</v>
      </c>
      <c r="E1171" s="66">
        <v>0</v>
      </c>
      <c r="F1171" s="66" t="s">
        <v>371</v>
      </c>
      <c r="G1171" s="66">
        <v>8</v>
      </c>
      <c r="H1171" s="66" t="s">
        <v>371</v>
      </c>
      <c r="I1171" s="66">
        <v>0</v>
      </c>
      <c r="J1171" s="66" t="s">
        <v>365</v>
      </c>
    </row>
    <row r="1172" spans="1:10" ht="12.75" customHeight="1" x14ac:dyDescent="0.25">
      <c r="A1172" s="60"/>
      <c r="B1172" s="60" t="s">
        <v>369</v>
      </c>
      <c r="C1172" s="65" t="s">
        <v>365</v>
      </c>
      <c r="D1172" s="66">
        <v>1281</v>
      </c>
      <c r="E1172" s="66">
        <v>0</v>
      </c>
      <c r="F1172" s="66">
        <v>0</v>
      </c>
      <c r="G1172" s="66">
        <v>7</v>
      </c>
      <c r="H1172" s="66" t="s">
        <v>371</v>
      </c>
      <c r="I1172" s="66">
        <v>0</v>
      </c>
      <c r="J1172" s="66" t="s">
        <v>365</v>
      </c>
    </row>
    <row r="1173" spans="1:10" ht="12.75" customHeight="1" x14ac:dyDescent="0.25">
      <c r="A1173" s="60"/>
      <c r="B1173" s="60" t="s">
        <v>370</v>
      </c>
      <c r="C1173" s="65" t="s">
        <v>365</v>
      </c>
      <c r="D1173" s="66">
        <v>145</v>
      </c>
      <c r="E1173" s="66">
        <v>0</v>
      </c>
      <c r="F1173" s="66">
        <v>0</v>
      </c>
      <c r="G1173" s="66" t="s">
        <v>371</v>
      </c>
      <c r="H1173" s="66">
        <v>0</v>
      </c>
      <c r="I1173" s="66">
        <v>0</v>
      </c>
      <c r="J1173" s="66" t="s">
        <v>365</v>
      </c>
    </row>
    <row r="1174" spans="1:10" ht="12.75" customHeight="1" x14ac:dyDescent="0.25">
      <c r="A1174" s="60"/>
      <c r="B1174" s="60" t="s">
        <v>372</v>
      </c>
      <c r="C1174" s="65" t="s">
        <v>365</v>
      </c>
      <c r="D1174" s="66">
        <v>992</v>
      </c>
      <c r="E1174" s="66">
        <v>0</v>
      </c>
      <c r="F1174" s="66" t="s">
        <v>371</v>
      </c>
      <c r="G1174" s="66" t="s">
        <v>371</v>
      </c>
      <c r="H1174" s="66" t="s">
        <v>371</v>
      </c>
      <c r="I1174" s="66">
        <v>0</v>
      </c>
      <c r="J1174" s="66" t="s">
        <v>365</v>
      </c>
    </row>
    <row r="1175" spans="1:10" ht="12.75" customHeight="1" x14ac:dyDescent="0.25">
      <c r="A1175" s="60"/>
      <c r="B1175" s="60" t="s">
        <v>373</v>
      </c>
      <c r="C1175" s="65" t="s">
        <v>365</v>
      </c>
      <c r="D1175" s="66">
        <v>3</v>
      </c>
      <c r="E1175" s="66" t="s">
        <v>365</v>
      </c>
      <c r="F1175" s="66" t="s">
        <v>365</v>
      </c>
      <c r="G1175" s="66" t="s">
        <v>365</v>
      </c>
      <c r="H1175" s="66" t="s">
        <v>365</v>
      </c>
      <c r="I1175" s="66" t="s">
        <v>365</v>
      </c>
      <c r="J1175" s="66" t="s">
        <v>365</v>
      </c>
    </row>
    <row r="1176" spans="1:10" ht="12.75" customHeight="1" x14ac:dyDescent="0.25">
      <c r="A1176" s="60"/>
      <c r="B1176" s="60" t="s">
        <v>374</v>
      </c>
      <c r="C1176" s="65" t="s">
        <v>365</v>
      </c>
      <c r="D1176" s="66">
        <v>80</v>
      </c>
      <c r="E1176" s="66">
        <v>0</v>
      </c>
      <c r="F1176" s="66" t="s">
        <v>371</v>
      </c>
      <c r="G1176" s="66" t="s">
        <v>371</v>
      </c>
      <c r="H1176" s="66" t="s">
        <v>371</v>
      </c>
      <c r="I1176" s="66">
        <v>0</v>
      </c>
      <c r="J1176" s="66" t="s">
        <v>365</v>
      </c>
    </row>
    <row r="1177" spans="1:10" ht="12.75" customHeight="1" x14ac:dyDescent="0.25">
      <c r="A1177" s="60"/>
      <c r="B1177" s="56" t="s">
        <v>375</v>
      </c>
      <c r="C1177" s="65" t="s">
        <v>365</v>
      </c>
      <c r="D1177" s="66">
        <v>595</v>
      </c>
      <c r="E1177" s="66">
        <v>0</v>
      </c>
      <c r="F1177" s="66" t="s">
        <v>371</v>
      </c>
      <c r="G1177" s="66">
        <v>2</v>
      </c>
      <c r="H1177" s="66" t="s">
        <v>371</v>
      </c>
      <c r="I1177" s="66" t="s">
        <v>371</v>
      </c>
      <c r="J1177" s="66" t="s">
        <v>365</v>
      </c>
    </row>
    <row r="1178" spans="1:10" ht="12.75" customHeight="1" x14ac:dyDescent="0.25">
      <c r="A1178" s="60"/>
      <c r="B1178" s="60" t="s">
        <v>376</v>
      </c>
      <c r="C1178" s="65" t="s">
        <v>365</v>
      </c>
      <c r="D1178" s="66">
        <v>281</v>
      </c>
      <c r="E1178" s="66">
        <v>0</v>
      </c>
      <c r="F1178" s="66">
        <v>0</v>
      </c>
      <c r="G1178" s="66">
        <v>2</v>
      </c>
      <c r="H1178" s="66" t="s">
        <v>371</v>
      </c>
      <c r="I1178" s="66" t="s">
        <v>371</v>
      </c>
      <c r="J1178" s="66" t="s">
        <v>365</v>
      </c>
    </row>
    <row r="1179" spans="1:10" ht="12.75" customHeight="1" x14ac:dyDescent="0.25">
      <c r="A1179" s="60"/>
      <c r="B1179" s="60" t="s">
        <v>377</v>
      </c>
      <c r="C1179" s="65" t="s">
        <v>365</v>
      </c>
      <c r="D1179" s="66">
        <v>208</v>
      </c>
      <c r="E1179" s="66" t="s">
        <v>365</v>
      </c>
      <c r="F1179" s="66" t="s">
        <v>365</v>
      </c>
      <c r="G1179" s="66" t="s">
        <v>365</v>
      </c>
      <c r="H1179" s="66" t="s">
        <v>365</v>
      </c>
      <c r="I1179" s="66" t="s">
        <v>365</v>
      </c>
      <c r="J1179" s="66" t="s">
        <v>365</v>
      </c>
    </row>
    <row r="1180" spans="1:10" ht="12.75" customHeight="1" x14ac:dyDescent="0.25">
      <c r="A1180" s="60"/>
      <c r="B1180" s="60" t="s">
        <v>378</v>
      </c>
      <c r="C1180" s="65" t="s">
        <v>365</v>
      </c>
      <c r="D1180" s="66">
        <v>81</v>
      </c>
      <c r="E1180" s="66">
        <v>0</v>
      </c>
      <c r="F1180" s="66">
        <v>0</v>
      </c>
      <c r="G1180" s="66" t="s">
        <v>371</v>
      </c>
      <c r="H1180" s="66" t="s">
        <v>371</v>
      </c>
      <c r="I1180" s="66">
        <v>0</v>
      </c>
      <c r="J1180" s="66" t="s">
        <v>365</v>
      </c>
    </row>
    <row r="1181" spans="1:10" ht="12.75" customHeight="1" x14ac:dyDescent="0.25">
      <c r="A1181" s="60"/>
      <c r="B1181" s="60" t="s">
        <v>379</v>
      </c>
      <c r="C1181" s="65" t="s">
        <v>365</v>
      </c>
      <c r="D1181" s="66">
        <v>19</v>
      </c>
      <c r="E1181" s="66" t="s">
        <v>365</v>
      </c>
      <c r="F1181" s="66" t="s">
        <v>371</v>
      </c>
      <c r="G1181" s="66" t="s">
        <v>371</v>
      </c>
      <c r="H1181" s="66" t="s">
        <v>371</v>
      </c>
      <c r="I1181" s="66" t="s">
        <v>365</v>
      </c>
      <c r="J1181" s="66" t="s">
        <v>365</v>
      </c>
    </row>
    <row r="1182" spans="1:10" ht="12.75" customHeight="1" x14ac:dyDescent="0.25">
      <c r="A1182" s="60"/>
      <c r="B1182" s="60" t="s">
        <v>380</v>
      </c>
      <c r="C1182" s="65" t="s">
        <v>365</v>
      </c>
      <c r="D1182" s="66" t="s">
        <v>365</v>
      </c>
      <c r="E1182" s="66">
        <v>0</v>
      </c>
      <c r="F1182" s="66" t="s">
        <v>371</v>
      </c>
      <c r="G1182" s="66" t="s">
        <v>371</v>
      </c>
      <c r="H1182" s="66" t="s">
        <v>371</v>
      </c>
      <c r="I1182" s="66">
        <v>0</v>
      </c>
      <c r="J1182" s="66" t="s">
        <v>365</v>
      </c>
    </row>
    <row r="1183" spans="1:10" ht="12.75" customHeight="1" x14ac:dyDescent="0.25">
      <c r="A1183" s="60"/>
      <c r="B1183" s="60" t="s">
        <v>381</v>
      </c>
      <c r="C1183" s="65" t="s">
        <v>365</v>
      </c>
      <c r="D1183" s="66">
        <v>6</v>
      </c>
      <c r="E1183" s="66">
        <v>0</v>
      </c>
      <c r="F1183" s="66" t="s">
        <v>371</v>
      </c>
      <c r="G1183" s="66" t="s">
        <v>371</v>
      </c>
      <c r="H1183" s="66" t="s">
        <v>371</v>
      </c>
      <c r="I1183" s="66">
        <v>0</v>
      </c>
      <c r="J1183" s="66" t="s">
        <v>365</v>
      </c>
    </row>
    <row r="1184" spans="1:10" ht="12.75" customHeight="1" x14ac:dyDescent="0.25">
      <c r="A1184" s="60"/>
      <c r="B1184" s="56" t="s">
        <v>382</v>
      </c>
      <c r="C1184" s="65">
        <v>1</v>
      </c>
      <c r="D1184" s="66">
        <v>204</v>
      </c>
      <c r="E1184" s="66">
        <v>0</v>
      </c>
      <c r="F1184" s="66" t="s">
        <v>371</v>
      </c>
      <c r="G1184" s="66" t="s">
        <v>371</v>
      </c>
      <c r="H1184" s="66" t="s">
        <v>371</v>
      </c>
      <c r="I1184" s="66">
        <v>0</v>
      </c>
      <c r="J1184" s="66" t="s">
        <v>371</v>
      </c>
    </row>
    <row r="1185" spans="1:10" ht="12.75" customHeight="1" x14ac:dyDescent="0.25">
      <c r="A1185" s="60"/>
      <c r="B1185" s="60"/>
      <c r="C1185" s="65"/>
      <c r="D1185" s="66"/>
      <c r="E1185" s="66"/>
      <c r="F1185" s="66"/>
      <c r="G1185" s="66"/>
      <c r="H1185" s="66"/>
      <c r="I1185" s="66"/>
      <c r="J1185" s="66"/>
    </row>
    <row r="1186" spans="1:10" s="59" customFormat="1" ht="12.75" customHeight="1" x14ac:dyDescent="0.25">
      <c r="A1186" s="56" t="s">
        <v>490</v>
      </c>
      <c r="B1186" s="56" t="s">
        <v>491</v>
      </c>
      <c r="C1186" s="69"/>
      <c r="D1186" s="70"/>
      <c r="E1186" s="70"/>
      <c r="F1186" s="70"/>
      <c r="G1186" s="70"/>
      <c r="H1186" s="70"/>
      <c r="I1186" s="70"/>
      <c r="J1186" s="70"/>
    </row>
    <row r="1187" spans="1:10" ht="12.75" customHeight="1" x14ac:dyDescent="0.25">
      <c r="A1187" s="63"/>
      <c r="B1187" s="72"/>
      <c r="C1187" s="65"/>
      <c r="D1187" s="66"/>
      <c r="E1187" s="66"/>
      <c r="F1187" s="66"/>
      <c r="G1187" s="66"/>
      <c r="H1187" s="66"/>
      <c r="I1187" s="66"/>
      <c r="J1187" s="66"/>
    </row>
    <row r="1188" spans="1:10" ht="12.75" customHeight="1" x14ac:dyDescent="0.25">
      <c r="A1188" s="60"/>
      <c r="B1188" s="60"/>
      <c r="C1188" s="65"/>
      <c r="D1188" s="66"/>
      <c r="E1188" s="66"/>
      <c r="F1188" s="66"/>
      <c r="G1188" s="66"/>
      <c r="H1188" s="66"/>
      <c r="I1188" s="66"/>
      <c r="J1188" s="66"/>
    </row>
    <row r="1189" spans="1:10" ht="12.75" customHeight="1" x14ac:dyDescent="0.25">
      <c r="A1189" s="60"/>
      <c r="B1189" s="56" t="s">
        <v>363</v>
      </c>
      <c r="C1189" s="65">
        <v>297</v>
      </c>
      <c r="D1189" s="66">
        <v>11008</v>
      </c>
      <c r="E1189" s="66" t="s">
        <v>371</v>
      </c>
      <c r="F1189" s="66">
        <v>1</v>
      </c>
      <c r="G1189" s="66">
        <v>20</v>
      </c>
      <c r="H1189" s="66" t="s">
        <v>371</v>
      </c>
      <c r="I1189" s="66">
        <v>7</v>
      </c>
      <c r="J1189" s="66">
        <v>77</v>
      </c>
    </row>
    <row r="1190" spans="1:10" ht="12.75" customHeight="1" x14ac:dyDescent="0.25">
      <c r="A1190" s="60"/>
      <c r="B1190" s="56" t="s">
        <v>364</v>
      </c>
      <c r="C1190" s="65" t="s">
        <v>365</v>
      </c>
      <c r="D1190" s="66">
        <v>6</v>
      </c>
      <c r="E1190" s="66">
        <v>0</v>
      </c>
      <c r="F1190" s="66">
        <v>0</v>
      </c>
      <c r="G1190" s="66" t="s">
        <v>371</v>
      </c>
      <c r="H1190" s="66">
        <v>0</v>
      </c>
      <c r="I1190" s="66" t="s">
        <v>371</v>
      </c>
      <c r="J1190" s="66" t="s">
        <v>365</v>
      </c>
    </row>
    <row r="1191" spans="1:10" ht="12.75" customHeight="1" x14ac:dyDescent="0.25">
      <c r="A1191" s="60"/>
      <c r="B1191" s="60" t="s">
        <v>366</v>
      </c>
      <c r="C1191" s="65" t="s">
        <v>365</v>
      </c>
      <c r="D1191" s="66">
        <v>6</v>
      </c>
      <c r="E1191" s="66">
        <v>0</v>
      </c>
      <c r="F1191" s="66">
        <v>0</v>
      </c>
      <c r="G1191" s="66">
        <v>0</v>
      </c>
      <c r="H1191" s="66">
        <v>0</v>
      </c>
      <c r="I1191" s="66">
        <v>0</v>
      </c>
      <c r="J1191" s="66" t="s">
        <v>365</v>
      </c>
    </row>
    <row r="1192" spans="1:10" ht="12.75" customHeight="1" x14ac:dyDescent="0.25">
      <c r="A1192" s="60"/>
      <c r="B1192" s="60" t="s">
        <v>367</v>
      </c>
      <c r="C1192" s="65" t="s">
        <v>365</v>
      </c>
      <c r="D1192" s="66" t="s">
        <v>365</v>
      </c>
      <c r="E1192" s="66">
        <v>0</v>
      </c>
      <c r="F1192" s="66">
        <v>0</v>
      </c>
      <c r="G1192" s="66" t="s">
        <v>371</v>
      </c>
      <c r="H1192" s="66">
        <v>0</v>
      </c>
      <c r="I1192" s="66" t="s">
        <v>371</v>
      </c>
      <c r="J1192" s="66" t="s">
        <v>365</v>
      </c>
    </row>
    <row r="1193" spans="1:10" ht="12.75" customHeight="1" x14ac:dyDescent="0.25">
      <c r="A1193" s="60"/>
      <c r="B1193" s="56" t="s">
        <v>368</v>
      </c>
      <c r="C1193" s="65" t="s">
        <v>365</v>
      </c>
      <c r="D1193" s="66">
        <v>10351</v>
      </c>
      <c r="E1193" s="66" t="s">
        <v>371</v>
      </c>
      <c r="F1193" s="66" t="s">
        <v>371</v>
      </c>
      <c r="G1193" s="66">
        <v>20</v>
      </c>
      <c r="H1193" s="66" t="s">
        <v>371</v>
      </c>
      <c r="I1193" s="66">
        <v>7</v>
      </c>
      <c r="J1193" s="66" t="s">
        <v>365</v>
      </c>
    </row>
    <row r="1194" spans="1:10" ht="12.75" customHeight="1" x14ac:dyDescent="0.25">
      <c r="A1194" s="60"/>
      <c r="B1194" s="60" t="s">
        <v>369</v>
      </c>
      <c r="C1194" s="65" t="s">
        <v>365</v>
      </c>
      <c r="D1194" s="66">
        <v>1942</v>
      </c>
      <c r="E1194" s="66" t="s">
        <v>371</v>
      </c>
      <c r="F1194" s="66" t="s">
        <v>371</v>
      </c>
      <c r="G1194" s="66">
        <v>19</v>
      </c>
      <c r="H1194" s="66" t="s">
        <v>371</v>
      </c>
      <c r="I1194" s="66">
        <v>7</v>
      </c>
      <c r="J1194" s="66" t="s">
        <v>365</v>
      </c>
    </row>
    <row r="1195" spans="1:10" ht="12.75" customHeight="1" x14ac:dyDescent="0.25">
      <c r="A1195" s="60"/>
      <c r="B1195" s="60" t="s">
        <v>370</v>
      </c>
      <c r="C1195" s="65" t="s">
        <v>365</v>
      </c>
      <c r="D1195" s="66">
        <v>525</v>
      </c>
      <c r="E1195" s="66">
        <v>0</v>
      </c>
      <c r="F1195" s="66">
        <v>0</v>
      </c>
      <c r="G1195" s="66" t="s">
        <v>371</v>
      </c>
      <c r="H1195" s="66" t="s">
        <v>371</v>
      </c>
      <c r="I1195" s="66">
        <v>0</v>
      </c>
      <c r="J1195" s="66" t="s">
        <v>365</v>
      </c>
    </row>
    <row r="1196" spans="1:10" ht="12.75" customHeight="1" x14ac:dyDescent="0.25">
      <c r="A1196" s="60"/>
      <c r="B1196" s="60" t="s">
        <v>372</v>
      </c>
      <c r="C1196" s="65" t="s">
        <v>365</v>
      </c>
      <c r="D1196" s="66">
        <v>7701</v>
      </c>
      <c r="E1196" s="66">
        <v>0</v>
      </c>
      <c r="F1196" s="66" t="s">
        <v>371</v>
      </c>
      <c r="G1196" s="66" t="s">
        <v>371</v>
      </c>
      <c r="H1196" s="66" t="s">
        <v>371</v>
      </c>
      <c r="I1196" s="66" t="s">
        <v>371</v>
      </c>
      <c r="J1196" s="66" t="s">
        <v>365</v>
      </c>
    </row>
    <row r="1197" spans="1:10" ht="12.75" customHeight="1" x14ac:dyDescent="0.25">
      <c r="A1197" s="60"/>
      <c r="B1197" s="60" t="s">
        <v>373</v>
      </c>
      <c r="C1197" s="65" t="s">
        <v>365</v>
      </c>
      <c r="D1197" s="66" t="s">
        <v>371</v>
      </c>
      <c r="E1197" s="66" t="s">
        <v>365</v>
      </c>
      <c r="F1197" s="66" t="s">
        <v>365</v>
      </c>
      <c r="G1197" s="66" t="s">
        <v>365</v>
      </c>
      <c r="H1197" s="66" t="s">
        <v>365</v>
      </c>
      <c r="I1197" s="66" t="s">
        <v>365</v>
      </c>
      <c r="J1197" s="66" t="s">
        <v>365</v>
      </c>
    </row>
    <row r="1198" spans="1:10" ht="12.75" customHeight="1" x14ac:dyDescent="0.25">
      <c r="A1198" s="60"/>
      <c r="B1198" s="60" t="s">
        <v>374</v>
      </c>
      <c r="C1198" s="65" t="s">
        <v>365</v>
      </c>
      <c r="D1198" s="66">
        <v>184</v>
      </c>
      <c r="E1198" s="66">
        <v>0</v>
      </c>
      <c r="F1198" s="66" t="s">
        <v>371</v>
      </c>
      <c r="G1198" s="66">
        <v>0</v>
      </c>
      <c r="H1198" s="66" t="s">
        <v>371</v>
      </c>
      <c r="I1198" s="66">
        <v>0</v>
      </c>
      <c r="J1198" s="66" t="s">
        <v>365</v>
      </c>
    </row>
    <row r="1199" spans="1:10" ht="12.75" customHeight="1" x14ac:dyDescent="0.25">
      <c r="A1199" s="60"/>
      <c r="B1199" s="56" t="s">
        <v>375</v>
      </c>
      <c r="C1199" s="65" t="s">
        <v>365</v>
      </c>
      <c r="D1199" s="66">
        <v>545</v>
      </c>
      <c r="E1199" s="66">
        <v>0</v>
      </c>
      <c r="F1199" s="66" t="s">
        <v>371</v>
      </c>
      <c r="G1199" s="66" t="s">
        <v>371</v>
      </c>
      <c r="H1199" s="66" t="s">
        <v>371</v>
      </c>
      <c r="I1199" s="66">
        <v>0</v>
      </c>
      <c r="J1199" s="66" t="s">
        <v>365</v>
      </c>
    </row>
    <row r="1200" spans="1:10" ht="12.75" customHeight="1" x14ac:dyDescent="0.25">
      <c r="A1200" s="60"/>
      <c r="B1200" s="60" t="s">
        <v>376</v>
      </c>
      <c r="C1200" s="65" t="s">
        <v>365</v>
      </c>
      <c r="D1200" s="66">
        <v>278</v>
      </c>
      <c r="E1200" s="66">
        <v>0</v>
      </c>
      <c r="F1200" s="66" t="s">
        <v>371</v>
      </c>
      <c r="G1200" s="66" t="s">
        <v>371</v>
      </c>
      <c r="H1200" s="66" t="s">
        <v>371</v>
      </c>
      <c r="I1200" s="66">
        <v>0</v>
      </c>
      <c r="J1200" s="66" t="s">
        <v>365</v>
      </c>
    </row>
    <row r="1201" spans="1:10" ht="12.75" customHeight="1" x14ac:dyDescent="0.25">
      <c r="A1201" s="60"/>
      <c r="B1201" s="60" t="s">
        <v>377</v>
      </c>
      <c r="C1201" s="65" t="s">
        <v>365</v>
      </c>
      <c r="D1201" s="66">
        <v>165</v>
      </c>
      <c r="E1201" s="66" t="s">
        <v>365</v>
      </c>
      <c r="F1201" s="66" t="s">
        <v>365</v>
      </c>
      <c r="G1201" s="66" t="s">
        <v>365</v>
      </c>
      <c r="H1201" s="66" t="s">
        <v>365</v>
      </c>
      <c r="I1201" s="66" t="s">
        <v>365</v>
      </c>
      <c r="J1201" s="66" t="s">
        <v>365</v>
      </c>
    </row>
    <row r="1202" spans="1:10" ht="12.75" customHeight="1" x14ac:dyDescent="0.25">
      <c r="A1202" s="60"/>
      <c r="B1202" s="60" t="s">
        <v>378</v>
      </c>
      <c r="C1202" s="65" t="s">
        <v>365</v>
      </c>
      <c r="D1202" s="66">
        <v>48</v>
      </c>
      <c r="E1202" s="66">
        <v>0</v>
      </c>
      <c r="F1202" s="66">
        <v>0</v>
      </c>
      <c r="G1202" s="66" t="s">
        <v>371</v>
      </c>
      <c r="H1202" s="66" t="s">
        <v>371</v>
      </c>
      <c r="I1202" s="66">
        <v>0</v>
      </c>
      <c r="J1202" s="66" t="s">
        <v>365</v>
      </c>
    </row>
    <row r="1203" spans="1:10" ht="12.75" customHeight="1" x14ac:dyDescent="0.25">
      <c r="A1203" s="60"/>
      <c r="B1203" s="60" t="s">
        <v>379</v>
      </c>
      <c r="C1203" s="65" t="s">
        <v>365</v>
      </c>
      <c r="D1203" s="66">
        <v>25</v>
      </c>
      <c r="E1203" s="66" t="s">
        <v>365</v>
      </c>
      <c r="F1203" s="66" t="s">
        <v>371</v>
      </c>
      <c r="G1203" s="66">
        <v>0</v>
      </c>
      <c r="H1203" s="66" t="s">
        <v>371</v>
      </c>
      <c r="I1203" s="66" t="s">
        <v>365</v>
      </c>
      <c r="J1203" s="66" t="s">
        <v>365</v>
      </c>
    </row>
    <row r="1204" spans="1:10" ht="12.75" customHeight="1" x14ac:dyDescent="0.25">
      <c r="A1204" s="60"/>
      <c r="B1204" s="60" t="s">
        <v>380</v>
      </c>
      <c r="C1204" s="65" t="s">
        <v>365</v>
      </c>
      <c r="D1204" s="66" t="s">
        <v>365</v>
      </c>
      <c r="E1204" s="66">
        <v>0</v>
      </c>
      <c r="F1204" s="66" t="s">
        <v>371</v>
      </c>
      <c r="G1204" s="66">
        <v>0</v>
      </c>
      <c r="H1204" s="66">
        <v>0</v>
      </c>
      <c r="I1204" s="66">
        <v>0</v>
      </c>
      <c r="J1204" s="66" t="s">
        <v>365</v>
      </c>
    </row>
    <row r="1205" spans="1:10" ht="12.75" customHeight="1" x14ac:dyDescent="0.25">
      <c r="A1205" s="60"/>
      <c r="B1205" s="60" t="s">
        <v>381</v>
      </c>
      <c r="C1205" s="65" t="s">
        <v>365</v>
      </c>
      <c r="D1205" s="66">
        <v>28</v>
      </c>
      <c r="E1205" s="66">
        <v>0</v>
      </c>
      <c r="F1205" s="66" t="s">
        <v>371</v>
      </c>
      <c r="G1205" s="66">
        <v>0</v>
      </c>
      <c r="H1205" s="66" t="s">
        <v>371</v>
      </c>
      <c r="I1205" s="66">
        <v>0</v>
      </c>
      <c r="J1205" s="66" t="s">
        <v>365</v>
      </c>
    </row>
    <row r="1206" spans="1:10" ht="12.75" customHeight="1" x14ac:dyDescent="0.25">
      <c r="A1206" s="60"/>
      <c r="B1206" s="56" t="s">
        <v>382</v>
      </c>
      <c r="C1206" s="65">
        <v>77</v>
      </c>
      <c r="D1206" s="66">
        <v>105</v>
      </c>
      <c r="E1206" s="66">
        <v>0</v>
      </c>
      <c r="F1206" s="66" t="s">
        <v>371</v>
      </c>
      <c r="G1206" s="66" t="s">
        <v>371</v>
      </c>
      <c r="H1206" s="66" t="s">
        <v>371</v>
      </c>
      <c r="I1206" s="66">
        <v>0</v>
      </c>
      <c r="J1206" s="66">
        <v>77</v>
      </c>
    </row>
    <row r="1207" spans="1:10" ht="12.75" customHeight="1" x14ac:dyDescent="0.25">
      <c r="A1207" s="60"/>
      <c r="B1207" s="60"/>
      <c r="C1207" s="65"/>
      <c r="D1207" s="66"/>
      <c r="E1207" s="66"/>
      <c r="F1207" s="66"/>
      <c r="G1207" s="66"/>
      <c r="H1207" s="66"/>
      <c r="I1207" s="66"/>
      <c r="J1207" s="66"/>
    </row>
    <row r="1208" spans="1:10" s="59" customFormat="1" ht="12.75" customHeight="1" x14ac:dyDescent="0.25">
      <c r="A1208" s="56" t="s">
        <v>492</v>
      </c>
      <c r="B1208" s="56" t="s">
        <v>493</v>
      </c>
      <c r="C1208" s="69"/>
      <c r="D1208" s="70"/>
      <c r="E1208" s="70"/>
      <c r="F1208" s="70"/>
      <c r="G1208" s="70"/>
      <c r="H1208" s="70"/>
      <c r="I1208" s="70"/>
      <c r="J1208" s="70"/>
    </row>
    <row r="1209" spans="1:10" ht="12.75" customHeight="1" x14ac:dyDescent="0.25">
      <c r="A1209" s="60"/>
      <c r="B1209" s="60"/>
      <c r="C1209" s="65"/>
      <c r="D1209" s="66"/>
      <c r="E1209" s="66"/>
      <c r="F1209" s="66"/>
      <c r="G1209" s="66"/>
      <c r="H1209" s="66"/>
      <c r="I1209" s="66"/>
      <c r="J1209" s="66"/>
    </row>
    <row r="1210" spans="1:10" ht="12.75" customHeight="1" x14ac:dyDescent="0.25">
      <c r="A1210" s="60"/>
      <c r="B1210" s="60"/>
      <c r="C1210" s="65"/>
      <c r="D1210" s="66"/>
      <c r="E1210" s="66"/>
      <c r="F1210" s="66"/>
      <c r="G1210" s="66"/>
      <c r="H1210" s="66"/>
      <c r="I1210" s="66"/>
      <c r="J1210" s="66"/>
    </row>
    <row r="1211" spans="1:10" ht="12.75" customHeight="1" x14ac:dyDescent="0.25">
      <c r="A1211" s="60"/>
      <c r="B1211" s="56" t="s">
        <v>363</v>
      </c>
      <c r="C1211" s="65">
        <v>105</v>
      </c>
      <c r="D1211" s="66">
        <v>1461</v>
      </c>
      <c r="E1211" s="66">
        <v>0</v>
      </c>
      <c r="F1211" s="66" t="s">
        <v>371</v>
      </c>
      <c r="G1211" s="66">
        <v>6</v>
      </c>
      <c r="H1211" s="66" t="s">
        <v>371</v>
      </c>
      <c r="I1211" s="66">
        <v>3</v>
      </c>
      <c r="J1211" s="66">
        <v>19</v>
      </c>
    </row>
    <row r="1212" spans="1:10" ht="12.75" customHeight="1" x14ac:dyDescent="0.25">
      <c r="A1212" s="60"/>
      <c r="B1212" s="56" t="s">
        <v>364</v>
      </c>
      <c r="C1212" s="65" t="s">
        <v>365</v>
      </c>
      <c r="D1212" s="66">
        <v>6</v>
      </c>
      <c r="E1212" s="66">
        <v>0</v>
      </c>
      <c r="F1212" s="66">
        <v>0</v>
      </c>
      <c r="G1212" s="66">
        <v>0</v>
      </c>
      <c r="H1212" s="66">
        <v>0</v>
      </c>
      <c r="I1212" s="66">
        <v>0</v>
      </c>
      <c r="J1212" s="66" t="s">
        <v>365</v>
      </c>
    </row>
    <row r="1213" spans="1:10" ht="12.75" customHeight="1" x14ac:dyDescent="0.25">
      <c r="A1213" s="60"/>
      <c r="B1213" s="60" t="s">
        <v>366</v>
      </c>
      <c r="C1213" s="65" t="s">
        <v>365</v>
      </c>
      <c r="D1213" s="66">
        <v>6</v>
      </c>
      <c r="E1213" s="66">
        <v>0</v>
      </c>
      <c r="F1213" s="66">
        <v>0</v>
      </c>
      <c r="G1213" s="66">
        <v>0</v>
      </c>
      <c r="H1213" s="66">
        <v>0</v>
      </c>
      <c r="I1213" s="66">
        <v>0</v>
      </c>
      <c r="J1213" s="66" t="s">
        <v>365</v>
      </c>
    </row>
    <row r="1214" spans="1:10" ht="12.75" customHeight="1" x14ac:dyDescent="0.25">
      <c r="A1214" s="60"/>
      <c r="B1214" s="60" t="s">
        <v>367</v>
      </c>
      <c r="C1214" s="65" t="s">
        <v>365</v>
      </c>
      <c r="D1214" s="66" t="s">
        <v>365</v>
      </c>
      <c r="E1214" s="66">
        <v>0</v>
      </c>
      <c r="F1214" s="66">
        <v>0</v>
      </c>
      <c r="G1214" s="66">
        <v>0</v>
      </c>
      <c r="H1214" s="66">
        <v>0</v>
      </c>
      <c r="I1214" s="66">
        <v>0</v>
      </c>
      <c r="J1214" s="66" t="s">
        <v>365</v>
      </c>
    </row>
    <row r="1215" spans="1:10" ht="12.75" customHeight="1" x14ac:dyDescent="0.25">
      <c r="A1215" s="60"/>
      <c r="B1215" s="56" t="s">
        <v>368</v>
      </c>
      <c r="C1215" s="65" t="s">
        <v>365</v>
      </c>
      <c r="D1215" s="66">
        <v>1332</v>
      </c>
      <c r="E1215" s="66">
        <v>0</v>
      </c>
      <c r="F1215" s="66" t="s">
        <v>371</v>
      </c>
      <c r="G1215" s="66">
        <v>6</v>
      </c>
      <c r="H1215" s="66" t="s">
        <v>371</v>
      </c>
      <c r="I1215" s="66">
        <v>3</v>
      </c>
      <c r="J1215" s="66" t="s">
        <v>365</v>
      </c>
    </row>
    <row r="1216" spans="1:10" ht="12.75" customHeight="1" x14ac:dyDescent="0.25">
      <c r="A1216" s="60"/>
      <c r="B1216" s="60" t="s">
        <v>369</v>
      </c>
      <c r="C1216" s="65" t="s">
        <v>365</v>
      </c>
      <c r="D1216" s="66">
        <v>266</v>
      </c>
      <c r="E1216" s="66">
        <v>0</v>
      </c>
      <c r="F1216" s="66" t="s">
        <v>371</v>
      </c>
      <c r="G1216" s="66">
        <v>6</v>
      </c>
      <c r="H1216" s="66" t="s">
        <v>371</v>
      </c>
      <c r="I1216" s="66">
        <v>3</v>
      </c>
      <c r="J1216" s="66" t="s">
        <v>365</v>
      </c>
    </row>
    <row r="1217" spans="1:10" ht="12.75" customHeight="1" x14ac:dyDescent="0.25">
      <c r="A1217" s="60"/>
      <c r="B1217" s="60" t="s">
        <v>370</v>
      </c>
      <c r="C1217" s="65" t="s">
        <v>365</v>
      </c>
      <c r="D1217" s="66">
        <v>2</v>
      </c>
      <c r="E1217" s="66">
        <v>0</v>
      </c>
      <c r="F1217" s="66">
        <v>0</v>
      </c>
      <c r="G1217" s="66">
        <v>0</v>
      </c>
      <c r="H1217" s="66">
        <v>0</v>
      </c>
      <c r="I1217" s="66">
        <v>0</v>
      </c>
      <c r="J1217" s="66" t="s">
        <v>365</v>
      </c>
    </row>
    <row r="1218" spans="1:10" ht="12.75" customHeight="1" x14ac:dyDescent="0.25">
      <c r="A1218" s="60"/>
      <c r="B1218" s="60" t="s">
        <v>372</v>
      </c>
      <c r="C1218" s="65" t="s">
        <v>365</v>
      </c>
      <c r="D1218" s="66">
        <v>1041</v>
      </c>
      <c r="E1218" s="66">
        <v>0</v>
      </c>
      <c r="F1218" s="66" t="s">
        <v>371</v>
      </c>
      <c r="G1218" s="66">
        <v>0</v>
      </c>
      <c r="H1218" s="66" t="s">
        <v>371</v>
      </c>
      <c r="I1218" s="66">
        <v>0</v>
      </c>
      <c r="J1218" s="66" t="s">
        <v>365</v>
      </c>
    </row>
    <row r="1219" spans="1:10" ht="12.75" customHeight="1" x14ac:dyDescent="0.25">
      <c r="A1219" s="60"/>
      <c r="B1219" s="60" t="s">
        <v>373</v>
      </c>
      <c r="C1219" s="65" t="s">
        <v>365</v>
      </c>
      <c r="D1219" s="66">
        <v>0</v>
      </c>
      <c r="E1219" s="66" t="s">
        <v>365</v>
      </c>
      <c r="F1219" s="66" t="s">
        <v>365</v>
      </c>
      <c r="G1219" s="66" t="s">
        <v>365</v>
      </c>
      <c r="H1219" s="66" t="s">
        <v>365</v>
      </c>
      <c r="I1219" s="66" t="s">
        <v>365</v>
      </c>
      <c r="J1219" s="66" t="s">
        <v>365</v>
      </c>
    </row>
    <row r="1220" spans="1:10" ht="12.75" customHeight="1" x14ac:dyDescent="0.25">
      <c r="A1220" s="60"/>
      <c r="B1220" s="60" t="s">
        <v>374</v>
      </c>
      <c r="C1220" s="65" t="s">
        <v>365</v>
      </c>
      <c r="D1220" s="66">
        <v>23</v>
      </c>
      <c r="E1220" s="66">
        <v>0</v>
      </c>
      <c r="F1220" s="66" t="s">
        <v>371</v>
      </c>
      <c r="G1220" s="66">
        <v>0</v>
      </c>
      <c r="H1220" s="66" t="s">
        <v>371</v>
      </c>
      <c r="I1220" s="66">
        <v>0</v>
      </c>
      <c r="J1220" s="66" t="s">
        <v>365</v>
      </c>
    </row>
    <row r="1221" spans="1:10" ht="12.75" customHeight="1" x14ac:dyDescent="0.25">
      <c r="A1221" s="60"/>
      <c r="B1221" s="56" t="s">
        <v>375</v>
      </c>
      <c r="C1221" s="65" t="s">
        <v>365</v>
      </c>
      <c r="D1221" s="66">
        <v>122</v>
      </c>
      <c r="E1221" s="66">
        <v>0</v>
      </c>
      <c r="F1221" s="66" t="s">
        <v>371</v>
      </c>
      <c r="G1221" s="66" t="s">
        <v>371</v>
      </c>
      <c r="H1221" s="66" t="s">
        <v>371</v>
      </c>
      <c r="I1221" s="66">
        <v>0</v>
      </c>
      <c r="J1221" s="66" t="s">
        <v>365</v>
      </c>
    </row>
    <row r="1222" spans="1:10" ht="12.75" customHeight="1" x14ac:dyDescent="0.25">
      <c r="A1222" s="60"/>
      <c r="B1222" s="60" t="s">
        <v>376</v>
      </c>
      <c r="C1222" s="65" t="s">
        <v>365</v>
      </c>
      <c r="D1222" s="66">
        <v>62</v>
      </c>
      <c r="E1222" s="66">
        <v>0</v>
      </c>
      <c r="F1222" s="66">
        <v>0</v>
      </c>
      <c r="G1222" s="66" t="s">
        <v>371</v>
      </c>
      <c r="H1222" s="66" t="s">
        <v>371</v>
      </c>
      <c r="I1222" s="66">
        <v>0</v>
      </c>
      <c r="J1222" s="66" t="s">
        <v>365</v>
      </c>
    </row>
    <row r="1223" spans="1:10" ht="12.75" customHeight="1" x14ac:dyDescent="0.25">
      <c r="A1223" s="60"/>
      <c r="B1223" s="60" t="s">
        <v>377</v>
      </c>
      <c r="C1223" s="65" t="s">
        <v>365</v>
      </c>
      <c r="D1223" s="66">
        <v>51</v>
      </c>
      <c r="E1223" s="66" t="s">
        <v>365</v>
      </c>
      <c r="F1223" s="66" t="s">
        <v>365</v>
      </c>
      <c r="G1223" s="66" t="s">
        <v>365</v>
      </c>
      <c r="H1223" s="66" t="s">
        <v>365</v>
      </c>
      <c r="I1223" s="66" t="s">
        <v>365</v>
      </c>
      <c r="J1223" s="66" t="s">
        <v>365</v>
      </c>
    </row>
    <row r="1224" spans="1:10" ht="12.75" customHeight="1" x14ac:dyDescent="0.25">
      <c r="A1224" s="60"/>
      <c r="B1224" s="60" t="s">
        <v>378</v>
      </c>
      <c r="C1224" s="65" t="s">
        <v>365</v>
      </c>
      <c r="D1224" s="66">
        <v>9</v>
      </c>
      <c r="E1224" s="66">
        <v>0</v>
      </c>
      <c r="F1224" s="66">
        <v>0</v>
      </c>
      <c r="G1224" s="66" t="s">
        <v>371</v>
      </c>
      <c r="H1224" s="66">
        <v>0</v>
      </c>
      <c r="I1224" s="66">
        <v>0</v>
      </c>
      <c r="J1224" s="66" t="s">
        <v>365</v>
      </c>
    </row>
    <row r="1225" spans="1:10" ht="12.75" customHeight="1" x14ac:dyDescent="0.25">
      <c r="A1225" s="60"/>
      <c r="B1225" s="60" t="s">
        <v>379</v>
      </c>
      <c r="C1225" s="65" t="s">
        <v>365</v>
      </c>
      <c r="D1225" s="66">
        <v>1</v>
      </c>
      <c r="E1225" s="66" t="s">
        <v>365</v>
      </c>
      <c r="F1225" s="66" t="s">
        <v>371</v>
      </c>
      <c r="G1225" s="66">
        <v>0</v>
      </c>
      <c r="H1225" s="66" t="s">
        <v>371</v>
      </c>
      <c r="I1225" s="66" t="s">
        <v>365</v>
      </c>
      <c r="J1225" s="66" t="s">
        <v>365</v>
      </c>
    </row>
    <row r="1226" spans="1:10" ht="12.75" customHeight="1" x14ac:dyDescent="0.25">
      <c r="A1226" s="60"/>
      <c r="B1226" s="60" t="s">
        <v>380</v>
      </c>
      <c r="C1226" s="65" t="s">
        <v>365</v>
      </c>
      <c r="D1226" s="66" t="s">
        <v>365</v>
      </c>
      <c r="E1226" s="66">
        <v>0</v>
      </c>
      <c r="F1226" s="66">
        <v>0</v>
      </c>
      <c r="G1226" s="66">
        <v>0</v>
      </c>
      <c r="H1226" s="66">
        <v>0</v>
      </c>
      <c r="I1226" s="66">
        <v>0</v>
      </c>
      <c r="J1226" s="66" t="s">
        <v>365</v>
      </c>
    </row>
    <row r="1227" spans="1:10" ht="12.75" customHeight="1" x14ac:dyDescent="0.25">
      <c r="A1227" s="60"/>
      <c r="B1227" s="60" t="s">
        <v>381</v>
      </c>
      <c r="C1227" s="65" t="s">
        <v>365</v>
      </c>
      <c r="D1227" s="66">
        <v>0</v>
      </c>
      <c r="E1227" s="66">
        <v>0</v>
      </c>
      <c r="F1227" s="66">
        <v>0</v>
      </c>
      <c r="G1227" s="66">
        <v>0</v>
      </c>
      <c r="H1227" s="66">
        <v>0</v>
      </c>
      <c r="I1227" s="66">
        <v>0</v>
      </c>
      <c r="J1227" s="66" t="s">
        <v>365</v>
      </c>
    </row>
    <row r="1228" spans="1:10" ht="12.75" customHeight="1" x14ac:dyDescent="0.25">
      <c r="A1228" s="60"/>
      <c r="B1228" s="56" t="s">
        <v>382</v>
      </c>
      <c r="C1228" s="65">
        <v>19</v>
      </c>
      <c r="D1228" s="66">
        <v>1</v>
      </c>
      <c r="E1228" s="66">
        <v>0</v>
      </c>
      <c r="F1228" s="66" t="s">
        <v>371</v>
      </c>
      <c r="G1228" s="66">
        <v>0</v>
      </c>
      <c r="H1228" s="66" t="s">
        <v>371</v>
      </c>
      <c r="I1228" s="66">
        <v>0</v>
      </c>
      <c r="J1228" s="66">
        <v>19</v>
      </c>
    </row>
    <row r="1229" spans="1:10" ht="12.75" customHeight="1" x14ac:dyDescent="0.25">
      <c r="A1229" s="60"/>
      <c r="B1229" s="60"/>
      <c r="C1229" s="65"/>
      <c r="D1229" s="66"/>
      <c r="E1229" s="66"/>
      <c r="F1229" s="66"/>
      <c r="G1229" s="66"/>
      <c r="H1229" s="66"/>
      <c r="I1229" s="66"/>
      <c r="J1229" s="66"/>
    </row>
    <row r="1230" spans="1:10" s="59" customFormat="1" ht="12.75" customHeight="1" x14ac:dyDescent="0.25">
      <c r="A1230" s="56" t="s">
        <v>494</v>
      </c>
      <c r="B1230" s="56" t="s">
        <v>495</v>
      </c>
      <c r="C1230" s="69"/>
      <c r="D1230" s="70"/>
      <c r="E1230" s="70"/>
      <c r="F1230" s="70"/>
      <c r="G1230" s="70"/>
      <c r="H1230" s="70"/>
      <c r="I1230" s="70"/>
      <c r="J1230" s="70"/>
    </row>
    <row r="1231" spans="1:10" ht="12.75" customHeight="1" x14ac:dyDescent="0.25">
      <c r="A1231" s="60"/>
      <c r="B1231" s="60"/>
      <c r="C1231" s="65"/>
      <c r="D1231" s="66"/>
      <c r="E1231" s="66"/>
      <c r="F1231" s="66"/>
      <c r="G1231" s="66"/>
      <c r="H1231" s="66"/>
      <c r="I1231" s="66"/>
      <c r="J1231" s="66"/>
    </row>
    <row r="1232" spans="1:10" ht="12.75" customHeight="1" x14ac:dyDescent="0.25">
      <c r="A1232" s="60"/>
      <c r="B1232" s="60"/>
      <c r="C1232" s="65"/>
      <c r="D1232" s="66"/>
      <c r="E1232" s="66"/>
      <c r="F1232" s="66"/>
      <c r="G1232" s="66"/>
      <c r="H1232" s="66"/>
      <c r="I1232" s="66"/>
      <c r="J1232" s="66"/>
    </row>
    <row r="1233" spans="1:10" ht="12.75" customHeight="1" x14ac:dyDescent="0.25">
      <c r="A1233" s="60"/>
      <c r="B1233" s="56" t="s">
        <v>363</v>
      </c>
      <c r="C1233" s="65">
        <v>53</v>
      </c>
      <c r="D1233" s="66">
        <v>1368</v>
      </c>
      <c r="E1233" s="66">
        <v>0</v>
      </c>
      <c r="F1233" s="66" t="s">
        <v>371</v>
      </c>
      <c r="G1233" s="66">
        <v>46</v>
      </c>
      <c r="H1233" s="66" t="s">
        <v>371</v>
      </c>
      <c r="I1233" s="66">
        <v>0</v>
      </c>
      <c r="J1233" s="66" t="s">
        <v>371</v>
      </c>
    </row>
    <row r="1234" spans="1:10" ht="12.75" customHeight="1" x14ac:dyDescent="0.25">
      <c r="A1234" s="60"/>
      <c r="B1234" s="56" t="s">
        <v>364</v>
      </c>
      <c r="C1234" s="65" t="s">
        <v>365</v>
      </c>
      <c r="D1234" s="66">
        <v>2</v>
      </c>
      <c r="E1234" s="66">
        <v>0</v>
      </c>
      <c r="F1234" s="66" t="s">
        <v>371</v>
      </c>
      <c r="G1234" s="66">
        <v>1</v>
      </c>
      <c r="H1234" s="66">
        <v>0</v>
      </c>
      <c r="I1234" s="66">
        <v>0</v>
      </c>
      <c r="J1234" s="66" t="s">
        <v>365</v>
      </c>
    </row>
    <row r="1235" spans="1:10" ht="12.75" customHeight="1" x14ac:dyDescent="0.25">
      <c r="A1235" s="60"/>
      <c r="B1235" s="60" t="s">
        <v>366</v>
      </c>
      <c r="C1235" s="65" t="s">
        <v>365</v>
      </c>
      <c r="D1235" s="66">
        <v>2</v>
      </c>
      <c r="E1235" s="66">
        <v>0</v>
      </c>
      <c r="F1235" s="66" t="s">
        <v>371</v>
      </c>
      <c r="G1235" s="66" t="s">
        <v>371</v>
      </c>
      <c r="H1235" s="66">
        <v>0</v>
      </c>
      <c r="I1235" s="66">
        <v>0</v>
      </c>
      <c r="J1235" s="66" t="s">
        <v>365</v>
      </c>
    </row>
    <row r="1236" spans="1:10" ht="12.75" customHeight="1" x14ac:dyDescent="0.25">
      <c r="A1236" s="60"/>
      <c r="B1236" s="60" t="s">
        <v>367</v>
      </c>
      <c r="C1236" s="65" t="s">
        <v>365</v>
      </c>
      <c r="D1236" s="66" t="s">
        <v>365</v>
      </c>
      <c r="E1236" s="66">
        <v>0</v>
      </c>
      <c r="F1236" s="66">
        <v>0</v>
      </c>
      <c r="G1236" s="66" t="s">
        <v>371</v>
      </c>
      <c r="H1236" s="66">
        <v>0</v>
      </c>
      <c r="I1236" s="66">
        <v>0</v>
      </c>
      <c r="J1236" s="66" t="s">
        <v>365</v>
      </c>
    </row>
    <row r="1237" spans="1:10" ht="12.75" customHeight="1" x14ac:dyDescent="0.25">
      <c r="A1237" s="60"/>
      <c r="B1237" s="56" t="s">
        <v>368</v>
      </c>
      <c r="C1237" s="65" t="s">
        <v>365</v>
      </c>
      <c r="D1237" s="66">
        <v>1126</v>
      </c>
      <c r="E1237" s="66">
        <v>0</v>
      </c>
      <c r="F1237" s="66" t="s">
        <v>371</v>
      </c>
      <c r="G1237" s="66">
        <v>44</v>
      </c>
      <c r="H1237" s="66">
        <v>0</v>
      </c>
      <c r="I1237" s="66">
        <v>0</v>
      </c>
      <c r="J1237" s="66" t="s">
        <v>365</v>
      </c>
    </row>
    <row r="1238" spans="1:10" ht="12.75" customHeight="1" x14ac:dyDescent="0.25">
      <c r="A1238" s="60"/>
      <c r="B1238" s="60" t="s">
        <v>369</v>
      </c>
      <c r="C1238" s="65" t="s">
        <v>365</v>
      </c>
      <c r="D1238" s="66">
        <v>102</v>
      </c>
      <c r="E1238" s="66">
        <v>0</v>
      </c>
      <c r="F1238" s="66" t="s">
        <v>371</v>
      </c>
      <c r="G1238" s="66">
        <v>42</v>
      </c>
      <c r="H1238" s="66">
        <v>0</v>
      </c>
      <c r="I1238" s="66">
        <v>0</v>
      </c>
      <c r="J1238" s="66" t="s">
        <v>365</v>
      </c>
    </row>
    <row r="1239" spans="1:10" ht="12.75" customHeight="1" x14ac:dyDescent="0.25">
      <c r="A1239" s="60"/>
      <c r="B1239" s="60" t="s">
        <v>370</v>
      </c>
      <c r="C1239" s="65" t="s">
        <v>365</v>
      </c>
      <c r="D1239" s="66">
        <v>24</v>
      </c>
      <c r="E1239" s="66">
        <v>0</v>
      </c>
      <c r="F1239" s="66">
        <v>0</v>
      </c>
      <c r="G1239" s="66">
        <v>0</v>
      </c>
      <c r="H1239" s="66">
        <v>0</v>
      </c>
      <c r="I1239" s="66">
        <v>0</v>
      </c>
      <c r="J1239" s="66" t="s">
        <v>365</v>
      </c>
    </row>
    <row r="1240" spans="1:10" ht="12.75" customHeight="1" x14ac:dyDescent="0.25">
      <c r="A1240" s="60"/>
      <c r="B1240" s="60" t="s">
        <v>372</v>
      </c>
      <c r="C1240" s="65" t="s">
        <v>365</v>
      </c>
      <c r="D1240" s="66">
        <v>1000</v>
      </c>
      <c r="E1240" s="66">
        <v>0</v>
      </c>
      <c r="F1240" s="66" t="s">
        <v>371</v>
      </c>
      <c r="G1240" s="66">
        <v>2</v>
      </c>
      <c r="H1240" s="66">
        <v>0</v>
      </c>
      <c r="I1240" s="66">
        <v>0</v>
      </c>
      <c r="J1240" s="66" t="s">
        <v>365</v>
      </c>
    </row>
    <row r="1241" spans="1:10" ht="12.75" customHeight="1" x14ac:dyDescent="0.25">
      <c r="A1241" s="60"/>
      <c r="B1241" s="60" t="s">
        <v>373</v>
      </c>
      <c r="C1241" s="65" t="s">
        <v>365</v>
      </c>
      <c r="D1241" s="66">
        <v>0</v>
      </c>
      <c r="E1241" s="66" t="s">
        <v>365</v>
      </c>
      <c r="F1241" s="66" t="s">
        <v>365</v>
      </c>
      <c r="G1241" s="66" t="s">
        <v>365</v>
      </c>
      <c r="H1241" s="66" t="s">
        <v>365</v>
      </c>
      <c r="I1241" s="66" t="s">
        <v>365</v>
      </c>
      <c r="J1241" s="66" t="s">
        <v>365</v>
      </c>
    </row>
    <row r="1242" spans="1:10" ht="12.75" customHeight="1" x14ac:dyDescent="0.25">
      <c r="A1242" s="60"/>
      <c r="B1242" s="60" t="s">
        <v>374</v>
      </c>
      <c r="C1242" s="65" t="s">
        <v>365</v>
      </c>
      <c r="D1242" s="66">
        <v>0</v>
      </c>
      <c r="E1242" s="66">
        <v>0</v>
      </c>
      <c r="F1242" s="66" t="s">
        <v>371</v>
      </c>
      <c r="G1242" s="66">
        <v>0</v>
      </c>
      <c r="H1242" s="66">
        <v>0</v>
      </c>
      <c r="I1242" s="66">
        <v>0</v>
      </c>
      <c r="J1242" s="66" t="s">
        <v>365</v>
      </c>
    </row>
    <row r="1243" spans="1:10" ht="12.75" customHeight="1" x14ac:dyDescent="0.25">
      <c r="A1243" s="60"/>
      <c r="B1243" s="56" t="s">
        <v>375</v>
      </c>
      <c r="C1243" s="65" t="s">
        <v>365</v>
      </c>
      <c r="D1243" s="66">
        <v>239</v>
      </c>
      <c r="E1243" s="66">
        <v>0</v>
      </c>
      <c r="F1243" s="66" t="s">
        <v>371</v>
      </c>
      <c r="G1243" s="66">
        <v>2</v>
      </c>
      <c r="H1243" s="66" t="s">
        <v>371</v>
      </c>
      <c r="I1243" s="66">
        <v>0</v>
      </c>
      <c r="J1243" s="66" t="s">
        <v>365</v>
      </c>
    </row>
    <row r="1244" spans="1:10" ht="12.75" customHeight="1" x14ac:dyDescent="0.25">
      <c r="A1244" s="60"/>
      <c r="B1244" s="60" t="s">
        <v>376</v>
      </c>
      <c r="C1244" s="65" t="s">
        <v>365</v>
      </c>
      <c r="D1244" s="66">
        <v>76</v>
      </c>
      <c r="E1244" s="66">
        <v>0</v>
      </c>
      <c r="F1244" s="66" t="s">
        <v>371</v>
      </c>
      <c r="G1244" s="66">
        <v>1</v>
      </c>
      <c r="H1244" s="66" t="s">
        <v>371</v>
      </c>
      <c r="I1244" s="66">
        <v>0</v>
      </c>
      <c r="J1244" s="66" t="s">
        <v>365</v>
      </c>
    </row>
    <row r="1245" spans="1:10" ht="12.75" customHeight="1" x14ac:dyDescent="0.25">
      <c r="A1245" s="60"/>
      <c r="B1245" s="60" t="s">
        <v>377</v>
      </c>
      <c r="C1245" s="65" t="s">
        <v>365</v>
      </c>
      <c r="D1245" s="66">
        <v>106</v>
      </c>
      <c r="E1245" s="66" t="s">
        <v>365</v>
      </c>
      <c r="F1245" s="66" t="s">
        <v>365</v>
      </c>
      <c r="G1245" s="66" t="s">
        <v>365</v>
      </c>
      <c r="H1245" s="66" t="s">
        <v>365</v>
      </c>
      <c r="I1245" s="66" t="s">
        <v>365</v>
      </c>
      <c r="J1245" s="66" t="s">
        <v>365</v>
      </c>
    </row>
    <row r="1246" spans="1:10" ht="12.75" customHeight="1" x14ac:dyDescent="0.25">
      <c r="A1246" s="60"/>
      <c r="B1246" s="60" t="s">
        <v>378</v>
      </c>
      <c r="C1246" s="65" t="s">
        <v>365</v>
      </c>
      <c r="D1246" s="66">
        <v>53</v>
      </c>
      <c r="E1246" s="66">
        <v>0</v>
      </c>
      <c r="F1246" s="66" t="s">
        <v>371</v>
      </c>
      <c r="G1246" s="66" t="s">
        <v>371</v>
      </c>
      <c r="H1246" s="66" t="s">
        <v>371</v>
      </c>
      <c r="I1246" s="66">
        <v>0</v>
      </c>
      <c r="J1246" s="66" t="s">
        <v>365</v>
      </c>
    </row>
    <row r="1247" spans="1:10" ht="12.75" customHeight="1" x14ac:dyDescent="0.25">
      <c r="A1247" s="60"/>
      <c r="B1247" s="60" t="s">
        <v>379</v>
      </c>
      <c r="C1247" s="65" t="s">
        <v>365</v>
      </c>
      <c r="D1247" s="66">
        <v>4</v>
      </c>
      <c r="E1247" s="66" t="s">
        <v>365</v>
      </c>
      <c r="F1247" s="66" t="s">
        <v>371</v>
      </c>
      <c r="G1247" s="66">
        <v>0</v>
      </c>
      <c r="H1247" s="66" t="s">
        <v>371</v>
      </c>
      <c r="I1247" s="66" t="s">
        <v>365</v>
      </c>
      <c r="J1247" s="66" t="s">
        <v>365</v>
      </c>
    </row>
    <row r="1248" spans="1:10" ht="12.75" customHeight="1" x14ac:dyDescent="0.25">
      <c r="A1248" s="60"/>
      <c r="B1248" s="60" t="s">
        <v>380</v>
      </c>
      <c r="C1248" s="65" t="s">
        <v>365</v>
      </c>
      <c r="D1248" s="66" t="s">
        <v>365</v>
      </c>
      <c r="E1248" s="66">
        <v>0</v>
      </c>
      <c r="F1248" s="66">
        <v>0</v>
      </c>
      <c r="G1248" s="66" t="s">
        <v>371</v>
      </c>
      <c r="H1248" s="66">
        <v>0</v>
      </c>
      <c r="I1248" s="66">
        <v>0</v>
      </c>
      <c r="J1248" s="66" t="s">
        <v>365</v>
      </c>
    </row>
    <row r="1249" spans="1:10" ht="12.75" customHeight="1" x14ac:dyDescent="0.25">
      <c r="A1249" s="60"/>
      <c r="B1249" s="60" t="s">
        <v>381</v>
      </c>
      <c r="C1249" s="65" t="s">
        <v>365</v>
      </c>
      <c r="D1249" s="66">
        <v>0</v>
      </c>
      <c r="E1249" s="66">
        <v>0</v>
      </c>
      <c r="F1249" s="66">
        <v>0</v>
      </c>
      <c r="G1249" s="66">
        <v>0</v>
      </c>
      <c r="H1249" s="66">
        <v>0</v>
      </c>
      <c r="I1249" s="66">
        <v>0</v>
      </c>
      <c r="J1249" s="66" t="s">
        <v>365</v>
      </c>
    </row>
    <row r="1250" spans="1:10" ht="12.75" customHeight="1" x14ac:dyDescent="0.25">
      <c r="A1250" s="60"/>
      <c r="B1250" s="56" t="s">
        <v>382</v>
      </c>
      <c r="C1250" s="65" t="s">
        <v>371</v>
      </c>
      <c r="D1250" s="66">
        <v>0</v>
      </c>
      <c r="E1250" s="66">
        <v>0</v>
      </c>
      <c r="F1250" s="66">
        <v>0</v>
      </c>
      <c r="G1250" s="66">
        <v>0</v>
      </c>
      <c r="H1250" s="66">
        <v>0</v>
      </c>
      <c r="I1250" s="66">
        <v>0</v>
      </c>
      <c r="J1250" s="66" t="s">
        <v>371</v>
      </c>
    </row>
    <row r="1251" spans="1:10" ht="12.75" customHeight="1" x14ac:dyDescent="0.25">
      <c r="A1251" s="60"/>
      <c r="B1251" s="60"/>
      <c r="C1251" s="65"/>
      <c r="D1251" s="66"/>
      <c r="E1251" s="66"/>
      <c r="F1251" s="66"/>
      <c r="G1251" s="66"/>
      <c r="H1251" s="66"/>
      <c r="I1251" s="66"/>
      <c r="J1251" s="66"/>
    </row>
    <row r="1252" spans="1:10" s="59" customFormat="1" ht="12.75" customHeight="1" x14ac:dyDescent="0.25">
      <c r="A1252" s="56" t="s">
        <v>496</v>
      </c>
      <c r="B1252" s="56" t="s">
        <v>497</v>
      </c>
      <c r="C1252" s="69"/>
      <c r="D1252" s="70"/>
      <c r="E1252" s="70"/>
      <c r="F1252" s="70"/>
      <c r="G1252" s="70"/>
      <c r="H1252" s="70"/>
      <c r="I1252" s="70"/>
      <c r="J1252" s="70"/>
    </row>
    <row r="1253" spans="1:10" ht="12.75" customHeight="1" x14ac:dyDescent="0.25">
      <c r="A1253" s="63"/>
      <c r="B1253" s="72"/>
      <c r="C1253" s="65"/>
      <c r="D1253" s="66"/>
      <c r="E1253" s="66"/>
      <c r="F1253" s="66"/>
      <c r="G1253" s="66"/>
      <c r="H1253" s="66"/>
      <c r="I1253" s="66"/>
      <c r="J1253" s="66"/>
    </row>
    <row r="1254" spans="1:10" ht="12.75" customHeight="1" x14ac:dyDescent="0.25">
      <c r="A1254" s="60"/>
      <c r="B1254" s="60"/>
      <c r="C1254" s="65"/>
      <c r="D1254" s="66"/>
      <c r="E1254" s="66"/>
      <c r="F1254" s="66"/>
      <c r="G1254" s="66"/>
      <c r="H1254" s="66"/>
      <c r="I1254" s="66"/>
      <c r="J1254" s="66"/>
    </row>
    <row r="1255" spans="1:10" ht="12.75" customHeight="1" x14ac:dyDescent="0.25">
      <c r="A1255" s="60"/>
      <c r="B1255" s="56" t="s">
        <v>363</v>
      </c>
      <c r="C1255" s="65">
        <v>33</v>
      </c>
      <c r="D1255" s="66">
        <v>3207</v>
      </c>
      <c r="E1255" s="66">
        <v>0</v>
      </c>
      <c r="F1255" s="66" t="s">
        <v>371</v>
      </c>
      <c r="G1255" s="66">
        <v>20</v>
      </c>
      <c r="H1255" s="66" t="s">
        <v>371</v>
      </c>
      <c r="I1255" s="66">
        <v>0</v>
      </c>
      <c r="J1255" s="66">
        <v>1</v>
      </c>
    </row>
    <row r="1256" spans="1:10" ht="12.75" customHeight="1" x14ac:dyDescent="0.25">
      <c r="A1256" s="60"/>
      <c r="B1256" s="56" t="s">
        <v>364</v>
      </c>
      <c r="C1256" s="65" t="s">
        <v>365</v>
      </c>
      <c r="D1256" s="66">
        <v>54</v>
      </c>
      <c r="E1256" s="66">
        <v>0</v>
      </c>
      <c r="F1256" s="66" t="s">
        <v>371</v>
      </c>
      <c r="G1256" s="66" t="s">
        <v>371</v>
      </c>
      <c r="H1256" s="66">
        <v>0</v>
      </c>
      <c r="I1256" s="66">
        <v>0</v>
      </c>
      <c r="J1256" s="66" t="s">
        <v>365</v>
      </c>
    </row>
    <row r="1257" spans="1:10" ht="12.75" customHeight="1" x14ac:dyDescent="0.25">
      <c r="A1257" s="60"/>
      <c r="B1257" s="60" t="s">
        <v>366</v>
      </c>
      <c r="C1257" s="65" t="s">
        <v>365</v>
      </c>
      <c r="D1257" s="66">
        <v>54</v>
      </c>
      <c r="E1257" s="66">
        <v>0</v>
      </c>
      <c r="F1257" s="66">
        <v>0</v>
      </c>
      <c r="G1257" s="66" t="s">
        <v>371</v>
      </c>
      <c r="H1257" s="66">
        <v>0</v>
      </c>
      <c r="I1257" s="66">
        <v>0</v>
      </c>
      <c r="J1257" s="66" t="s">
        <v>365</v>
      </c>
    </row>
    <row r="1258" spans="1:10" ht="12.75" customHeight="1" x14ac:dyDescent="0.25">
      <c r="A1258" s="60"/>
      <c r="B1258" s="60" t="s">
        <v>367</v>
      </c>
      <c r="C1258" s="65" t="s">
        <v>365</v>
      </c>
      <c r="D1258" s="66" t="s">
        <v>365</v>
      </c>
      <c r="E1258" s="66">
        <v>0</v>
      </c>
      <c r="F1258" s="66" t="s">
        <v>371</v>
      </c>
      <c r="G1258" s="66" t="s">
        <v>371</v>
      </c>
      <c r="H1258" s="66">
        <v>0</v>
      </c>
      <c r="I1258" s="66">
        <v>0</v>
      </c>
      <c r="J1258" s="66" t="s">
        <v>365</v>
      </c>
    </row>
    <row r="1259" spans="1:10" ht="12.75" customHeight="1" x14ac:dyDescent="0.25">
      <c r="A1259" s="60"/>
      <c r="B1259" s="56" t="s">
        <v>368</v>
      </c>
      <c r="C1259" s="65" t="s">
        <v>365</v>
      </c>
      <c r="D1259" s="66">
        <v>2686</v>
      </c>
      <c r="E1259" s="66">
        <v>0</v>
      </c>
      <c r="F1259" s="66" t="s">
        <v>371</v>
      </c>
      <c r="G1259" s="66">
        <v>18</v>
      </c>
      <c r="H1259" s="66" t="s">
        <v>371</v>
      </c>
      <c r="I1259" s="66">
        <v>0</v>
      </c>
      <c r="J1259" s="66" t="s">
        <v>365</v>
      </c>
    </row>
    <row r="1260" spans="1:10" ht="12.75" customHeight="1" x14ac:dyDescent="0.25">
      <c r="A1260" s="60"/>
      <c r="B1260" s="60" t="s">
        <v>369</v>
      </c>
      <c r="C1260" s="65" t="s">
        <v>365</v>
      </c>
      <c r="D1260" s="66">
        <v>1338</v>
      </c>
      <c r="E1260" s="66">
        <v>0</v>
      </c>
      <c r="F1260" s="66">
        <v>0</v>
      </c>
      <c r="G1260" s="66">
        <v>17</v>
      </c>
      <c r="H1260" s="66" t="s">
        <v>371</v>
      </c>
      <c r="I1260" s="66">
        <v>0</v>
      </c>
      <c r="J1260" s="66" t="s">
        <v>365</v>
      </c>
    </row>
    <row r="1261" spans="1:10" ht="12.75" customHeight="1" x14ac:dyDescent="0.25">
      <c r="A1261" s="60"/>
      <c r="B1261" s="60" t="s">
        <v>370</v>
      </c>
      <c r="C1261" s="65" t="s">
        <v>365</v>
      </c>
      <c r="D1261" s="66">
        <v>96</v>
      </c>
      <c r="E1261" s="66">
        <v>0</v>
      </c>
      <c r="F1261" s="66">
        <v>0</v>
      </c>
      <c r="G1261" s="66" t="s">
        <v>371</v>
      </c>
      <c r="H1261" s="66" t="s">
        <v>371</v>
      </c>
      <c r="I1261" s="66">
        <v>0</v>
      </c>
      <c r="J1261" s="66" t="s">
        <v>365</v>
      </c>
    </row>
    <row r="1262" spans="1:10" ht="12.75" customHeight="1" x14ac:dyDescent="0.25">
      <c r="A1262" s="60"/>
      <c r="B1262" s="60" t="s">
        <v>372</v>
      </c>
      <c r="C1262" s="65" t="s">
        <v>365</v>
      </c>
      <c r="D1262" s="66">
        <v>1077</v>
      </c>
      <c r="E1262" s="66">
        <v>0</v>
      </c>
      <c r="F1262" s="66" t="s">
        <v>371</v>
      </c>
      <c r="G1262" s="66" t="s">
        <v>371</v>
      </c>
      <c r="H1262" s="66" t="s">
        <v>371</v>
      </c>
      <c r="I1262" s="66">
        <v>0</v>
      </c>
      <c r="J1262" s="66" t="s">
        <v>365</v>
      </c>
    </row>
    <row r="1263" spans="1:10" ht="12.75" customHeight="1" x14ac:dyDescent="0.25">
      <c r="A1263" s="60"/>
      <c r="B1263" s="60" t="s">
        <v>373</v>
      </c>
      <c r="C1263" s="65" t="s">
        <v>365</v>
      </c>
      <c r="D1263" s="66" t="s">
        <v>371</v>
      </c>
      <c r="E1263" s="66" t="s">
        <v>365</v>
      </c>
      <c r="F1263" s="66" t="s">
        <v>365</v>
      </c>
      <c r="G1263" s="66" t="s">
        <v>365</v>
      </c>
      <c r="H1263" s="66" t="s">
        <v>365</v>
      </c>
      <c r="I1263" s="66" t="s">
        <v>365</v>
      </c>
      <c r="J1263" s="66" t="s">
        <v>365</v>
      </c>
    </row>
    <row r="1264" spans="1:10" ht="12.75" customHeight="1" x14ac:dyDescent="0.25">
      <c r="A1264" s="60"/>
      <c r="B1264" s="60" t="s">
        <v>374</v>
      </c>
      <c r="C1264" s="65" t="s">
        <v>365</v>
      </c>
      <c r="D1264" s="66">
        <v>174</v>
      </c>
      <c r="E1264" s="66">
        <v>0</v>
      </c>
      <c r="F1264" s="66" t="s">
        <v>371</v>
      </c>
      <c r="G1264" s="66">
        <v>1</v>
      </c>
      <c r="H1264" s="66" t="s">
        <v>371</v>
      </c>
      <c r="I1264" s="66">
        <v>0</v>
      </c>
      <c r="J1264" s="66" t="s">
        <v>365</v>
      </c>
    </row>
    <row r="1265" spans="1:10" ht="12.75" customHeight="1" x14ac:dyDescent="0.25">
      <c r="A1265" s="60"/>
      <c r="B1265" s="56" t="s">
        <v>375</v>
      </c>
      <c r="C1265" s="65" t="s">
        <v>365</v>
      </c>
      <c r="D1265" s="66">
        <v>350</v>
      </c>
      <c r="E1265" s="66">
        <v>0</v>
      </c>
      <c r="F1265" s="66" t="s">
        <v>371</v>
      </c>
      <c r="G1265" s="66">
        <v>2</v>
      </c>
      <c r="H1265" s="66" t="s">
        <v>371</v>
      </c>
      <c r="I1265" s="66">
        <v>0</v>
      </c>
      <c r="J1265" s="66" t="s">
        <v>365</v>
      </c>
    </row>
    <row r="1266" spans="1:10" ht="12.75" customHeight="1" x14ac:dyDescent="0.25">
      <c r="A1266" s="60"/>
      <c r="B1266" s="60" t="s">
        <v>376</v>
      </c>
      <c r="C1266" s="65" t="s">
        <v>365</v>
      </c>
      <c r="D1266" s="66">
        <v>143</v>
      </c>
      <c r="E1266" s="66">
        <v>0</v>
      </c>
      <c r="F1266" s="66" t="s">
        <v>371</v>
      </c>
      <c r="G1266" s="66">
        <v>2</v>
      </c>
      <c r="H1266" s="66" t="s">
        <v>371</v>
      </c>
      <c r="I1266" s="66">
        <v>0</v>
      </c>
      <c r="J1266" s="66" t="s">
        <v>365</v>
      </c>
    </row>
    <row r="1267" spans="1:10" ht="12.75" customHeight="1" x14ac:dyDescent="0.25">
      <c r="A1267" s="60"/>
      <c r="B1267" s="60" t="s">
        <v>377</v>
      </c>
      <c r="C1267" s="65" t="s">
        <v>365</v>
      </c>
      <c r="D1267" s="66">
        <v>163</v>
      </c>
      <c r="E1267" s="66" t="s">
        <v>365</v>
      </c>
      <c r="F1267" s="66" t="s">
        <v>365</v>
      </c>
      <c r="G1267" s="66" t="s">
        <v>365</v>
      </c>
      <c r="H1267" s="66" t="s">
        <v>365</v>
      </c>
      <c r="I1267" s="66" t="s">
        <v>365</v>
      </c>
      <c r="J1267" s="66" t="s">
        <v>365</v>
      </c>
    </row>
    <row r="1268" spans="1:10" ht="12.75" customHeight="1" x14ac:dyDescent="0.25">
      <c r="A1268" s="60"/>
      <c r="B1268" s="60" t="s">
        <v>378</v>
      </c>
      <c r="C1268" s="65" t="s">
        <v>365</v>
      </c>
      <c r="D1268" s="66">
        <v>30</v>
      </c>
      <c r="E1268" s="66">
        <v>0</v>
      </c>
      <c r="F1268" s="66" t="s">
        <v>371</v>
      </c>
      <c r="G1268" s="66" t="s">
        <v>371</v>
      </c>
      <c r="H1268" s="66" t="s">
        <v>371</v>
      </c>
      <c r="I1268" s="66">
        <v>0</v>
      </c>
      <c r="J1268" s="66" t="s">
        <v>365</v>
      </c>
    </row>
    <row r="1269" spans="1:10" ht="12.75" customHeight="1" x14ac:dyDescent="0.25">
      <c r="A1269" s="60"/>
      <c r="B1269" s="60" t="s">
        <v>379</v>
      </c>
      <c r="C1269" s="65" t="s">
        <v>365</v>
      </c>
      <c r="D1269" s="66">
        <v>2</v>
      </c>
      <c r="E1269" s="66" t="s">
        <v>365</v>
      </c>
      <c r="F1269" s="66" t="s">
        <v>371</v>
      </c>
      <c r="G1269" s="66" t="s">
        <v>371</v>
      </c>
      <c r="H1269" s="66" t="s">
        <v>371</v>
      </c>
      <c r="I1269" s="66" t="s">
        <v>365</v>
      </c>
      <c r="J1269" s="66" t="s">
        <v>365</v>
      </c>
    </row>
    <row r="1270" spans="1:10" ht="12.75" customHeight="1" x14ac:dyDescent="0.25">
      <c r="A1270" s="60"/>
      <c r="B1270" s="60" t="s">
        <v>380</v>
      </c>
      <c r="C1270" s="65" t="s">
        <v>365</v>
      </c>
      <c r="D1270" s="66" t="s">
        <v>365</v>
      </c>
      <c r="E1270" s="66">
        <v>0</v>
      </c>
      <c r="F1270" s="66" t="s">
        <v>371</v>
      </c>
      <c r="G1270" s="66">
        <v>0</v>
      </c>
      <c r="H1270" s="66">
        <v>0</v>
      </c>
      <c r="I1270" s="66">
        <v>0</v>
      </c>
      <c r="J1270" s="66" t="s">
        <v>365</v>
      </c>
    </row>
    <row r="1271" spans="1:10" ht="12.75" customHeight="1" x14ac:dyDescent="0.25">
      <c r="A1271" s="60"/>
      <c r="B1271" s="60" t="s">
        <v>381</v>
      </c>
      <c r="C1271" s="65" t="s">
        <v>365</v>
      </c>
      <c r="D1271" s="66">
        <v>12</v>
      </c>
      <c r="E1271" s="66">
        <v>0</v>
      </c>
      <c r="F1271" s="66" t="s">
        <v>371</v>
      </c>
      <c r="G1271" s="66" t="s">
        <v>371</v>
      </c>
      <c r="H1271" s="66" t="s">
        <v>371</v>
      </c>
      <c r="I1271" s="66">
        <v>0</v>
      </c>
      <c r="J1271" s="66" t="s">
        <v>365</v>
      </c>
    </row>
    <row r="1272" spans="1:10" ht="12.75" customHeight="1" x14ac:dyDescent="0.25">
      <c r="A1272" s="60"/>
      <c r="B1272" s="56" t="s">
        <v>382</v>
      </c>
      <c r="C1272" s="65">
        <v>2</v>
      </c>
      <c r="D1272" s="66">
        <v>118</v>
      </c>
      <c r="E1272" s="66">
        <v>0</v>
      </c>
      <c r="F1272" s="66">
        <v>0</v>
      </c>
      <c r="G1272" s="66" t="s">
        <v>371</v>
      </c>
      <c r="H1272" s="66" t="s">
        <v>371</v>
      </c>
      <c r="I1272" s="66">
        <v>0</v>
      </c>
      <c r="J1272" s="66">
        <v>1</v>
      </c>
    </row>
    <row r="1273" spans="1:10" ht="12.75" customHeight="1" x14ac:dyDescent="0.25">
      <c r="A1273" s="60"/>
      <c r="B1273" s="60"/>
      <c r="C1273" s="65"/>
      <c r="D1273" s="66"/>
      <c r="E1273" s="66"/>
      <c r="F1273" s="66"/>
      <c r="G1273" s="66"/>
      <c r="H1273" s="66"/>
      <c r="I1273" s="66"/>
      <c r="J1273" s="66"/>
    </row>
    <row r="1274" spans="1:10" s="59" customFormat="1" ht="12.75" customHeight="1" x14ac:dyDescent="0.25">
      <c r="A1274" s="56" t="s">
        <v>498</v>
      </c>
      <c r="B1274" s="56" t="s">
        <v>499</v>
      </c>
      <c r="C1274" s="69"/>
      <c r="D1274" s="70"/>
      <c r="E1274" s="70"/>
      <c r="F1274" s="70"/>
      <c r="G1274" s="70"/>
      <c r="H1274" s="70"/>
      <c r="I1274" s="70"/>
      <c r="J1274" s="70"/>
    </row>
    <row r="1275" spans="1:10" ht="12.75" customHeight="1" x14ac:dyDescent="0.25">
      <c r="A1275" s="60"/>
      <c r="B1275" s="60"/>
      <c r="C1275" s="65"/>
      <c r="D1275" s="66"/>
      <c r="E1275" s="66"/>
      <c r="F1275" s="66"/>
      <c r="G1275" s="66"/>
      <c r="H1275" s="66"/>
      <c r="I1275" s="66"/>
      <c r="J1275" s="66"/>
    </row>
    <row r="1276" spans="1:10" ht="12.75" customHeight="1" x14ac:dyDescent="0.25">
      <c r="A1276" s="60"/>
      <c r="B1276" s="60"/>
      <c r="C1276" s="65"/>
      <c r="D1276" s="66"/>
      <c r="E1276" s="66"/>
      <c r="F1276" s="66"/>
      <c r="G1276" s="66"/>
      <c r="H1276" s="66"/>
      <c r="I1276" s="66"/>
      <c r="J1276" s="66"/>
    </row>
    <row r="1277" spans="1:10" ht="12.75" customHeight="1" x14ac:dyDescent="0.25">
      <c r="A1277" s="60"/>
      <c r="B1277" s="56" t="s">
        <v>363</v>
      </c>
      <c r="C1277" s="65">
        <v>1684</v>
      </c>
      <c r="D1277" s="66">
        <v>127040</v>
      </c>
      <c r="E1277" s="66" t="s">
        <v>371</v>
      </c>
      <c r="F1277" s="66">
        <v>1</v>
      </c>
      <c r="G1277" s="66">
        <v>625</v>
      </c>
      <c r="H1277" s="66">
        <v>1</v>
      </c>
      <c r="I1277" s="66">
        <v>1</v>
      </c>
      <c r="J1277" s="66">
        <v>580</v>
      </c>
    </row>
    <row r="1278" spans="1:10" ht="12.75" customHeight="1" x14ac:dyDescent="0.25">
      <c r="A1278" s="60"/>
      <c r="B1278" s="56" t="s">
        <v>364</v>
      </c>
      <c r="C1278" s="65" t="s">
        <v>365</v>
      </c>
      <c r="D1278" s="66">
        <v>441</v>
      </c>
      <c r="E1278" s="66" t="s">
        <v>371</v>
      </c>
      <c r="F1278" s="66" t="s">
        <v>371</v>
      </c>
      <c r="G1278" s="66">
        <v>83</v>
      </c>
      <c r="H1278" s="66" t="s">
        <v>371</v>
      </c>
      <c r="I1278" s="66">
        <v>0</v>
      </c>
      <c r="J1278" s="66" t="s">
        <v>365</v>
      </c>
    </row>
    <row r="1279" spans="1:10" ht="12.75" customHeight="1" x14ac:dyDescent="0.25">
      <c r="A1279" s="60"/>
      <c r="B1279" s="60" t="s">
        <v>366</v>
      </c>
      <c r="C1279" s="65" t="s">
        <v>365</v>
      </c>
      <c r="D1279" s="66">
        <v>441</v>
      </c>
      <c r="E1279" s="66" t="s">
        <v>371</v>
      </c>
      <c r="F1279" s="66" t="s">
        <v>371</v>
      </c>
      <c r="G1279" s="66">
        <v>22</v>
      </c>
      <c r="H1279" s="66" t="s">
        <v>371</v>
      </c>
      <c r="I1279" s="66">
        <v>0</v>
      </c>
      <c r="J1279" s="66" t="s">
        <v>365</v>
      </c>
    </row>
    <row r="1280" spans="1:10" ht="12.75" customHeight="1" x14ac:dyDescent="0.25">
      <c r="A1280" s="60"/>
      <c r="B1280" s="60" t="s">
        <v>367</v>
      </c>
      <c r="C1280" s="65" t="s">
        <v>365</v>
      </c>
      <c r="D1280" s="66" t="s">
        <v>365</v>
      </c>
      <c r="E1280" s="66" t="s">
        <v>371</v>
      </c>
      <c r="F1280" s="66" t="s">
        <v>371</v>
      </c>
      <c r="G1280" s="66">
        <v>61</v>
      </c>
      <c r="H1280" s="66" t="s">
        <v>371</v>
      </c>
      <c r="I1280" s="66">
        <v>0</v>
      </c>
      <c r="J1280" s="66" t="s">
        <v>365</v>
      </c>
    </row>
    <row r="1281" spans="1:10" ht="12.75" customHeight="1" x14ac:dyDescent="0.25">
      <c r="A1281" s="60"/>
      <c r="B1281" s="56" t="s">
        <v>368</v>
      </c>
      <c r="C1281" s="65" t="s">
        <v>365</v>
      </c>
      <c r="D1281" s="66">
        <v>113669</v>
      </c>
      <c r="E1281" s="66" t="s">
        <v>371</v>
      </c>
      <c r="F1281" s="66" t="s">
        <v>371</v>
      </c>
      <c r="G1281" s="66">
        <v>490</v>
      </c>
      <c r="H1281" s="66" t="s">
        <v>371</v>
      </c>
      <c r="I1281" s="66">
        <v>1</v>
      </c>
      <c r="J1281" s="66" t="s">
        <v>365</v>
      </c>
    </row>
    <row r="1282" spans="1:10" ht="12.75" customHeight="1" x14ac:dyDescent="0.25">
      <c r="A1282" s="60"/>
      <c r="B1282" s="60" t="s">
        <v>369</v>
      </c>
      <c r="C1282" s="65" t="s">
        <v>365</v>
      </c>
      <c r="D1282" s="66">
        <v>46860</v>
      </c>
      <c r="E1282" s="66" t="s">
        <v>371</v>
      </c>
      <c r="F1282" s="66" t="s">
        <v>371</v>
      </c>
      <c r="G1282" s="66">
        <v>439</v>
      </c>
      <c r="H1282" s="66" t="s">
        <v>371</v>
      </c>
      <c r="I1282" s="66" t="s">
        <v>371</v>
      </c>
      <c r="J1282" s="66" t="s">
        <v>365</v>
      </c>
    </row>
    <row r="1283" spans="1:10" ht="12.75" customHeight="1" x14ac:dyDescent="0.25">
      <c r="A1283" s="60"/>
      <c r="B1283" s="60" t="s">
        <v>370</v>
      </c>
      <c r="C1283" s="65" t="s">
        <v>365</v>
      </c>
      <c r="D1283" s="66">
        <v>1896</v>
      </c>
      <c r="E1283" s="66">
        <v>0</v>
      </c>
      <c r="F1283" s="66" t="s">
        <v>371</v>
      </c>
      <c r="G1283" s="66">
        <v>5</v>
      </c>
      <c r="H1283" s="66" t="s">
        <v>371</v>
      </c>
      <c r="I1283" s="66">
        <v>0</v>
      </c>
      <c r="J1283" s="66" t="s">
        <v>365</v>
      </c>
    </row>
    <row r="1284" spans="1:10" ht="12.75" customHeight="1" x14ac:dyDescent="0.25">
      <c r="A1284" s="60"/>
      <c r="B1284" s="60" t="s">
        <v>372</v>
      </c>
      <c r="C1284" s="65" t="s">
        <v>365</v>
      </c>
      <c r="D1284" s="66">
        <v>33767</v>
      </c>
      <c r="E1284" s="66" t="s">
        <v>371</v>
      </c>
      <c r="F1284" s="66" t="s">
        <v>371</v>
      </c>
      <c r="G1284" s="66">
        <v>11</v>
      </c>
      <c r="H1284" s="66" t="s">
        <v>371</v>
      </c>
      <c r="I1284" s="66">
        <v>0</v>
      </c>
      <c r="J1284" s="66" t="s">
        <v>365</v>
      </c>
    </row>
    <row r="1285" spans="1:10" ht="12.75" customHeight="1" x14ac:dyDescent="0.25">
      <c r="A1285" s="60"/>
      <c r="B1285" s="60" t="s">
        <v>373</v>
      </c>
      <c r="C1285" s="65" t="s">
        <v>365</v>
      </c>
      <c r="D1285" s="66">
        <v>29145</v>
      </c>
      <c r="E1285" s="66" t="s">
        <v>365</v>
      </c>
      <c r="F1285" s="66" t="s">
        <v>365</v>
      </c>
      <c r="G1285" s="66" t="s">
        <v>365</v>
      </c>
      <c r="H1285" s="66" t="s">
        <v>365</v>
      </c>
      <c r="I1285" s="66" t="s">
        <v>365</v>
      </c>
      <c r="J1285" s="66" t="s">
        <v>365</v>
      </c>
    </row>
    <row r="1286" spans="1:10" ht="12.75" customHeight="1" x14ac:dyDescent="0.25">
      <c r="A1286" s="60"/>
      <c r="B1286" s="60" t="s">
        <v>374</v>
      </c>
      <c r="C1286" s="65" t="s">
        <v>365</v>
      </c>
      <c r="D1286" s="66">
        <v>2001</v>
      </c>
      <c r="E1286" s="66">
        <v>0</v>
      </c>
      <c r="F1286" s="66" t="s">
        <v>371</v>
      </c>
      <c r="G1286" s="66">
        <v>35</v>
      </c>
      <c r="H1286" s="66" t="s">
        <v>371</v>
      </c>
      <c r="I1286" s="66" t="s">
        <v>371</v>
      </c>
      <c r="J1286" s="66" t="s">
        <v>365</v>
      </c>
    </row>
    <row r="1287" spans="1:10" ht="12.75" customHeight="1" x14ac:dyDescent="0.25">
      <c r="A1287" s="60"/>
      <c r="B1287" s="56" t="s">
        <v>375</v>
      </c>
      <c r="C1287" s="65" t="s">
        <v>365</v>
      </c>
      <c r="D1287" s="66">
        <v>10331</v>
      </c>
      <c r="E1287" s="66" t="s">
        <v>371</v>
      </c>
      <c r="F1287" s="66">
        <v>1</v>
      </c>
      <c r="G1287" s="66">
        <v>46</v>
      </c>
      <c r="H1287" s="66" t="s">
        <v>371</v>
      </c>
      <c r="I1287" s="66">
        <v>0</v>
      </c>
      <c r="J1287" s="66" t="s">
        <v>365</v>
      </c>
    </row>
    <row r="1288" spans="1:10" ht="12.75" customHeight="1" x14ac:dyDescent="0.25">
      <c r="A1288" s="60"/>
      <c r="B1288" s="60" t="s">
        <v>376</v>
      </c>
      <c r="C1288" s="65" t="s">
        <v>365</v>
      </c>
      <c r="D1288" s="66">
        <v>4396</v>
      </c>
      <c r="E1288" s="66" t="s">
        <v>371</v>
      </c>
      <c r="F1288" s="66" t="s">
        <v>371</v>
      </c>
      <c r="G1288" s="66">
        <v>38</v>
      </c>
      <c r="H1288" s="66" t="s">
        <v>371</v>
      </c>
      <c r="I1288" s="66">
        <v>0</v>
      </c>
      <c r="J1288" s="66" t="s">
        <v>365</v>
      </c>
    </row>
    <row r="1289" spans="1:10" ht="12.75" customHeight="1" x14ac:dyDescent="0.25">
      <c r="A1289" s="60"/>
      <c r="B1289" s="60" t="s">
        <v>377</v>
      </c>
      <c r="C1289" s="65" t="s">
        <v>365</v>
      </c>
      <c r="D1289" s="66">
        <v>4165</v>
      </c>
      <c r="E1289" s="66" t="s">
        <v>365</v>
      </c>
      <c r="F1289" s="66" t="s">
        <v>365</v>
      </c>
      <c r="G1289" s="66" t="s">
        <v>365</v>
      </c>
      <c r="H1289" s="66" t="s">
        <v>365</v>
      </c>
      <c r="I1289" s="66" t="s">
        <v>365</v>
      </c>
      <c r="J1289" s="66" t="s">
        <v>365</v>
      </c>
    </row>
    <row r="1290" spans="1:10" ht="12.75" customHeight="1" x14ac:dyDescent="0.25">
      <c r="A1290" s="60"/>
      <c r="B1290" s="60" t="s">
        <v>378</v>
      </c>
      <c r="C1290" s="65" t="s">
        <v>365</v>
      </c>
      <c r="D1290" s="66">
        <v>1239</v>
      </c>
      <c r="E1290" s="66">
        <v>0</v>
      </c>
      <c r="F1290" s="66" t="s">
        <v>371</v>
      </c>
      <c r="G1290" s="66">
        <v>6</v>
      </c>
      <c r="H1290" s="66" t="s">
        <v>371</v>
      </c>
      <c r="I1290" s="66">
        <v>0</v>
      </c>
      <c r="J1290" s="66" t="s">
        <v>365</v>
      </c>
    </row>
    <row r="1291" spans="1:10" ht="12.75" customHeight="1" x14ac:dyDescent="0.25">
      <c r="A1291" s="60"/>
      <c r="B1291" s="60" t="s">
        <v>379</v>
      </c>
      <c r="C1291" s="65" t="s">
        <v>365</v>
      </c>
      <c r="D1291" s="66">
        <v>194</v>
      </c>
      <c r="E1291" s="66" t="s">
        <v>365</v>
      </c>
      <c r="F1291" s="66">
        <v>1</v>
      </c>
      <c r="G1291" s="66">
        <v>1</v>
      </c>
      <c r="H1291" s="66" t="s">
        <v>371</v>
      </c>
      <c r="I1291" s="66" t="s">
        <v>365</v>
      </c>
      <c r="J1291" s="66" t="s">
        <v>365</v>
      </c>
    </row>
    <row r="1292" spans="1:10" ht="12.75" customHeight="1" x14ac:dyDescent="0.25">
      <c r="A1292" s="60"/>
      <c r="B1292" s="60" t="s">
        <v>380</v>
      </c>
      <c r="C1292" s="65" t="s">
        <v>365</v>
      </c>
      <c r="D1292" s="66" t="s">
        <v>365</v>
      </c>
      <c r="E1292" s="66">
        <v>0</v>
      </c>
      <c r="F1292" s="66" t="s">
        <v>371</v>
      </c>
      <c r="G1292" s="66" t="s">
        <v>371</v>
      </c>
      <c r="H1292" s="66" t="s">
        <v>371</v>
      </c>
      <c r="I1292" s="66">
        <v>0</v>
      </c>
      <c r="J1292" s="66" t="s">
        <v>365</v>
      </c>
    </row>
    <row r="1293" spans="1:10" ht="12.75" customHeight="1" x14ac:dyDescent="0.25">
      <c r="A1293" s="60"/>
      <c r="B1293" s="60" t="s">
        <v>381</v>
      </c>
      <c r="C1293" s="65" t="s">
        <v>365</v>
      </c>
      <c r="D1293" s="66">
        <v>335</v>
      </c>
      <c r="E1293" s="66">
        <v>0</v>
      </c>
      <c r="F1293" s="66" t="s">
        <v>371</v>
      </c>
      <c r="G1293" s="66">
        <v>1</v>
      </c>
      <c r="H1293" s="66" t="s">
        <v>371</v>
      </c>
      <c r="I1293" s="66">
        <v>0</v>
      </c>
      <c r="J1293" s="66" t="s">
        <v>365</v>
      </c>
    </row>
    <row r="1294" spans="1:10" ht="12.75" customHeight="1" x14ac:dyDescent="0.25">
      <c r="A1294" s="60"/>
      <c r="B1294" s="56" t="s">
        <v>382</v>
      </c>
      <c r="C1294" s="65">
        <v>595</v>
      </c>
      <c r="D1294" s="66">
        <v>2599</v>
      </c>
      <c r="E1294" s="66" t="s">
        <v>371</v>
      </c>
      <c r="F1294" s="66" t="s">
        <v>371</v>
      </c>
      <c r="G1294" s="66">
        <v>6</v>
      </c>
      <c r="H1294" s="66" t="s">
        <v>371</v>
      </c>
      <c r="I1294" s="66">
        <v>0</v>
      </c>
      <c r="J1294" s="66">
        <v>580</v>
      </c>
    </row>
    <row r="1295" spans="1:10" ht="12.75" customHeight="1" x14ac:dyDescent="0.25">
      <c r="A1295" s="60"/>
      <c r="B1295" s="60"/>
      <c r="C1295" s="65"/>
      <c r="D1295" s="66"/>
      <c r="E1295" s="66"/>
      <c r="F1295" s="66"/>
      <c r="G1295" s="66"/>
      <c r="H1295" s="66"/>
      <c r="I1295" s="66"/>
      <c r="J1295" s="66"/>
    </row>
    <row r="1296" spans="1:10" s="59" customFormat="1" ht="12.75" customHeight="1" x14ac:dyDescent="0.25">
      <c r="A1296" s="56" t="s">
        <v>500</v>
      </c>
      <c r="B1296" s="56" t="s">
        <v>501</v>
      </c>
      <c r="C1296" s="69"/>
      <c r="D1296" s="70"/>
      <c r="E1296" s="70"/>
      <c r="F1296" s="70"/>
      <c r="G1296" s="70"/>
      <c r="H1296" s="70"/>
      <c r="I1296" s="70"/>
      <c r="J1296" s="70"/>
    </row>
    <row r="1297" spans="1:10" ht="12.75" customHeight="1" x14ac:dyDescent="0.25">
      <c r="A1297" s="63"/>
      <c r="B1297" s="72"/>
      <c r="C1297" s="65"/>
      <c r="D1297" s="66"/>
      <c r="E1297" s="66"/>
      <c r="F1297" s="66"/>
      <c r="G1297" s="66"/>
      <c r="H1297" s="66"/>
      <c r="I1297" s="66"/>
      <c r="J1297" s="66"/>
    </row>
    <row r="1298" spans="1:10" ht="12.75" customHeight="1" x14ac:dyDescent="0.25">
      <c r="A1298" s="60"/>
      <c r="B1298" s="60"/>
      <c r="C1298" s="65"/>
      <c r="D1298" s="66"/>
      <c r="E1298" s="66"/>
      <c r="F1298" s="66"/>
      <c r="G1298" s="66"/>
      <c r="H1298" s="66"/>
      <c r="I1298" s="66"/>
      <c r="J1298" s="66"/>
    </row>
    <row r="1299" spans="1:10" ht="12.75" customHeight="1" x14ac:dyDescent="0.25">
      <c r="A1299" s="60"/>
      <c r="B1299" s="56" t="s">
        <v>363</v>
      </c>
      <c r="C1299" s="65">
        <v>1172</v>
      </c>
      <c r="D1299" s="66">
        <v>59867</v>
      </c>
      <c r="E1299" s="66" t="s">
        <v>371</v>
      </c>
      <c r="F1299" s="66">
        <v>1</v>
      </c>
      <c r="G1299" s="66">
        <v>390</v>
      </c>
      <c r="H1299" s="66" t="s">
        <v>371</v>
      </c>
      <c r="I1299" s="66">
        <v>1</v>
      </c>
      <c r="J1299" s="66">
        <v>544</v>
      </c>
    </row>
    <row r="1300" spans="1:10" ht="12.75" customHeight="1" x14ac:dyDescent="0.25">
      <c r="A1300" s="60"/>
      <c r="B1300" s="56" t="s">
        <v>364</v>
      </c>
      <c r="C1300" s="65" t="s">
        <v>365</v>
      </c>
      <c r="D1300" s="66">
        <v>240</v>
      </c>
      <c r="E1300" s="66" t="s">
        <v>371</v>
      </c>
      <c r="F1300" s="66">
        <v>0</v>
      </c>
      <c r="G1300" s="66">
        <v>44</v>
      </c>
      <c r="H1300" s="66" t="s">
        <v>371</v>
      </c>
      <c r="I1300" s="66">
        <v>0</v>
      </c>
      <c r="J1300" s="66" t="s">
        <v>365</v>
      </c>
    </row>
    <row r="1301" spans="1:10" ht="12.75" customHeight="1" x14ac:dyDescent="0.25">
      <c r="A1301" s="60"/>
      <c r="B1301" s="60" t="s">
        <v>366</v>
      </c>
      <c r="C1301" s="65" t="s">
        <v>365</v>
      </c>
      <c r="D1301" s="66">
        <v>240</v>
      </c>
      <c r="E1301" s="66" t="s">
        <v>371</v>
      </c>
      <c r="F1301" s="66">
        <v>0</v>
      </c>
      <c r="G1301" s="66">
        <v>14</v>
      </c>
      <c r="H1301" s="66">
        <v>0</v>
      </c>
      <c r="I1301" s="66">
        <v>0</v>
      </c>
      <c r="J1301" s="66" t="s">
        <v>365</v>
      </c>
    </row>
    <row r="1302" spans="1:10" ht="12.75" customHeight="1" x14ac:dyDescent="0.25">
      <c r="A1302" s="60"/>
      <c r="B1302" s="60" t="s">
        <v>367</v>
      </c>
      <c r="C1302" s="65" t="s">
        <v>365</v>
      </c>
      <c r="D1302" s="66" t="s">
        <v>365</v>
      </c>
      <c r="E1302" s="66" t="s">
        <v>371</v>
      </c>
      <c r="F1302" s="66">
        <v>0</v>
      </c>
      <c r="G1302" s="66">
        <v>30</v>
      </c>
      <c r="H1302" s="66" t="s">
        <v>371</v>
      </c>
      <c r="I1302" s="66">
        <v>0</v>
      </c>
      <c r="J1302" s="66" t="s">
        <v>365</v>
      </c>
    </row>
    <row r="1303" spans="1:10" ht="12.75" customHeight="1" x14ac:dyDescent="0.25">
      <c r="A1303" s="60"/>
      <c r="B1303" s="56" t="s">
        <v>368</v>
      </c>
      <c r="C1303" s="65" t="s">
        <v>365</v>
      </c>
      <c r="D1303" s="66">
        <v>53250</v>
      </c>
      <c r="E1303" s="66">
        <v>0</v>
      </c>
      <c r="F1303" s="66" t="s">
        <v>371</v>
      </c>
      <c r="G1303" s="66">
        <v>324</v>
      </c>
      <c r="H1303" s="66" t="s">
        <v>371</v>
      </c>
      <c r="I1303" s="66">
        <v>1</v>
      </c>
      <c r="J1303" s="66" t="s">
        <v>365</v>
      </c>
    </row>
    <row r="1304" spans="1:10" ht="12.75" customHeight="1" x14ac:dyDescent="0.25">
      <c r="A1304" s="60"/>
      <c r="B1304" s="60" t="s">
        <v>369</v>
      </c>
      <c r="C1304" s="65" t="s">
        <v>365</v>
      </c>
      <c r="D1304" s="66">
        <v>31762</v>
      </c>
      <c r="E1304" s="66">
        <v>0</v>
      </c>
      <c r="F1304" s="66" t="s">
        <v>371</v>
      </c>
      <c r="G1304" s="66">
        <v>283</v>
      </c>
      <c r="H1304" s="66" t="s">
        <v>371</v>
      </c>
      <c r="I1304" s="66" t="s">
        <v>371</v>
      </c>
      <c r="J1304" s="66" t="s">
        <v>365</v>
      </c>
    </row>
    <row r="1305" spans="1:10" ht="12.75" customHeight="1" x14ac:dyDescent="0.25">
      <c r="A1305" s="60"/>
      <c r="B1305" s="60" t="s">
        <v>370</v>
      </c>
      <c r="C1305" s="65" t="s">
        <v>365</v>
      </c>
      <c r="D1305" s="66">
        <v>940</v>
      </c>
      <c r="E1305" s="66">
        <v>0</v>
      </c>
      <c r="F1305" s="66">
        <v>0</v>
      </c>
      <c r="G1305" s="66">
        <v>5</v>
      </c>
      <c r="H1305" s="66" t="s">
        <v>371</v>
      </c>
      <c r="I1305" s="66">
        <v>0</v>
      </c>
      <c r="J1305" s="66" t="s">
        <v>365</v>
      </c>
    </row>
    <row r="1306" spans="1:10" ht="12.75" customHeight="1" x14ac:dyDescent="0.25">
      <c r="A1306" s="60"/>
      <c r="B1306" s="60" t="s">
        <v>372</v>
      </c>
      <c r="C1306" s="65" t="s">
        <v>365</v>
      </c>
      <c r="D1306" s="66">
        <v>18320</v>
      </c>
      <c r="E1306" s="66">
        <v>0</v>
      </c>
      <c r="F1306" s="66" t="s">
        <v>371</v>
      </c>
      <c r="G1306" s="66">
        <v>3</v>
      </c>
      <c r="H1306" s="66" t="s">
        <v>371</v>
      </c>
      <c r="I1306" s="66">
        <v>0</v>
      </c>
      <c r="J1306" s="66" t="s">
        <v>365</v>
      </c>
    </row>
    <row r="1307" spans="1:10" ht="12.75" customHeight="1" x14ac:dyDescent="0.25">
      <c r="A1307" s="60"/>
      <c r="B1307" s="60" t="s">
        <v>373</v>
      </c>
      <c r="C1307" s="65" t="s">
        <v>365</v>
      </c>
      <c r="D1307" s="66">
        <v>1416</v>
      </c>
      <c r="E1307" s="66" t="s">
        <v>365</v>
      </c>
      <c r="F1307" s="66" t="s">
        <v>365</v>
      </c>
      <c r="G1307" s="66" t="s">
        <v>365</v>
      </c>
      <c r="H1307" s="66" t="s">
        <v>365</v>
      </c>
      <c r="I1307" s="66" t="s">
        <v>365</v>
      </c>
      <c r="J1307" s="66" t="s">
        <v>365</v>
      </c>
    </row>
    <row r="1308" spans="1:10" ht="12.75" customHeight="1" x14ac:dyDescent="0.25">
      <c r="A1308" s="60"/>
      <c r="B1308" s="60" t="s">
        <v>374</v>
      </c>
      <c r="C1308" s="65" t="s">
        <v>365</v>
      </c>
      <c r="D1308" s="66">
        <v>812</v>
      </c>
      <c r="E1308" s="66">
        <v>0</v>
      </c>
      <c r="F1308" s="66" t="s">
        <v>371</v>
      </c>
      <c r="G1308" s="66">
        <v>33</v>
      </c>
      <c r="H1308" s="66" t="s">
        <v>371</v>
      </c>
      <c r="I1308" s="66" t="s">
        <v>371</v>
      </c>
      <c r="J1308" s="66" t="s">
        <v>365</v>
      </c>
    </row>
    <row r="1309" spans="1:10" ht="12.75" customHeight="1" x14ac:dyDescent="0.25">
      <c r="A1309" s="60"/>
      <c r="B1309" s="56" t="s">
        <v>375</v>
      </c>
      <c r="C1309" s="65" t="s">
        <v>365</v>
      </c>
      <c r="D1309" s="66">
        <v>4040</v>
      </c>
      <c r="E1309" s="66">
        <v>0</v>
      </c>
      <c r="F1309" s="66">
        <v>1</v>
      </c>
      <c r="G1309" s="66">
        <v>18</v>
      </c>
      <c r="H1309" s="66" t="s">
        <v>371</v>
      </c>
      <c r="I1309" s="66">
        <v>0</v>
      </c>
      <c r="J1309" s="66" t="s">
        <v>365</v>
      </c>
    </row>
    <row r="1310" spans="1:10" ht="12.75" customHeight="1" x14ac:dyDescent="0.25">
      <c r="A1310" s="60"/>
      <c r="B1310" s="60" t="s">
        <v>376</v>
      </c>
      <c r="C1310" s="65" t="s">
        <v>365</v>
      </c>
      <c r="D1310" s="66">
        <v>1342</v>
      </c>
      <c r="E1310" s="66">
        <v>0</v>
      </c>
      <c r="F1310" s="66" t="s">
        <v>371</v>
      </c>
      <c r="G1310" s="66">
        <v>14</v>
      </c>
      <c r="H1310" s="66" t="s">
        <v>371</v>
      </c>
      <c r="I1310" s="66">
        <v>0</v>
      </c>
      <c r="J1310" s="66" t="s">
        <v>365</v>
      </c>
    </row>
    <row r="1311" spans="1:10" ht="12.75" customHeight="1" x14ac:dyDescent="0.25">
      <c r="A1311" s="60"/>
      <c r="B1311" s="60" t="s">
        <v>377</v>
      </c>
      <c r="C1311" s="65" t="s">
        <v>365</v>
      </c>
      <c r="D1311" s="66">
        <v>1847</v>
      </c>
      <c r="E1311" s="66" t="s">
        <v>365</v>
      </c>
      <c r="F1311" s="66" t="s">
        <v>365</v>
      </c>
      <c r="G1311" s="66" t="s">
        <v>365</v>
      </c>
      <c r="H1311" s="66" t="s">
        <v>365</v>
      </c>
      <c r="I1311" s="66" t="s">
        <v>365</v>
      </c>
      <c r="J1311" s="66" t="s">
        <v>365</v>
      </c>
    </row>
    <row r="1312" spans="1:10" ht="12.75" customHeight="1" x14ac:dyDescent="0.25">
      <c r="A1312" s="60"/>
      <c r="B1312" s="60" t="s">
        <v>378</v>
      </c>
      <c r="C1312" s="65" t="s">
        <v>365</v>
      </c>
      <c r="D1312" s="66">
        <v>642</v>
      </c>
      <c r="E1312" s="66">
        <v>0</v>
      </c>
      <c r="F1312" s="66">
        <v>0</v>
      </c>
      <c r="G1312" s="66">
        <v>4</v>
      </c>
      <c r="H1312" s="66" t="s">
        <v>371</v>
      </c>
      <c r="I1312" s="66">
        <v>0</v>
      </c>
      <c r="J1312" s="66" t="s">
        <v>365</v>
      </c>
    </row>
    <row r="1313" spans="1:10" ht="12.75" customHeight="1" x14ac:dyDescent="0.25">
      <c r="A1313" s="60"/>
      <c r="B1313" s="60" t="s">
        <v>379</v>
      </c>
      <c r="C1313" s="65" t="s">
        <v>365</v>
      </c>
      <c r="D1313" s="66">
        <v>117</v>
      </c>
      <c r="E1313" s="66" t="s">
        <v>365</v>
      </c>
      <c r="F1313" s="66">
        <v>1</v>
      </c>
      <c r="G1313" s="66" t="s">
        <v>371</v>
      </c>
      <c r="H1313" s="66" t="s">
        <v>371</v>
      </c>
      <c r="I1313" s="66" t="s">
        <v>365</v>
      </c>
      <c r="J1313" s="66" t="s">
        <v>365</v>
      </c>
    </row>
    <row r="1314" spans="1:10" ht="12.75" customHeight="1" x14ac:dyDescent="0.25">
      <c r="A1314" s="60"/>
      <c r="B1314" s="60" t="s">
        <v>380</v>
      </c>
      <c r="C1314" s="65" t="s">
        <v>365</v>
      </c>
      <c r="D1314" s="66" t="s">
        <v>365</v>
      </c>
      <c r="E1314" s="66">
        <v>0</v>
      </c>
      <c r="F1314" s="66" t="s">
        <v>371</v>
      </c>
      <c r="G1314" s="66">
        <v>0</v>
      </c>
      <c r="H1314" s="66" t="s">
        <v>371</v>
      </c>
      <c r="I1314" s="66">
        <v>0</v>
      </c>
      <c r="J1314" s="66" t="s">
        <v>365</v>
      </c>
    </row>
    <row r="1315" spans="1:10" ht="12.75" customHeight="1" x14ac:dyDescent="0.25">
      <c r="A1315" s="60"/>
      <c r="B1315" s="60" t="s">
        <v>381</v>
      </c>
      <c r="C1315" s="65" t="s">
        <v>365</v>
      </c>
      <c r="D1315" s="66">
        <v>92</v>
      </c>
      <c r="E1315" s="66">
        <v>0</v>
      </c>
      <c r="F1315" s="66" t="s">
        <v>371</v>
      </c>
      <c r="G1315" s="66">
        <v>1</v>
      </c>
      <c r="H1315" s="66" t="s">
        <v>371</v>
      </c>
      <c r="I1315" s="66">
        <v>0</v>
      </c>
      <c r="J1315" s="66" t="s">
        <v>365</v>
      </c>
    </row>
    <row r="1316" spans="1:10" ht="12.75" customHeight="1" x14ac:dyDescent="0.25">
      <c r="A1316" s="60"/>
      <c r="B1316" s="56" t="s">
        <v>382</v>
      </c>
      <c r="C1316" s="65">
        <v>556</v>
      </c>
      <c r="D1316" s="66">
        <v>2337</v>
      </c>
      <c r="E1316" s="66" t="s">
        <v>371</v>
      </c>
      <c r="F1316" s="66" t="s">
        <v>371</v>
      </c>
      <c r="G1316" s="66">
        <v>4</v>
      </c>
      <c r="H1316" s="66" t="s">
        <v>371</v>
      </c>
      <c r="I1316" s="66">
        <v>0</v>
      </c>
      <c r="J1316" s="66">
        <v>544</v>
      </c>
    </row>
    <row r="1317" spans="1:10" ht="12.75" customHeight="1" x14ac:dyDescent="0.25">
      <c r="A1317" s="60"/>
      <c r="B1317" s="60"/>
      <c r="C1317" s="65"/>
      <c r="D1317" s="66"/>
      <c r="E1317" s="66"/>
      <c r="F1317" s="66"/>
      <c r="G1317" s="66"/>
      <c r="H1317" s="66"/>
      <c r="I1317" s="66"/>
      <c r="J1317" s="66"/>
    </row>
    <row r="1318" spans="1:10" s="59" customFormat="1" ht="12.75" customHeight="1" x14ac:dyDescent="0.25">
      <c r="A1318" s="56" t="s">
        <v>502</v>
      </c>
      <c r="B1318" s="56" t="s">
        <v>503</v>
      </c>
      <c r="C1318" s="69"/>
      <c r="D1318" s="70"/>
      <c r="E1318" s="70"/>
      <c r="F1318" s="70"/>
      <c r="G1318" s="70"/>
      <c r="H1318" s="70"/>
      <c r="I1318" s="70"/>
      <c r="J1318" s="70"/>
    </row>
    <row r="1319" spans="1:10" ht="12.75" customHeight="1" x14ac:dyDescent="0.25">
      <c r="A1319" s="63"/>
      <c r="B1319" s="72"/>
      <c r="C1319" s="65"/>
      <c r="D1319" s="66"/>
      <c r="E1319" s="66"/>
      <c r="F1319" s="66"/>
      <c r="G1319" s="66"/>
      <c r="H1319" s="66"/>
      <c r="I1319" s="66"/>
      <c r="J1319" s="66"/>
    </row>
    <row r="1320" spans="1:10" ht="12.75" customHeight="1" x14ac:dyDescent="0.25">
      <c r="A1320" s="60"/>
      <c r="B1320" s="60"/>
      <c r="C1320" s="65"/>
      <c r="D1320" s="66"/>
      <c r="E1320" s="66"/>
      <c r="F1320" s="66"/>
      <c r="G1320" s="66"/>
      <c r="H1320" s="66"/>
      <c r="I1320" s="66"/>
      <c r="J1320" s="66"/>
    </row>
    <row r="1321" spans="1:10" ht="12.75" customHeight="1" x14ac:dyDescent="0.25">
      <c r="A1321" s="60"/>
      <c r="B1321" s="56" t="s">
        <v>363</v>
      </c>
      <c r="C1321" s="65">
        <v>57</v>
      </c>
      <c r="D1321" s="66">
        <v>6557</v>
      </c>
      <c r="E1321" s="66">
        <v>0</v>
      </c>
      <c r="F1321" s="66" t="s">
        <v>371</v>
      </c>
      <c r="G1321" s="66">
        <v>26</v>
      </c>
      <c r="H1321" s="66" t="s">
        <v>371</v>
      </c>
      <c r="I1321" s="66">
        <v>0</v>
      </c>
      <c r="J1321" s="66">
        <v>7</v>
      </c>
    </row>
    <row r="1322" spans="1:10" ht="12.75" customHeight="1" x14ac:dyDescent="0.25">
      <c r="A1322" s="60"/>
      <c r="B1322" s="56" t="s">
        <v>364</v>
      </c>
      <c r="C1322" s="65" t="s">
        <v>365</v>
      </c>
      <c r="D1322" s="66">
        <v>19</v>
      </c>
      <c r="E1322" s="66">
        <v>0</v>
      </c>
      <c r="F1322" s="66" t="s">
        <v>371</v>
      </c>
      <c r="G1322" s="66">
        <v>3</v>
      </c>
      <c r="H1322" s="66" t="s">
        <v>371</v>
      </c>
      <c r="I1322" s="66">
        <v>0</v>
      </c>
      <c r="J1322" s="66" t="s">
        <v>365</v>
      </c>
    </row>
    <row r="1323" spans="1:10" ht="12.75" customHeight="1" x14ac:dyDescent="0.25">
      <c r="A1323" s="60"/>
      <c r="B1323" s="60" t="s">
        <v>366</v>
      </c>
      <c r="C1323" s="65" t="s">
        <v>365</v>
      </c>
      <c r="D1323" s="66">
        <v>19</v>
      </c>
      <c r="E1323" s="66">
        <v>0</v>
      </c>
      <c r="F1323" s="66">
        <v>0</v>
      </c>
      <c r="G1323" s="66">
        <v>2</v>
      </c>
      <c r="H1323" s="66">
        <v>0</v>
      </c>
      <c r="I1323" s="66">
        <v>0</v>
      </c>
      <c r="J1323" s="66" t="s">
        <v>365</v>
      </c>
    </row>
    <row r="1324" spans="1:10" ht="12.75" customHeight="1" x14ac:dyDescent="0.25">
      <c r="A1324" s="60"/>
      <c r="B1324" s="60" t="s">
        <v>367</v>
      </c>
      <c r="C1324" s="65" t="s">
        <v>365</v>
      </c>
      <c r="D1324" s="66" t="s">
        <v>365</v>
      </c>
      <c r="E1324" s="66">
        <v>0</v>
      </c>
      <c r="F1324" s="66" t="s">
        <v>371</v>
      </c>
      <c r="G1324" s="66">
        <v>1</v>
      </c>
      <c r="H1324" s="66" t="s">
        <v>371</v>
      </c>
      <c r="I1324" s="66">
        <v>0</v>
      </c>
      <c r="J1324" s="66" t="s">
        <v>365</v>
      </c>
    </row>
    <row r="1325" spans="1:10" ht="12.75" customHeight="1" x14ac:dyDescent="0.25">
      <c r="A1325" s="60"/>
      <c r="B1325" s="56" t="s">
        <v>368</v>
      </c>
      <c r="C1325" s="65" t="s">
        <v>365</v>
      </c>
      <c r="D1325" s="66">
        <v>5639</v>
      </c>
      <c r="E1325" s="66">
        <v>0</v>
      </c>
      <c r="F1325" s="66" t="s">
        <v>371</v>
      </c>
      <c r="G1325" s="66">
        <v>19</v>
      </c>
      <c r="H1325" s="66" t="s">
        <v>371</v>
      </c>
      <c r="I1325" s="66">
        <v>0</v>
      </c>
      <c r="J1325" s="66" t="s">
        <v>365</v>
      </c>
    </row>
    <row r="1326" spans="1:10" ht="12.75" customHeight="1" x14ac:dyDescent="0.25">
      <c r="A1326" s="60"/>
      <c r="B1326" s="60" t="s">
        <v>369</v>
      </c>
      <c r="C1326" s="65" t="s">
        <v>365</v>
      </c>
      <c r="D1326" s="66">
        <v>1664</v>
      </c>
      <c r="E1326" s="66">
        <v>0</v>
      </c>
      <c r="F1326" s="66" t="s">
        <v>371</v>
      </c>
      <c r="G1326" s="66">
        <v>17</v>
      </c>
      <c r="H1326" s="66" t="s">
        <v>371</v>
      </c>
      <c r="I1326" s="66">
        <v>0</v>
      </c>
      <c r="J1326" s="66" t="s">
        <v>365</v>
      </c>
    </row>
    <row r="1327" spans="1:10" ht="12.75" customHeight="1" x14ac:dyDescent="0.25">
      <c r="A1327" s="60"/>
      <c r="B1327" s="60" t="s">
        <v>370</v>
      </c>
      <c r="C1327" s="65" t="s">
        <v>365</v>
      </c>
      <c r="D1327" s="66">
        <v>149</v>
      </c>
      <c r="E1327" s="66">
        <v>0</v>
      </c>
      <c r="F1327" s="66" t="s">
        <v>371</v>
      </c>
      <c r="G1327" s="66" t="s">
        <v>371</v>
      </c>
      <c r="H1327" s="66">
        <v>0</v>
      </c>
      <c r="I1327" s="66">
        <v>0</v>
      </c>
      <c r="J1327" s="66" t="s">
        <v>365</v>
      </c>
    </row>
    <row r="1328" spans="1:10" ht="12.75" customHeight="1" x14ac:dyDescent="0.25">
      <c r="A1328" s="60"/>
      <c r="B1328" s="60" t="s">
        <v>372</v>
      </c>
      <c r="C1328" s="65" t="s">
        <v>365</v>
      </c>
      <c r="D1328" s="66">
        <v>3769</v>
      </c>
      <c r="E1328" s="66">
        <v>0</v>
      </c>
      <c r="F1328" s="66" t="s">
        <v>371</v>
      </c>
      <c r="G1328" s="66" t="s">
        <v>387</v>
      </c>
      <c r="H1328" s="66" t="s">
        <v>371</v>
      </c>
      <c r="I1328" s="66">
        <v>0</v>
      </c>
      <c r="J1328" s="66" t="s">
        <v>365</v>
      </c>
    </row>
    <row r="1329" spans="1:10" ht="12.75" customHeight="1" x14ac:dyDescent="0.25">
      <c r="A1329" s="60"/>
      <c r="B1329" s="60" t="s">
        <v>373</v>
      </c>
      <c r="C1329" s="65" t="s">
        <v>365</v>
      </c>
      <c r="D1329" s="66">
        <v>23</v>
      </c>
      <c r="E1329" s="66" t="s">
        <v>365</v>
      </c>
      <c r="F1329" s="66" t="s">
        <v>365</v>
      </c>
      <c r="G1329" s="66" t="s">
        <v>365</v>
      </c>
      <c r="H1329" s="66" t="s">
        <v>365</v>
      </c>
      <c r="I1329" s="66" t="s">
        <v>365</v>
      </c>
      <c r="J1329" s="66" t="s">
        <v>365</v>
      </c>
    </row>
    <row r="1330" spans="1:10" ht="12.75" customHeight="1" x14ac:dyDescent="0.25">
      <c r="A1330" s="60"/>
      <c r="B1330" s="60" t="s">
        <v>374</v>
      </c>
      <c r="C1330" s="65" t="s">
        <v>365</v>
      </c>
      <c r="D1330" s="66">
        <v>33</v>
      </c>
      <c r="E1330" s="66">
        <v>0</v>
      </c>
      <c r="F1330" s="66" t="s">
        <v>371</v>
      </c>
      <c r="G1330" s="66" t="s">
        <v>371</v>
      </c>
      <c r="H1330" s="66" t="s">
        <v>371</v>
      </c>
      <c r="I1330" s="66">
        <v>0</v>
      </c>
      <c r="J1330" s="66" t="s">
        <v>365</v>
      </c>
    </row>
    <row r="1331" spans="1:10" ht="12.75" customHeight="1" x14ac:dyDescent="0.25">
      <c r="A1331" s="60"/>
      <c r="B1331" s="56" t="s">
        <v>375</v>
      </c>
      <c r="C1331" s="65" t="s">
        <v>365</v>
      </c>
      <c r="D1331" s="66">
        <v>887</v>
      </c>
      <c r="E1331" s="66">
        <v>0</v>
      </c>
      <c r="F1331" s="66" t="s">
        <v>371</v>
      </c>
      <c r="G1331" s="66">
        <v>4</v>
      </c>
      <c r="H1331" s="66" t="s">
        <v>371</v>
      </c>
      <c r="I1331" s="66">
        <v>0</v>
      </c>
      <c r="J1331" s="66" t="s">
        <v>365</v>
      </c>
    </row>
    <row r="1332" spans="1:10" ht="12.75" customHeight="1" x14ac:dyDescent="0.25">
      <c r="A1332" s="60"/>
      <c r="B1332" s="60" t="s">
        <v>376</v>
      </c>
      <c r="C1332" s="65" t="s">
        <v>365</v>
      </c>
      <c r="D1332" s="66">
        <v>352</v>
      </c>
      <c r="E1332" s="66">
        <v>0</v>
      </c>
      <c r="F1332" s="66" t="s">
        <v>371</v>
      </c>
      <c r="G1332" s="66">
        <v>3</v>
      </c>
      <c r="H1332" s="66" t="s">
        <v>371</v>
      </c>
      <c r="I1332" s="66">
        <v>0</v>
      </c>
      <c r="J1332" s="66" t="s">
        <v>365</v>
      </c>
    </row>
    <row r="1333" spans="1:10" ht="12.75" customHeight="1" x14ac:dyDescent="0.25">
      <c r="A1333" s="60"/>
      <c r="B1333" s="60" t="s">
        <v>377</v>
      </c>
      <c r="C1333" s="65" t="s">
        <v>365</v>
      </c>
      <c r="D1333" s="66">
        <v>416</v>
      </c>
      <c r="E1333" s="66" t="s">
        <v>365</v>
      </c>
      <c r="F1333" s="66" t="s">
        <v>365</v>
      </c>
      <c r="G1333" s="66" t="s">
        <v>365</v>
      </c>
      <c r="H1333" s="66" t="s">
        <v>365</v>
      </c>
      <c r="I1333" s="66" t="s">
        <v>365</v>
      </c>
      <c r="J1333" s="66" t="s">
        <v>365</v>
      </c>
    </row>
    <row r="1334" spans="1:10" ht="12.75" customHeight="1" x14ac:dyDescent="0.25">
      <c r="A1334" s="60"/>
      <c r="B1334" s="60" t="s">
        <v>378</v>
      </c>
      <c r="C1334" s="65" t="s">
        <v>365</v>
      </c>
      <c r="D1334" s="66">
        <v>94</v>
      </c>
      <c r="E1334" s="66">
        <v>0</v>
      </c>
      <c r="F1334" s="66">
        <v>0</v>
      </c>
      <c r="G1334" s="66" t="s">
        <v>371</v>
      </c>
      <c r="H1334" s="66" t="s">
        <v>371</v>
      </c>
      <c r="I1334" s="66">
        <v>0</v>
      </c>
      <c r="J1334" s="66" t="s">
        <v>365</v>
      </c>
    </row>
    <row r="1335" spans="1:10" ht="12.75" customHeight="1" x14ac:dyDescent="0.25">
      <c r="A1335" s="60"/>
      <c r="B1335" s="60" t="s">
        <v>379</v>
      </c>
      <c r="C1335" s="65" t="s">
        <v>365</v>
      </c>
      <c r="D1335" s="66">
        <v>16</v>
      </c>
      <c r="E1335" s="66" t="s">
        <v>365</v>
      </c>
      <c r="F1335" s="66" t="s">
        <v>371</v>
      </c>
      <c r="G1335" s="66" t="s">
        <v>371</v>
      </c>
      <c r="H1335" s="66" t="s">
        <v>371</v>
      </c>
      <c r="I1335" s="66" t="s">
        <v>365</v>
      </c>
      <c r="J1335" s="66" t="s">
        <v>365</v>
      </c>
    </row>
    <row r="1336" spans="1:10" ht="12.75" customHeight="1" x14ac:dyDescent="0.25">
      <c r="A1336" s="60"/>
      <c r="B1336" s="60" t="s">
        <v>380</v>
      </c>
      <c r="C1336" s="65" t="s">
        <v>365</v>
      </c>
      <c r="D1336" s="66" t="s">
        <v>365</v>
      </c>
      <c r="E1336" s="66">
        <v>0</v>
      </c>
      <c r="F1336" s="66" t="s">
        <v>371</v>
      </c>
      <c r="G1336" s="66" t="s">
        <v>371</v>
      </c>
      <c r="H1336" s="66" t="s">
        <v>371</v>
      </c>
      <c r="I1336" s="66">
        <v>0</v>
      </c>
      <c r="J1336" s="66" t="s">
        <v>365</v>
      </c>
    </row>
    <row r="1337" spans="1:10" ht="12.75" customHeight="1" x14ac:dyDescent="0.25">
      <c r="A1337" s="60"/>
      <c r="B1337" s="60" t="s">
        <v>381</v>
      </c>
      <c r="C1337" s="65" t="s">
        <v>365</v>
      </c>
      <c r="D1337" s="66" t="s">
        <v>387</v>
      </c>
      <c r="E1337" s="66">
        <v>0</v>
      </c>
      <c r="F1337" s="66">
        <v>0</v>
      </c>
      <c r="G1337" s="66" t="s">
        <v>371</v>
      </c>
      <c r="H1337" s="66" t="s">
        <v>371</v>
      </c>
      <c r="I1337" s="66">
        <v>0</v>
      </c>
      <c r="J1337" s="66" t="s">
        <v>365</v>
      </c>
    </row>
    <row r="1338" spans="1:10" ht="12.75" customHeight="1" x14ac:dyDescent="0.25">
      <c r="A1338" s="60"/>
      <c r="B1338" s="56" t="s">
        <v>382</v>
      </c>
      <c r="C1338" s="65">
        <v>7</v>
      </c>
      <c r="D1338" s="66">
        <v>12</v>
      </c>
      <c r="E1338" s="66">
        <v>0</v>
      </c>
      <c r="F1338" s="66" t="s">
        <v>371</v>
      </c>
      <c r="G1338" s="66" t="s">
        <v>371</v>
      </c>
      <c r="H1338" s="66" t="s">
        <v>371</v>
      </c>
      <c r="I1338" s="66">
        <v>0</v>
      </c>
      <c r="J1338" s="66">
        <v>7</v>
      </c>
    </row>
    <row r="1339" spans="1:10" ht="12.75" customHeight="1" x14ac:dyDescent="0.25">
      <c r="A1339" s="60"/>
      <c r="B1339" s="60"/>
      <c r="C1339" s="65"/>
      <c r="D1339" s="66"/>
      <c r="E1339" s="66"/>
      <c r="F1339" s="66"/>
      <c r="G1339" s="66"/>
      <c r="H1339" s="66"/>
      <c r="I1339" s="66"/>
      <c r="J1339" s="66"/>
    </row>
    <row r="1340" spans="1:10" s="59" customFormat="1" ht="12.75" customHeight="1" x14ac:dyDescent="0.25">
      <c r="A1340" s="56" t="s">
        <v>504</v>
      </c>
      <c r="B1340" s="56" t="s">
        <v>505</v>
      </c>
      <c r="C1340" s="69"/>
      <c r="D1340" s="70"/>
      <c r="E1340" s="70"/>
      <c r="F1340" s="70"/>
      <c r="G1340" s="70"/>
      <c r="H1340" s="70"/>
      <c r="I1340" s="70"/>
      <c r="J1340" s="70"/>
    </row>
    <row r="1341" spans="1:10" ht="12.75" customHeight="1" x14ac:dyDescent="0.25">
      <c r="A1341" s="60"/>
      <c r="B1341" s="60"/>
      <c r="C1341" s="65"/>
      <c r="D1341" s="66"/>
      <c r="E1341" s="66"/>
      <c r="F1341" s="66"/>
      <c r="G1341" s="66"/>
      <c r="H1341" s="66"/>
      <c r="I1341" s="66"/>
      <c r="J1341" s="66"/>
    </row>
    <row r="1342" spans="1:10" ht="12.75" customHeight="1" x14ac:dyDescent="0.25">
      <c r="A1342" s="60"/>
      <c r="B1342" s="60"/>
      <c r="C1342" s="65"/>
      <c r="D1342" s="66"/>
      <c r="E1342" s="66"/>
      <c r="F1342" s="66"/>
      <c r="G1342" s="66"/>
      <c r="H1342" s="66"/>
      <c r="I1342" s="66"/>
      <c r="J1342" s="66"/>
    </row>
    <row r="1343" spans="1:10" ht="12.75" customHeight="1" x14ac:dyDescent="0.25">
      <c r="A1343" s="60"/>
      <c r="B1343" s="56" t="s">
        <v>363</v>
      </c>
      <c r="C1343" s="65">
        <v>243</v>
      </c>
      <c r="D1343" s="66">
        <v>34380</v>
      </c>
      <c r="E1343" s="66" t="s">
        <v>371</v>
      </c>
      <c r="F1343" s="66" t="s">
        <v>371</v>
      </c>
      <c r="G1343" s="66">
        <v>114</v>
      </c>
      <c r="H1343" s="66" t="s">
        <v>371</v>
      </c>
      <c r="I1343" s="66">
        <v>0</v>
      </c>
      <c r="J1343" s="66">
        <v>6</v>
      </c>
    </row>
    <row r="1344" spans="1:10" ht="12.75" customHeight="1" x14ac:dyDescent="0.25">
      <c r="A1344" s="60"/>
      <c r="B1344" s="56" t="s">
        <v>364</v>
      </c>
      <c r="C1344" s="65" t="s">
        <v>365</v>
      </c>
      <c r="D1344" s="66">
        <v>39</v>
      </c>
      <c r="E1344" s="66" t="s">
        <v>371</v>
      </c>
      <c r="F1344" s="66">
        <v>0</v>
      </c>
      <c r="G1344" s="66">
        <v>26</v>
      </c>
      <c r="H1344" s="66" t="s">
        <v>371</v>
      </c>
      <c r="I1344" s="66">
        <v>0</v>
      </c>
      <c r="J1344" s="66" t="s">
        <v>365</v>
      </c>
    </row>
    <row r="1345" spans="1:10" ht="12.75" customHeight="1" x14ac:dyDescent="0.25">
      <c r="A1345" s="60"/>
      <c r="B1345" s="60" t="s">
        <v>366</v>
      </c>
      <c r="C1345" s="65" t="s">
        <v>365</v>
      </c>
      <c r="D1345" s="66">
        <v>39</v>
      </c>
      <c r="E1345" s="66" t="s">
        <v>371</v>
      </c>
      <c r="F1345" s="66">
        <v>0</v>
      </c>
      <c r="G1345" s="66">
        <v>2</v>
      </c>
      <c r="H1345" s="66" t="s">
        <v>371</v>
      </c>
      <c r="I1345" s="66">
        <v>0</v>
      </c>
      <c r="J1345" s="66" t="s">
        <v>365</v>
      </c>
    </row>
    <row r="1346" spans="1:10" ht="12.75" customHeight="1" x14ac:dyDescent="0.25">
      <c r="A1346" s="60"/>
      <c r="B1346" s="60" t="s">
        <v>367</v>
      </c>
      <c r="C1346" s="65" t="s">
        <v>365</v>
      </c>
      <c r="D1346" s="66" t="s">
        <v>365</v>
      </c>
      <c r="E1346" s="66">
        <v>0</v>
      </c>
      <c r="F1346" s="66">
        <v>0</v>
      </c>
      <c r="G1346" s="66">
        <v>24</v>
      </c>
      <c r="H1346" s="66" t="s">
        <v>371</v>
      </c>
      <c r="I1346" s="66">
        <v>0</v>
      </c>
      <c r="J1346" s="66" t="s">
        <v>365</v>
      </c>
    </row>
    <row r="1347" spans="1:10" ht="12.75" customHeight="1" x14ac:dyDescent="0.25">
      <c r="A1347" s="60"/>
      <c r="B1347" s="56" t="s">
        <v>368</v>
      </c>
      <c r="C1347" s="65" t="s">
        <v>365</v>
      </c>
      <c r="D1347" s="66">
        <v>32614</v>
      </c>
      <c r="E1347" s="66" t="s">
        <v>371</v>
      </c>
      <c r="F1347" s="66" t="s">
        <v>371</v>
      </c>
      <c r="G1347" s="66">
        <v>78</v>
      </c>
      <c r="H1347" s="66" t="s">
        <v>371</v>
      </c>
      <c r="I1347" s="66">
        <v>0</v>
      </c>
      <c r="J1347" s="66" t="s">
        <v>365</v>
      </c>
    </row>
    <row r="1348" spans="1:10" ht="12.75" customHeight="1" x14ac:dyDescent="0.25">
      <c r="A1348" s="60"/>
      <c r="B1348" s="60" t="s">
        <v>369</v>
      </c>
      <c r="C1348" s="65" t="s">
        <v>365</v>
      </c>
      <c r="D1348" s="66">
        <v>1548</v>
      </c>
      <c r="E1348" s="66" t="s">
        <v>371</v>
      </c>
      <c r="F1348" s="66" t="s">
        <v>371</v>
      </c>
      <c r="G1348" s="66">
        <v>72</v>
      </c>
      <c r="H1348" s="66" t="s">
        <v>371</v>
      </c>
      <c r="I1348" s="66">
        <v>0</v>
      </c>
      <c r="J1348" s="66" t="s">
        <v>365</v>
      </c>
    </row>
    <row r="1349" spans="1:10" ht="12.75" customHeight="1" x14ac:dyDescent="0.25">
      <c r="A1349" s="60"/>
      <c r="B1349" s="60" t="s">
        <v>370</v>
      </c>
      <c r="C1349" s="65" t="s">
        <v>365</v>
      </c>
      <c r="D1349" s="66">
        <v>169</v>
      </c>
      <c r="E1349" s="66">
        <v>0</v>
      </c>
      <c r="F1349" s="66" t="s">
        <v>371</v>
      </c>
      <c r="G1349" s="66" t="s">
        <v>371</v>
      </c>
      <c r="H1349" s="66">
        <v>0</v>
      </c>
      <c r="I1349" s="66">
        <v>0</v>
      </c>
      <c r="J1349" s="66" t="s">
        <v>365</v>
      </c>
    </row>
    <row r="1350" spans="1:10" ht="12.75" customHeight="1" x14ac:dyDescent="0.25">
      <c r="A1350" s="60"/>
      <c r="B1350" s="60" t="s">
        <v>372</v>
      </c>
      <c r="C1350" s="65" t="s">
        <v>365</v>
      </c>
      <c r="D1350" s="66">
        <v>4953</v>
      </c>
      <c r="E1350" s="66">
        <v>0</v>
      </c>
      <c r="F1350" s="66" t="s">
        <v>371</v>
      </c>
      <c r="G1350" s="66">
        <v>5</v>
      </c>
      <c r="H1350" s="66" t="s">
        <v>371</v>
      </c>
      <c r="I1350" s="66">
        <v>0</v>
      </c>
      <c r="J1350" s="66" t="s">
        <v>365</v>
      </c>
    </row>
    <row r="1351" spans="1:10" ht="12.75" customHeight="1" x14ac:dyDescent="0.25">
      <c r="A1351" s="60"/>
      <c r="B1351" s="60" t="s">
        <v>373</v>
      </c>
      <c r="C1351" s="65" t="s">
        <v>365</v>
      </c>
      <c r="D1351" s="66">
        <v>25834</v>
      </c>
      <c r="E1351" s="66" t="s">
        <v>365</v>
      </c>
      <c r="F1351" s="66" t="s">
        <v>365</v>
      </c>
      <c r="G1351" s="66" t="s">
        <v>365</v>
      </c>
      <c r="H1351" s="66" t="s">
        <v>365</v>
      </c>
      <c r="I1351" s="66" t="s">
        <v>365</v>
      </c>
      <c r="J1351" s="66" t="s">
        <v>365</v>
      </c>
    </row>
    <row r="1352" spans="1:10" ht="12.75" customHeight="1" x14ac:dyDescent="0.25">
      <c r="A1352" s="60"/>
      <c r="B1352" s="60" t="s">
        <v>374</v>
      </c>
      <c r="C1352" s="65" t="s">
        <v>365</v>
      </c>
      <c r="D1352" s="66">
        <v>110</v>
      </c>
      <c r="E1352" s="66">
        <v>0</v>
      </c>
      <c r="F1352" s="66" t="s">
        <v>371</v>
      </c>
      <c r="G1352" s="66" t="s">
        <v>371</v>
      </c>
      <c r="H1352" s="66" t="s">
        <v>371</v>
      </c>
      <c r="I1352" s="66">
        <v>0</v>
      </c>
      <c r="J1352" s="66" t="s">
        <v>365</v>
      </c>
    </row>
    <row r="1353" spans="1:10" ht="12.75" customHeight="1" x14ac:dyDescent="0.25">
      <c r="A1353" s="60"/>
      <c r="B1353" s="56" t="s">
        <v>375</v>
      </c>
      <c r="C1353" s="65" t="s">
        <v>365</v>
      </c>
      <c r="D1353" s="66">
        <v>1625</v>
      </c>
      <c r="E1353" s="66" t="s">
        <v>371</v>
      </c>
      <c r="F1353" s="66" t="s">
        <v>371</v>
      </c>
      <c r="G1353" s="66">
        <v>9</v>
      </c>
      <c r="H1353" s="66" t="s">
        <v>371</v>
      </c>
      <c r="I1353" s="66">
        <v>0</v>
      </c>
      <c r="J1353" s="66" t="s">
        <v>365</v>
      </c>
    </row>
    <row r="1354" spans="1:10" ht="12.75" customHeight="1" x14ac:dyDescent="0.25">
      <c r="A1354" s="60"/>
      <c r="B1354" s="60" t="s">
        <v>376</v>
      </c>
      <c r="C1354" s="65" t="s">
        <v>365</v>
      </c>
      <c r="D1354" s="66">
        <v>720</v>
      </c>
      <c r="E1354" s="66" t="s">
        <v>371</v>
      </c>
      <c r="F1354" s="66" t="s">
        <v>371</v>
      </c>
      <c r="G1354" s="66">
        <v>7</v>
      </c>
      <c r="H1354" s="66" t="s">
        <v>371</v>
      </c>
      <c r="I1354" s="66">
        <v>0</v>
      </c>
      <c r="J1354" s="66" t="s">
        <v>365</v>
      </c>
    </row>
    <row r="1355" spans="1:10" ht="12.75" customHeight="1" x14ac:dyDescent="0.25">
      <c r="A1355" s="60"/>
      <c r="B1355" s="60" t="s">
        <v>377</v>
      </c>
      <c r="C1355" s="65" t="s">
        <v>365</v>
      </c>
      <c r="D1355" s="66">
        <v>658</v>
      </c>
      <c r="E1355" s="66" t="s">
        <v>365</v>
      </c>
      <c r="F1355" s="66" t="s">
        <v>365</v>
      </c>
      <c r="G1355" s="66" t="s">
        <v>365</v>
      </c>
      <c r="H1355" s="66" t="s">
        <v>365</v>
      </c>
      <c r="I1355" s="66" t="s">
        <v>365</v>
      </c>
      <c r="J1355" s="66" t="s">
        <v>365</v>
      </c>
    </row>
    <row r="1356" spans="1:10" ht="12.75" customHeight="1" x14ac:dyDescent="0.25">
      <c r="A1356" s="60"/>
      <c r="B1356" s="60" t="s">
        <v>378</v>
      </c>
      <c r="C1356" s="65" t="s">
        <v>365</v>
      </c>
      <c r="D1356" s="66">
        <v>177</v>
      </c>
      <c r="E1356" s="66">
        <v>0</v>
      </c>
      <c r="F1356" s="66">
        <v>0</v>
      </c>
      <c r="G1356" s="66">
        <v>2</v>
      </c>
      <c r="H1356" s="66" t="s">
        <v>371</v>
      </c>
      <c r="I1356" s="66">
        <v>0</v>
      </c>
      <c r="J1356" s="66" t="s">
        <v>365</v>
      </c>
    </row>
    <row r="1357" spans="1:10" ht="12.75" customHeight="1" x14ac:dyDescent="0.25">
      <c r="A1357" s="60"/>
      <c r="B1357" s="60" t="s">
        <v>379</v>
      </c>
      <c r="C1357" s="65" t="s">
        <v>365</v>
      </c>
      <c r="D1357" s="66">
        <v>7</v>
      </c>
      <c r="E1357" s="66" t="s">
        <v>365</v>
      </c>
      <c r="F1357" s="66" t="s">
        <v>371</v>
      </c>
      <c r="G1357" s="66">
        <v>1</v>
      </c>
      <c r="H1357" s="66" t="s">
        <v>371</v>
      </c>
      <c r="I1357" s="66" t="s">
        <v>365</v>
      </c>
      <c r="J1357" s="66" t="s">
        <v>365</v>
      </c>
    </row>
    <row r="1358" spans="1:10" ht="12.75" customHeight="1" x14ac:dyDescent="0.25">
      <c r="A1358" s="60"/>
      <c r="B1358" s="60" t="s">
        <v>380</v>
      </c>
      <c r="C1358" s="65" t="s">
        <v>365</v>
      </c>
      <c r="D1358" s="66" t="s">
        <v>365</v>
      </c>
      <c r="E1358" s="66">
        <v>0</v>
      </c>
      <c r="F1358" s="66" t="s">
        <v>371</v>
      </c>
      <c r="G1358" s="66" t="s">
        <v>371</v>
      </c>
      <c r="H1358" s="66">
        <v>0</v>
      </c>
      <c r="I1358" s="66">
        <v>0</v>
      </c>
      <c r="J1358" s="66" t="s">
        <v>365</v>
      </c>
    </row>
    <row r="1359" spans="1:10" ht="12.75" customHeight="1" x14ac:dyDescent="0.25">
      <c r="A1359" s="60"/>
      <c r="B1359" s="60" t="s">
        <v>381</v>
      </c>
      <c r="C1359" s="65" t="s">
        <v>365</v>
      </c>
      <c r="D1359" s="66">
        <v>64</v>
      </c>
      <c r="E1359" s="66">
        <v>0</v>
      </c>
      <c r="F1359" s="66" t="s">
        <v>371</v>
      </c>
      <c r="G1359" s="66">
        <v>0</v>
      </c>
      <c r="H1359" s="66" t="s">
        <v>371</v>
      </c>
      <c r="I1359" s="66">
        <v>0</v>
      </c>
      <c r="J1359" s="66" t="s">
        <v>365</v>
      </c>
    </row>
    <row r="1360" spans="1:10" ht="12.75" customHeight="1" x14ac:dyDescent="0.25">
      <c r="A1360" s="60"/>
      <c r="B1360" s="56" t="s">
        <v>382</v>
      </c>
      <c r="C1360" s="65">
        <v>8</v>
      </c>
      <c r="D1360" s="66">
        <v>103</v>
      </c>
      <c r="E1360" s="66">
        <v>0</v>
      </c>
      <c r="F1360" s="66" t="s">
        <v>371</v>
      </c>
      <c r="G1360" s="66">
        <v>2</v>
      </c>
      <c r="H1360" s="66" t="s">
        <v>371</v>
      </c>
      <c r="I1360" s="66">
        <v>0</v>
      </c>
      <c r="J1360" s="66">
        <v>6</v>
      </c>
    </row>
    <row r="1361" spans="1:10" ht="12.75" customHeight="1" x14ac:dyDescent="0.25">
      <c r="A1361" s="60"/>
      <c r="B1361" s="60"/>
      <c r="C1361" s="65"/>
      <c r="D1361" s="66"/>
      <c r="E1361" s="66"/>
      <c r="F1361" s="66"/>
      <c r="G1361" s="66"/>
      <c r="H1361" s="66"/>
      <c r="I1361" s="66"/>
      <c r="J1361" s="66"/>
    </row>
    <row r="1362" spans="1:10" s="59" customFormat="1" ht="12.75" customHeight="1" x14ac:dyDescent="0.25">
      <c r="A1362" s="56" t="s">
        <v>506</v>
      </c>
      <c r="B1362" s="56" t="s">
        <v>507</v>
      </c>
      <c r="C1362" s="69"/>
      <c r="D1362" s="70"/>
      <c r="E1362" s="70"/>
      <c r="F1362" s="70"/>
      <c r="G1362" s="70"/>
      <c r="H1362" s="70"/>
      <c r="I1362" s="70"/>
      <c r="J1362" s="70"/>
    </row>
    <row r="1363" spans="1:10" ht="12.75" customHeight="1" x14ac:dyDescent="0.25">
      <c r="A1363" s="60"/>
      <c r="B1363" s="60"/>
      <c r="C1363" s="65"/>
      <c r="D1363" s="66"/>
      <c r="E1363" s="66"/>
      <c r="F1363" s="66"/>
      <c r="G1363" s="66"/>
      <c r="H1363" s="66"/>
      <c r="I1363" s="66"/>
      <c r="J1363" s="66"/>
    </row>
    <row r="1364" spans="1:10" ht="12.75" customHeight="1" x14ac:dyDescent="0.25">
      <c r="A1364" s="60"/>
      <c r="B1364" s="60"/>
      <c r="C1364" s="65"/>
      <c r="D1364" s="66"/>
      <c r="E1364" s="66"/>
      <c r="F1364" s="66"/>
      <c r="G1364" s="66"/>
      <c r="H1364" s="66"/>
      <c r="I1364" s="66"/>
      <c r="J1364" s="66"/>
    </row>
    <row r="1365" spans="1:10" ht="12.75" customHeight="1" x14ac:dyDescent="0.25">
      <c r="A1365" s="60"/>
      <c r="B1365" s="56" t="s">
        <v>363</v>
      </c>
      <c r="C1365" s="65">
        <v>20</v>
      </c>
      <c r="D1365" s="66">
        <v>847</v>
      </c>
      <c r="E1365" s="66">
        <v>0</v>
      </c>
      <c r="F1365" s="66" t="s">
        <v>371</v>
      </c>
      <c r="G1365" s="66">
        <v>16</v>
      </c>
      <c r="H1365" s="66" t="s">
        <v>371</v>
      </c>
      <c r="I1365" s="66">
        <v>0</v>
      </c>
      <c r="J1365" s="66" t="s">
        <v>371</v>
      </c>
    </row>
    <row r="1366" spans="1:10" ht="12.75" customHeight="1" x14ac:dyDescent="0.25">
      <c r="A1366" s="60"/>
      <c r="B1366" s="56" t="s">
        <v>364</v>
      </c>
      <c r="C1366" s="65" t="s">
        <v>365</v>
      </c>
      <c r="D1366" s="66" t="s">
        <v>371</v>
      </c>
      <c r="E1366" s="66">
        <v>0</v>
      </c>
      <c r="F1366" s="66">
        <v>0</v>
      </c>
      <c r="G1366" s="66" t="s">
        <v>371</v>
      </c>
      <c r="H1366" s="66">
        <v>0</v>
      </c>
      <c r="I1366" s="66">
        <v>0</v>
      </c>
      <c r="J1366" s="66" t="s">
        <v>365</v>
      </c>
    </row>
    <row r="1367" spans="1:10" ht="12.75" customHeight="1" x14ac:dyDescent="0.25">
      <c r="A1367" s="60"/>
      <c r="B1367" s="60" t="s">
        <v>366</v>
      </c>
      <c r="C1367" s="65" t="s">
        <v>365</v>
      </c>
      <c r="D1367" s="66" t="s">
        <v>371</v>
      </c>
      <c r="E1367" s="66">
        <v>0</v>
      </c>
      <c r="F1367" s="66">
        <v>0</v>
      </c>
      <c r="G1367" s="66" t="s">
        <v>371</v>
      </c>
      <c r="H1367" s="66">
        <v>0</v>
      </c>
      <c r="I1367" s="66">
        <v>0</v>
      </c>
      <c r="J1367" s="66" t="s">
        <v>365</v>
      </c>
    </row>
    <row r="1368" spans="1:10" ht="12.75" customHeight="1" x14ac:dyDescent="0.25">
      <c r="A1368" s="60"/>
      <c r="B1368" s="60" t="s">
        <v>367</v>
      </c>
      <c r="C1368" s="65" t="s">
        <v>365</v>
      </c>
      <c r="D1368" s="66" t="s">
        <v>365</v>
      </c>
      <c r="E1368" s="66">
        <v>0</v>
      </c>
      <c r="F1368" s="66">
        <v>0</v>
      </c>
      <c r="G1368" s="66" t="s">
        <v>371</v>
      </c>
      <c r="H1368" s="66">
        <v>0</v>
      </c>
      <c r="I1368" s="66">
        <v>0</v>
      </c>
      <c r="J1368" s="66" t="s">
        <v>365</v>
      </c>
    </row>
    <row r="1369" spans="1:10" ht="12.75" customHeight="1" x14ac:dyDescent="0.25">
      <c r="A1369" s="60"/>
      <c r="B1369" s="56" t="s">
        <v>368</v>
      </c>
      <c r="C1369" s="65" t="s">
        <v>365</v>
      </c>
      <c r="D1369" s="66">
        <v>678</v>
      </c>
      <c r="E1369" s="66">
        <v>0</v>
      </c>
      <c r="F1369" s="66" t="s">
        <v>371</v>
      </c>
      <c r="G1369" s="66">
        <v>14</v>
      </c>
      <c r="H1369" s="66" t="s">
        <v>371</v>
      </c>
      <c r="I1369" s="66">
        <v>0</v>
      </c>
      <c r="J1369" s="66" t="s">
        <v>365</v>
      </c>
    </row>
    <row r="1370" spans="1:10" ht="12.75" customHeight="1" x14ac:dyDescent="0.25">
      <c r="A1370" s="60"/>
      <c r="B1370" s="60" t="s">
        <v>369</v>
      </c>
      <c r="C1370" s="65" t="s">
        <v>365</v>
      </c>
      <c r="D1370" s="66">
        <v>200</v>
      </c>
      <c r="E1370" s="66">
        <v>0</v>
      </c>
      <c r="F1370" s="66" t="s">
        <v>371</v>
      </c>
      <c r="G1370" s="66">
        <v>14</v>
      </c>
      <c r="H1370" s="66" t="s">
        <v>371</v>
      </c>
      <c r="I1370" s="66">
        <v>0</v>
      </c>
      <c r="J1370" s="66" t="s">
        <v>365</v>
      </c>
    </row>
    <row r="1371" spans="1:10" ht="12.75" customHeight="1" x14ac:dyDescent="0.25">
      <c r="A1371" s="60"/>
      <c r="B1371" s="60" t="s">
        <v>370</v>
      </c>
      <c r="C1371" s="65" t="s">
        <v>365</v>
      </c>
      <c r="D1371" s="66">
        <v>31</v>
      </c>
      <c r="E1371" s="66">
        <v>0</v>
      </c>
      <c r="F1371" s="66">
        <v>0</v>
      </c>
      <c r="G1371" s="66">
        <v>0</v>
      </c>
      <c r="H1371" s="66">
        <v>0</v>
      </c>
      <c r="I1371" s="66">
        <v>0</v>
      </c>
      <c r="J1371" s="66" t="s">
        <v>365</v>
      </c>
    </row>
    <row r="1372" spans="1:10" ht="12.75" customHeight="1" x14ac:dyDescent="0.25">
      <c r="A1372" s="60"/>
      <c r="B1372" s="60" t="s">
        <v>372</v>
      </c>
      <c r="C1372" s="65" t="s">
        <v>365</v>
      </c>
      <c r="D1372" s="66">
        <v>426</v>
      </c>
      <c r="E1372" s="66">
        <v>0</v>
      </c>
      <c r="F1372" s="66" t="s">
        <v>371</v>
      </c>
      <c r="G1372" s="66" t="s">
        <v>371</v>
      </c>
      <c r="H1372" s="66" t="s">
        <v>371</v>
      </c>
      <c r="I1372" s="66">
        <v>0</v>
      </c>
      <c r="J1372" s="66" t="s">
        <v>365</v>
      </c>
    </row>
    <row r="1373" spans="1:10" ht="12.75" customHeight="1" x14ac:dyDescent="0.25">
      <c r="A1373" s="60"/>
      <c r="B1373" s="60" t="s">
        <v>373</v>
      </c>
      <c r="C1373" s="65" t="s">
        <v>365</v>
      </c>
      <c r="D1373" s="66">
        <v>3</v>
      </c>
      <c r="E1373" s="66" t="s">
        <v>365</v>
      </c>
      <c r="F1373" s="66" t="s">
        <v>365</v>
      </c>
      <c r="G1373" s="66" t="s">
        <v>365</v>
      </c>
      <c r="H1373" s="66" t="s">
        <v>365</v>
      </c>
      <c r="I1373" s="66" t="s">
        <v>365</v>
      </c>
      <c r="J1373" s="66" t="s">
        <v>365</v>
      </c>
    </row>
    <row r="1374" spans="1:10" ht="12.75" customHeight="1" x14ac:dyDescent="0.25">
      <c r="A1374" s="60"/>
      <c r="B1374" s="60" t="s">
        <v>374</v>
      </c>
      <c r="C1374" s="65" t="s">
        <v>365</v>
      </c>
      <c r="D1374" s="66">
        <v>18</v>
      </c>
      <c r="E1374" s="66">
        <v>0</v>
      </c>
      <c r="F1374" s="66" t="s">
        <v>371</v>
      </c>
      <c r="G1374" s="66">
        <v>0</v>
      </c>
      <c r="H1374" s="66" t="s">
        <v>371</v>
      </c>
      <c r="I1374" s="66">
        <v>0</v>
      </c>
      <c r="J1374" s="66" t="s">
        <v>365</v>
      </c>
    </row>
    <row r="1375" spans="1:10" ht="12.75" customHeight="1" x14ac:dyDescent="0.25">
      <c r="A1375" s="60"/>
      <c r="B1375" s="56" t="s">
        <v>375</v>
      </c>
      <c r="C1375" s="65" t="s">
        <v>365</v>
      </c>
      <c r="D1375" s="66">
        <v>162</v>
      </c>
      <c r="E1375" s="66">
        <v>0</v>
      </c>
      <c r="F1375" s="66" t="s">
        <v>371</v>
      </c>
      <c r="G1375" s="66">
        <v>1</v>
      </c>
      <c r="H1375" s="66" t="s">
        <v>371</v>
      </c>
      <c r="I1375" s="66">
        <v>0</v>
      </c>
      <c r="J1375" s="66" t="s">
        <v>365</v>
      </c>
    </row>
    <row r="1376" spans="1:10" ht="12.75" customHeight="1" x14ac:dyDescent="0.25">
      <c r="A1376" s="60"/>
      <c r="B1376" s="60" t="s">
        <v>376</v>
      </c>
      <c r="C1376" s="65" t="s">
        <v>365</v>
      </c>
      <c r="D1376" s="66">
        <v>59</v>
      </c>
      <c r="E1376" s="66">
        <v>0</v>
      </c>
      <c r="F1376" s="66" t="s">
        <v>371</v>
      </c>
      <c r="G1376" s="66">
        <v>1</v>
      </c>
      <c r="H1376" s="66" t="s">
        <v>371</v>
      </c>
      <c r="I1376" s="66">
        <v>0</v>
      </c>
      <c r="J1376" s="66" t="s">
        <v>365</v>
      </c>
    </row>
    <row r="1377" spans="1:10" ht="12.75" customHeight="1" x14ac:dyDescent="0.25">
      <c r="A1377" s="60"/>
      <c r="B1377" s="60" t="s">
        <v>377</v>
      </c>
      <c r="C1377" s="65" t="s">
        <v>365</v>
      </c>
      <c r="D1377" s="66">
        <v>81</v>
      </c>
      <c r="E1377" s="66" t="s">
        <v>365</v>
      </c>
      <c r="F1377" s="66" t="s">
        <v>365</v>
      </c>
      <c r="G1377" s="66" t="s">
        <v>365</v>
      </c>
      <c r="H1377" s="66" t="s">
        <v>365</v>
      </c>
      <c r="I1377" s="66" t="s">
        <v>365</v>
      </c>
      <c r="J1377" s="66" t="s">
        <v>365</v>
      </c>
    </row>
    <row r="1378" spans="1:10" ht="12.75" customHeight="1" x14ac:dyDescent="0.25">
      <c r="A1378" s="60"/>
      <c r="B1378" s="60" t="s">
        <v>378</v>
      </c>
      <c r="C1378" s="65" t="s">
        <v>365</v>
      </c>
      <c r="D1378" s="66">
        <v>19</v>
      </c>
      <c r="E1378" s="66">
        <v>0</v>
      </c>
      <c r="F1378" s="66">
        <v>0</v>
      </c>
      <c r="G1378" s="66" t="s">
        <v>371</v>
      </c>
      <c r="H1378" s="66">
        <v>0</v>
      </c>
      <c r="I1378" s="66">
        <v>0</v>
      </c>
      <c r="J1378" s="66" t="s">
        <v>365</v>
      </c>
    </row>
    <row r="1379" spans="1:10" ht="12.75" customHeight="1" x14ac:dyDescent="0.25">
      <c r="A1379" s="60"/>
      <c r="B1379" s="60" t="s">
        <v>379</v>
      </c>
      <c r="C1379" s="65" t="s">
        <v>365</v>
      </c>
      <c r="D1379" s="66">
        <v>2</v>
      </c>
      <c r="E1379" s="66" t="s">
        <v>365</v>
      </c>
      <c r="F1379" s="66" t="s">
        <v>371</v>
      </c>
      <c r="G1379" s="66">
        <v>0</v>
      </c>
      <c r="H1379" s="66" t="s">
        <v>371</v>
      </c>
      <c r="I1379" s="66" t="s">
        <v>365</v>
      </c>
      <c r="J1379" s="66" t="s">
        <v>365</v>
      </c>
    </row>
    <row r="1380" spans="1:10" ht="12.75" customHeight="1" x14ac:dyDescent="0.25">
      <c r="A1380" s="60"/>
      <c r="B1380" s="60" t="s">
        <v>380</v>
      </c>
      <c r="C1380" s="65" t="s">
        <v>365</v>
      </c>
      <c r="D1380" s="66" t="s">
        <v>365</v>
      </c>
      <c r="E1380" s="66">
        <v>0</v>
      </c>
      <c r="F1380" s="66" t="s">
        <v>371</v>
      </c>
      <c r="G1380" s="66" t="s">
        <v>371</v>
      </c>
      <c r="H1380" s="66">
        <v>0</v>
      </c>
      <c r="I1380" s="66">
        <v>0</v>
      </c>
      <c r="J1380" s="66" t="s">
        <v>365</v>
      </c>
    </row>
    <row r="1381" spans="1:10" ht="12.75" customHeight="1" x14ac:dyDescent="0.25">
      <c r="A1381" s="60"/>
      <c r="B1381" s="60" t="s">
        <v>381</v>
      </c>
      <c r="C1381" s="65" t="s">
        <v>365</v>
      </c>
      <c r="D1381" s="66" t="s">
        <v>371</v>
      </c>
      <c r="E1381" s="66">
        <v>0</v>
      </c>
      <c r="F1381" s="66" t="s">
        <v>371</v>
      </c>
      <c r="G1381" s="66">
        <v>0</v>
      </c>
      <c r="H1381" s="66" t="s">
        <v>371</v>
      </c>
      <c r="I1381" s="66">
        <v>0</v>
      </c>
      <c r="J1381" s="66" t="s">
        <v>365</v>
      </c>
    </row>
    <row r="1382" spans="1:10" ht="12.75" customHeight="1" x14ac:dyDescent="0.25">
      <c r="A1382" s="60"/>
      <c r="B1382" s="56" t="s">
        <v>382</v>
      </c>
      <c r="C1382" s="65">
        <v>2</v>
      </c>
      <c r="D1382" s="66">
        <v>6</v>
      </c>
      <c r="E1382" s="66">
        <v>0</v>
      </c>
      <c r="F1382" s="66">
        <v>0</v>
      </c>
      <c r="G1382" s="66">
        <v>1</v>
      </c>
      <c r="H1382" s="66" t="s">
        <v>371</v>
      </c>
      <c r="I1382" s="66">
        <v>0</v>
      </c>
      <c r="J1382" s="66" t="s">
        <v>371</v>
      </c>
    </row>
    <row r="1383" spans="1:10" ht="12.75" customHeight="1" x14ac:dyDescent="0.25">
      <c r="A1383" s="60"/>
      <c r="B1383" s="60"/>
      <c r="C1383" s="65"/>
      <c r="D1383" s="66"/>
      <c r="E1383" s="66"/>
      <c r="F1383" s="66"/>
      <c r="G1383" s="66"/>
      <c r="H1383" s="66"/>
      <c r="I1383" s="66"/>
      <c r="J1383" s="66"/>
    </row>
    <row r="1384" spans="1:10" s="59" customFormat="1" ht="12.75" customHeight="1" x14ac:dyDescent="0.25">
      <c r="A1384" s="56" t="s">
        <v>508</v>
      </c>
      <c r="B1384" s="56" t="s">
        <v>509</v>
      </c>
      <c r="C1384" s="69"/>
      <c r="D1384" s="70"/>
      <c r="E1384" s="70"/>
      <c r="F1384" s="70"/>
      <c r="G1384" s="70"/>
      <c r="H1384" s="70"/>
      <c r="I1384" s="70"/>
      <c r="J1384" s="70"/>
    </row>
    <row r="1385" spans="1:10" ht="12.75" customHeight="1" x14ac:dyDescent="0.25">
      <c r="A1385" s="60"/>
      <c r="B1385" s="60"/>
      <c r="C1385" s="65"/>
      <c r="D1385" s="66"/>
      <c r="E1385" s="66"/>
      <c r="F1385" s="66"/>
      <c r="G1385" s="66"/>
      <c r="H1385" s="66"/>
      <c r="I1385" s="66"/>
      <c r="J1385" s="66"/>
    </row>
    <row r="1386" spans="1:10" ht="12.75" customHeight="1" x14ac:dyDescent="0.25">
      <c r="A1386" s="60"/>
      <c r="B1386" s="60"/>
      <c r="C1386" s="65"/>
      <c r="D1386" s="66"/>
      <c r="E1386" s="66"/>
      <c r="F1386" s="66"/>
      <c r="G1386" s="66"/>
      <c r="H1386" s="66"/>
      <c r="I1386" s="66"/>
      <c r="J1386" s="66"/>
    </row>
    <row r="1387" spans="1:10" ht="12.75" customHeight="1" x14ac:dyDescent="0.25">
      <c r="A1387" s="60"/>
      <c r="B1387" s="56" t="s">
        <v>363</v>
      </c>
      <c r="C1387" s="65">
        <v>63</v>
      </c>
      <c r="D1387" s="66">
        <v>4494</v>
      </c>
      <c r="E1387" s="66" t="s">
        <v>371</v>
      </c>
      <c r="F1387" s="66" t="s">
        <v>371</v>
      </c>
      <c r="G1387" s="66">
        <v>44</v>
      </c>
      <c r="H1387" s="66" t="s">
        <v>371</v>
      </c>
      <c r="I1387" s="66">
        <v>0</v>
      </c>
      <c r="J1387" s="66">
        <v>2</v>
      </c>
    </row>
    <row r="1388" spans="1:10" ht="12.75" customHeight="1" x14ac:dyDescent="0.25">
      <c r="A1388" s="60"/>
      <c r="B1388" s="56" t="s">
        <v>364</v>
      </c>
      <c r="C1388" s="65" t="s">
        <v>365</v>
      </c>
      <c r="D1388" s="66">
        <v>1</v>
      </c>
      <c r="E1388" s="66">
        <v>0</v>
      </c>
      <c r="F1388" s="66">
        <v>0</v>
      </c>
      <c r="G1388" s="66">
        <v>2</v>
      </c>
      <c r="H1388" s="66">
        <v>0</v>
      </c>
      <c r="I1388" s="66">
        <v>0</v>
      </c>
      <c r="J1388" s="66" t="s">
        <v>365</v>
      </c>
    </row>
    <row r="1389" spans="1:10" ht="12.75" customHeight="1" x14ac:dyDescent="0.25">
      <c r="A1389" s="60"/>
      <c r="B1389" s="60" t="s">
        <v>366</v>
      </c>
      <c r="C1389" s="65" t="s">
        <v>365</v>
      </c>
      <c r="D1389" s="66">
        <v>1</v>
      </c>
      <c r="E1389" s="66">
        <v>0</v>
      </c>
      <c r="F1389" s="66">
        <v>0</v>
      </c>
      <c r="G1389" s="66">
        <v>2</v>
      </c>
      <c r="H1389" s="66">
        <v>0</v>
      </c>
      <c r="I1389" s="66">
        <v>0</v>
      </c>
      <c r="J1389" s="66" t="s">
        <v>365</v>
      </c>
    </row>
    <row r="1390" spans="1:10" ht="12.75" customHeight="1" x14ac:dyDescent="0.25">
      <c r="A1390" s="60"/>
      <c r="B1390" s="60" t="s">
        <v>367</v>
      </c>
      <c r="C1390" s="65" t="s">
        <v>365</v>
      </c>
      <c r="D1390" s="66" t="s">
        <v>365</v>
      </c>
      <c r="E1390" s="66">
        <v>0</v>
      </c>
      <c r="F1390" s="66">
        <v>0</v>
      </c>
      <c r="G1390" s="66" t="s">
        <v>371</v>
      </c>
      <c r="H1390" s="66">
        <v>0</v>
      </c>
      <c r="I1390" s="66">
        <v>0</v>
      </c>
      <c r="J1390" s="66" t="s">
        <v>365</v>
      </c>
    </row>
    <row r="1391" spans="1:10" ht="12.75" customHeight="1" x14ac:dyDescent="0.25">
      <c r="A1391" s="60"/>
      <c r="B1391" s="56" t="s">
        <v>368</v>
      </c>
      <c r="C1391" s="65" t="s">
        <v>365</v>
      </c>
      <c r="D1391" s="66">
        <v>3923</v>
      </c>
      <c r="E1391" s="66" t="s">
        <v>371</v>
      </c>
      <c r="F1391" s="66" t="s">
        <v>371</v>
      </c>
      <c r="G1391" s="66">
        <v>37</v>
      </c>
      <c r="H1391" s="66" t="s">
        <v>371</v>
      </c>
      <c r="I1391" s="66">
        <v>0</v>
      </c>
      <c r="J1391" s="66" t="s">
        <v>365</v>
      </c>
    </row>
    <row r="1392" spans="1:10" ht="12.75" customHeight="1" x14ac:dyDescent="0.25">
      <c r="A1392" s="60"/>
      <c r="B1392" s="60" t="s">
        <v>369</v>
      </c>
      <c r="C1392" s="65" t="s">
        <v>365</v>
      </c>
      <c r="D1392" s="66">
        <v>767</v>
      </c>
      <c r="E1392" s="66" t="s">
        <v>371</v>
      </c>
      <c r="F1392" s="66">
        <v>0</v>
      </c>
      <c r="G1392" s="66">
        <v>33</v>
      </c>
      <c r="H1392" s="66" t="s">
        <v>371</v>
      </c>
      <c r="I1392" s="66">
        <v>0</v>
      </c>
      <c r="J1392" s="66" t="s">
        <v>365</v>
      </c>
    </row>
    <row r="1393" spans="1:10" ht="12.75" customHeight="1" x14ac:dyDescent="0.25">
      <c r="A1393" s="60"/>
      <c r="B1393" s="60" t="s">
        <v>370</v>
      </c>
      <c r="C1393" s="65" t="s">
        <v>365</v>
      </c>
      <c r="D1393" s="66">
        <v>58</v>
      </c>
      <c r="E1393" s="66">
        <v>0</v>
      </c>
      <c r="F1393" s="66" t="s">
        <v>371</v>
      </c>
      <c r="G1393" s="66" t="s">
        <v>371</v>
      </c>
      <c r="H1393" s="66">
        <v>0</v>
      </c>
      <c r="I1393" s="66">
        <v>0</v>
      </c>
      <c r="J1393" s="66" t="s">
        <v>365</v>
      </c>
    </row>
    <row r="1394" spans="1:10" ht="12.75" customHeight="1" x14ac:dyDescent="0.25">
      <c r="A1394" s="60"/>
      <c r="B1394" s="60" t="s">
        <v>372</v>
      </c>
      <c r="C1394" s="65" t="s">
        <v>365</v>
      </c>
      <c r="D1394" s="66">
        <v>3072</v>
      </c>
      <c r="E1394" s="66">
        <v>0</v>
      </c>
      <c r="F1394" s="66" t="s">
        <v>371</v>
      </c>
      <c r="G1394" s="66">
        <v>3</v>
      </c>
      <c r="H1394" s="66">
        <v>0</v>
      </c>
      <c r="I1394" s="66">
        <v>0</v>
      </c>
      <c r="J1394" s="66" t="s">
        <v>365</v>
      </c>
    </row>
    <row r="1395" spans="1:10" ht="12.75" customHeight="1" x14ac:dyDescent="0.25">
      <c r="A1395" s="60"/>
      <c r="B1395" s="60" t="s">
        <v>373</v>
      </c>
      <c r="C1395" s="65" t="s">
        <v>365</v>
      </c>
      <c r="D1395" s="66">
        <v>12</v>
      </c>
      <c r="E1395" s="66" t="s">
        <v>365</v>
      </c>
      <c r="F1395" s="66" t="s">
        <v>365</v>
      </c>
      <c r="G1395" s="66" t="s">
        <v>365</v>
      </c>
      <c r="H1395" s="66" t="s">
        <v>365</v>
      </c>
      <c r="I1395" s="66" t="s">
        <v>365</v>
      </c>
      <c r="J1395" s="66" t="s">
        <v>365</v>
      </c>
    </row>
    <row r="1396" spans="1:10" ht="12.75" customHeight="1" x14ac:dyDescent="0.25">
      <c r="A1396" s="60"/>
      <c r="B1396" s="60" t="s">
        <v>374</v>
      </c>
      <c r="C1396" s="65" t="s">
        <v>365</v>
      </c>
      <c r="D1396" s="66">
        <v>13</v>
      </c>
      <c r="E1396" s="66">
        <v>0</v>
      </c>
      <c r="F1396" s="66">
        <v>0</v>
      </c>
      <c r="G1396" s="66" t="s">
        <v>371</v>
      </c>
      <c r="H1396" s="66" t="s">
        <v>371</v>
      </c>
      <c r="I1396" s="66">
        <v>0</v>
      </c>
      <c r="J1396" s="66" t="s">
        <v>365</v>
      </c>
    </row>
    <row r="1397" spans="1:10" ht="12.75" customHeight="1" x14ac:dyDescent="0.25">
      <c r="A1397" s="60"/>
      <c r="B1397" s="56" t="s">
        <v>375</v>
      </c>
      <c r="C1397" s="65" t="s">
        <v>365</v>
      </c>
      <c r="D1397" s="66">
        <v>570</v>
      </c>
      <c r="E1397" s="66">
        <v>0</v>
      </c>
      <c r="F1397" s="66" t="s">
        <v>371</v>
      </c>
      <c r="G1397" s="66">
        <v>5</v>
      </c>
      <c r="H1397" s="66" t="s">
        <v>371</v>
      </c>
      <c r="I1397" s="66">
        <v>0</v>
      </c>
      <c r="J1397" s="66" t="s">
        <v>365</v>
      </c>
    </row>
    <row r="1398" spans="1:10" ht="12.75" customHeight="1" x14ac:dyDescent="0.25">
      <c r="A1398" s="60"/>
      <c r="B1398" s="60" t="s">
        <v>376</v>
      </c>
      <c r="C1398" s="65" t="s">
        <v>365</v>
      </c>
      <c r="D1398" s="66">
        <v>267</v>
      </c>
      <c r="E1398" s="66">
        <v>0</v>
      </c>
      <c r="F1398" s="66">
        <v>0</v>
      </c>
      <c r="G1398" s="66">
        <v>4</v>
      </c>
      <c r="H1398" s="66">
        <v>0</v>
      </c>
      <c r="I1398" s="66">
        <v>0</v>
      </c>
      <c r="J1398" s="66" t="s">
        <v>365</v>
      </c>
    </row>
    <row r="1399" spans="1:10" ht="12.75" customHeight="1" x14ac:dyDescent="0.25">
      <c r="A1399" s="60"/>
      <c r="B1399" s="60" t="s">
        <v>377</v>
      </c>
      <c r="C1399" s="65" t="s">
        <v>365</v>
      </c>
      <c r="D1399" s="66">
        <v>224</v>
      </c>
      <c r="E1399" s="66" t="s">
        <v>365</v>
      </c>
      <c r="F1399" s="66" t="s">
        <v>365</v>
      </c>
      <c r="G1399" s="66" t="s">
        <v>365</v>
      </c>
      <c r="H1399" s="66" t="s">
        <v>365</v>
      </c>
      <c r="I1399" s="66" t="s">
        <v>365</v>
      </c>
      <c r="J1399" s="66" t="s">
        <v>365</v>
      </c>
    </row>
    <row r="1400" spans="1:10" ht="12.75" customHeight="1" x14ac:dyDescent="0.25">
      <c r="A1400" s="60"/>
      <c r="B1400" s="60" t="s">
        <v>378</v>
      </c>
      <c r="C1400" s="65" t="s">
        <v>365</v>
      </c>
      <c r="D1400" s="66">
        <v>70</v>
      </c>
      <c r="E1400" s="66">
        <v>0</v>
      </c>
      <c r="F1400" s="66">
        <v>0</v>
      </c>
      <c r="G1400" s="66">
        <v>1</v>
      </c>
      <c r="H1400" s="66" t="s">
        <v>371</v>
      </c>
      <c r="I1400" s="66">
        <v>0</v>
      </c>
      <c r="J1400" s="66" t="s">
        <v>365</v>
      </c>
    </row>
    <row r="1401" spans="1:10" ht="12.75" customHeight="1" x14ac:dyDescent="0.25">
      <c r="A1401" s="60"/>
      <c r="B1401" s="60" t="s">
        <v>379</v>
      </c>
      <c r="C1401" s="65" t="s">
        <v>365</v>
      </c>
      <c r="D1401" s="66">
        <v>2</v>
      </c>
      <c r="E1401" s="66" t="s">
        <v>365</v>
      </c>
      <c r="F1401" s="66" t="s">
        <v>371</v>
      </c>
      <c r="G1401" s="66" t="s">
        <v>371</v>
      </c>
      <c r="H1401" s="66" t="s">
        <v>371</v>
      </c>
      <c r="I1401" s="66" t="s">
        <v>365</v>
      </c>
      <c r="J1401" s="66" t="s">
        <v>365</v>
      </c>
    </row>
    <row r="1402" spans="1:10" ht="12.75" customHeight="1" x14ac:dyDescent="0.25">
      <c r="A1402" s="60"/>
      <c r="B1402" s="60" t="s">
        <v>380</v>
      </c>
      <c r="C1402" s="65" t="s">
        <v>365</v>
      </c>
      <c r="D1402" s="66" t="s">
        <v>365</v>
      </c>
      <c r="E1402" s="66">
        <v>0</v>
      </c>
      <c r="F1402" s="66">
        <v>0</v>
      </c>
      <c r="G1402" s="66">
        <v>0</v>
      </c>
      <c r="H1402" s="66">
        <v>0</v>
      </c>
      <c r="I1402" s="66">
        <v>0</v>
      </c>
      <c r="J1402" s="66" t="s">
        <v>365</v>
      </c>
    </row>
    <row r="1403" spans="1:10" ht="12.75" customHeight="1" x14ac:dyDescent="0.25">
      <c r="A1403" s="60"/>
      <c r="B1403" s="60" t="s">
        <v>381</v>
      </c>
      <c r="C1403" s="65" t="s">
        <v>365</v>
      </c>
      <c r="D1403" s="66">
        <v>7</v>
      </c>
      <c r="E1403" s="66">
        <v>0</v>
      </c>
      <c r="F1403" s="66" t="s">
        <v>371</v>
      </c>
      <c r="G1403" s="66">
        <v>0</v>
      </c>
      <c r="H1403" s="66">
        <v>0</v>
      </c>
      <c r="I1403" s="66">
        <v>0</v>
      </c>
      <c r="J1403" s="66" t="s">
        <v>365</v>
      </c>
    </row>
    <row r="1404" spans="1:10" ht="12.75" customHeight="1" x14ac:dyDescent="0.25">
      <c r="A1404" s="60"/>
      <c r="B1404" s="56" t="s">
        <v>382</v>
      </c>
      <c r="C1404" s="65">
        <v>2</v>
      </c>
      <c r="D1404" s="66">
        <v>0</v>
      </c>
      <c r="E1404" s="66">
        <v>0</v>
      </c>
      <c r="F1404" s="66">
        <v>0</v>
      </c>
      <c r="G1404" s="66">
        <v>0</v>
      </c>
      <c r="H1404" s="66">
        <v>0</v>
      </c>
      <c r="I1404" s="66">
        <v>0</v>
      </c>
      <c r="J1404" s="66">
        <v>2</v>
      </c>
    </row>
    <row r="1405" spans="1:10" ht="12.75" customHeight="1" x14ac:dyDescent="0.25">
      <c r="A1405" s="60"/>
      <c r="B1405" s="60"/>
      <c r="C1405" s="65"/>
      <c r="D1405" s="66"/>
      <c r="E1405" s="66"/>
      <c r="F1405" s="66"/>
      <c r="G1405" s="66"/>
      <c r="H1405" s="66"/>
      <c r="I1405" s="66"/>
      <c r="J1405" s="66"/>
    </row>
    <row r="1406" spans="1:10" s="59" customFormat="1" ht="12.75" customHeight="1" x14ac:dyDescent="0.25">
      <c r="A1406" s="56" t="s">
        <v>510</v>
      </c>
      <c r="B1406" s="56" t="s">
        <v>511</v>
      </c>
      <c r="C1406" s="69"/>
      <c r="D1406" s="70"/>
      <c r="E1406" s="70"/>
      <c r="F1406" s="70"/>
      <c r="G1406" s="70"/>
      <c r="H1406" s="70"/>
      <c r="I1406" s="70"/>
      <c r="J1406" s="70"/>
    </row>
    <row r="1407" spans="1:10" ht="12.75" customHeight="1" x14ac:dyDescent="0.25">
      <c r="A1407" s="60"/>
      <c r="B1407" s="60"/>
      <c r="C1407" s="65"/>
      <c r="D1407" s="66"/>
      <c r="E1407" s="66"/>
      <c r="F1407" s="66"/>
      <c r="G1407" s="66"/>
      <c r="H1407" s="66"/>
      <c r="I1407" s="66"/>
      <c r="J1407" s="66"/>
    </row>
    <row r="1408" spans="1:10" ht="12.75" customHeight="1" x14ac:dyDescent="0.25">
      <c r="A1408" s="60"/>
      <c r="B1408" s="60"/>
      <c r="C1408" s="65"/>
      <c r="D1408" s="66"/>
      <c r="E1408" s="66"/>
      <c r="F1408" s="66"/>
      <c r="G1408" s="66"/>
      <c r="H1408" s="66"/>
      <c r="I1408" s="66"/>
      <c r="J1408" s="66"/>
    </row>
    <row r="1409" spans="1:10" ht="12.75" customHeight="1" x14ac:dyDescent="0.25">
      <c r="A1409" s="60"/>
      <c r="B1409" s="56" t="s">
        <v>363</v>
      </c>
      <c r="C1409" s="65">
        <v>19</v>
      </c>
      <c r="D1409" s="66">
        <v>1741</v>
      </c>
      <c r="E1409" s="66" t="s">
        <v>371</v>
      </c>
      <c r="F1409" s="66" t="s">
        <v>371</v>
      </c>
      <c r="G1409" s="66">
        <v>13</v>
      </c>
      <c r="H1409" s="66" t="s">
        <v>371</v>
      </c>
      <c r="I1409" s="66">
        <v>0</v>
      </c>
      <c r="J1409" s="66" t="s">
        <v>371</v>
      </c>
    </row>
    <row r="1410" spans="1:10" ht="12.75" customHeight="1" x14ac:dyDescent="0.25">
      <c r="A1410" s="60"/>
      <c r="B1410" s="56" t="s">
        <v>364</v>
      </c>
      <c r="C1410" s="65" t="s">
        <v>365</v>
      </c>
      <c r="D1410" s="66">
        <v>24</v>
      </c>
      <c r="E1410" s="66">
        <v>0</v>
      </c>
      <c r="F1410" s="66">
        <v>0</v>
      </c>
      <c r="G1410" s="66">
        <v>1</v>
      </c>
      <c r="H1410" s="66" t="s">
        <v>371</v>
      </c>
      <c r="I1410" s="66">
        <v>0</v>
      </c>
      <c r="J1410" s="66" t="s">
        <v>365</v>
      </c>
    </row>
    <row r="1411" spans="1:10" ht="12.75" customHeight="1" x14ac:dyDescent="0.25">
      <c r="A1411" s="60"/>
      <c r="B1411" s="60" t="s">
        <v>366</v>
      </c>
      <c r="C1411" s="65" t="s">
        <v>365</v>
      </c>
      <c r="D1411" s="66">
        <v>24</v>
      </c>
      <c r="E1411" s="66">
        <v>0</v>
      </c>
      <c r="F1411" s="66">
        <v>0</v>
      </c>
      <c r="G1411" s="66" t="s">
        <v>371</v>
      </c>
      <c r="H1411" s="66" t="s">
        <v>371</v>
      </c>
      <c r="I1411" s="66">
        <v>0</v>
      </c>
      <c r="J1411" s="66" t="s">
        <v>365</v>
      </c>
    </row>
    <row r="1412" spans="1:10" ht="12.75" customHeight="1" x14ac:dyDescent="0.25">
      <c r="A1412" s="60"/>
      <c r="B1412" s="60" t="s">
        <v>367</v>
      </c>
      <c r="C1412" s="65" t="s">
        <v>365</v>
      </c>
      <c r="D1412" s="66" t="s">
        <v>365</v>
      </c>
      <c r="E1412" s="66">
        <v>0</v>
      </c>
      <c r="F1412" s="66">
        <v>0</v>
      </c>
      <c r="G1412" s="66" t="s">
        <v>371</v>
      </c>
      <c r="H1412" s="66" t="s">
        <v>371</v>
      </c>
      <c r="I1412" s="66">
        <v>0</v>
      </c>
      <c r="J1412" s="66" t="s">
        <v>365</v>
      </c>
    </row>
    <row r="1413" spans="1:10" ht="12.75" customHeight="1" x14ac:dyDescent="0.25">
      <c r="A1413" s="60"/>
      <c r="B1413" s="60" t="s">
        <v>368</v>
      </c>
      <c r="C1413" s="65" t="s">
        <v>365</v>
      </c>
      <c r="D1413" s="66">
        <v>1299</v>
      </c>
      <c r="E1413" s="66">
        <v>0</v>
      </c>
      <c r="F1413" s="66" t="s">
        <v>371</v>
      </c>
      <c r="G1413" s="66">
        <v>11</v>
      </c>
      <c r="H1413" s="66" t="s">
        <v>371</v>
      </c>
      <c r="I1413" s="66">
        <v>0</v>
      </c>
      <c r="J1413" s="66" t="s">
        <v>365</v>
      </c>
    </row>
    <row r="1414" spans="1:10" ht="12.75" customHeight="1" x14ac:dyDescent="0.25">
      <c r="A1414" s="60"/>
      <c r="B1414" s="56" t="s">
        <v>369</v>
      </c>
      <c r="C1414" s="65" t="s">
        <v>365</v>
      </c>
      <c r="D1414" s="66">
        <v>325</v>
      </c>
      <c r="E1414" s="66">
        <v>0</v>
      </c>
      <c r="F1414" s="66">
        <v>0</v>
      </c>
      <c r="G1414" s="66">
        <v>10</v>
      </c>
      <c r="H1414" s="66" t="s">
        <v>371</v>
      </c>
      <c r="I1414" s="66">
        <v>0</v>
      </c>
      <c r="J1414" s="66" t="s">
        <v>365</v>
      </c>
    </row>
    <row r="1415" spans="1:10" ht="12.75" customHeight="1" x14ac:dyDescent="0.25">
      <c r="A1415" s="60"/>
      <c r="B1415" s="60" t="s">
        <v>370</v>
      </c>
      <c r="C1415" s="65" t="s">
        <v>365</v>
      </c>
      <c r="D1415" s="66">
        <v>65</v>
      </c>
      <c r="E1415" s="66">
        <v>0</v>
      </c>
      <c r="F1415" s="66">
        <v>0</v>
      </c>
      <c r="G1415" s="66" t="s">
        <v>371</v>
      </c>
      <c r="H1415" s="66">
        <v>0</v>
      </c>
      <c r="I1415" s="66">
        <v>0</v>
      </c>
      <c r="J1415" s="66" t="s">
        <v>365</v>
      </c>
    </row>
    <row r="1416" spans="1:10" ht="12.75" customHeight="1" x14ac:dyDescent="0.25">
      <c r="A1416" s="60"/>
      <c r="B1416" s="60" t="s">
        <v>372</v>
      </c>
      <c r="C1416" s="65" t="s">
        <v>365</v>
      </c>
      <c r="D1416" s="66">
        <v>860</v>
      </c>
      <c r="E1416" s="66">
        <v>0</v>
      </c>
      <c r="F1416" s="66" t="s">
        <v>371</v>
      </c>
      <c r="G1416" s="66" t="s">
        <v>371</v>
      </c>
      <c r="H1416" s="66" t="s">
        <v>371</v>
      </c>
      <c r="I1416" s="66">
        <v>0</v>
      </c>
      <c r="J1416" s="66" t="s">
        <v>365</v>
      </c>
    </row>
    <row r="1417" spans="1:10" ht="12.75" customHeight="1" x14ac:dyDescent="0.25">
      <c r="A1417" s="60"/>
      <c r="B1417" s="60" t="s">
        <v>373</v>
      </c>
      <c r="C1417" s="65" t="s">
        <v>365</v>
      </c>
      <c r="D1417" s="66">
        <v>39</v>
      </c>
      <c r="E1417" s="66" t="s">
        <v>365</v>
      </c>
      <c r="F1417" s="66" t="s">
        <v>365</v>
      </c>
      <c r="G1417" s="66" t="s">
        <v>365</v>
      </c>
      <c r="H1417" s="66" t="s">
        <v>365</v>
      </c>
      <c r="I1417" s="66" t="s">
        <v>365</v>
      </c>
      <c r="J1417" s="66" t="s">
        <v>365</v>
      </c>
    </row>
    <row r="1418" spans="1:10" ht="12.75" customHeight="1" x14ac:dyDescent="0.25">
      <c r="A1418" s="60"/>
      <c r="B1418" s="60" t="s">
        <v>374</v>
      </c>
      <c r="C1418" s="65" t="s">
        <v>365</v>
      </c>
      <c r="D1418" s="66">
        <v>9</v>
      </c>
      <c r="E1418" s="66">
        <v>0</v>
      </c>
      <c r="F1418" s="66" t="s">
        <v>371</v>
      </c>
      <c r="G1418" s="66" t="s">
        <v>371</v>
      </c>
      <c r="H1418" s="66" t="s">
        <v>371</v>
      </c>
      <c r="I1418" s="66">
        <v>0</v>
      </c>
      <c r="J1418" s="66" t="s">
        <v>365</v>
      </c>
    </row>
    <row r="1419" spans="1:10" ht="12.75" customHeight="1" x14ac:dyDescent="0.25">
      <c r="A1419" s="60"/>
      <c r="B1419" s="56" t="s">
        <v>375</v>
      </c>
      <c r="C1419" s="65" t="s">
        <v>365</v>
      </c>
      <c r="D1419" s="66">
        <v>322</v>
      </c>
      <c r="E1419" s="66" t="s">
        <v>371</v>
      </c>
      <c r="F1419" s="66" t="s">
        <v>371</v>
      </c>
      <c r="G1419" s="66">
        <v>1</v>
      </c>
      <c r="H1419" s="66" t="s">
        <v>371</v>
      </c>
      <c r="I1419" s="66">
        <v>0</v>
      </c>
      <c r="J1419" s="66" t="s">
        <v>365</v>
      </c>
    </row>
    <row r="1420" spans="1:10" ht="12.75" customHeight="1" x14ac:dyDescent="0.25">
      <c r="A1420" s="60"/>
      <c r="B1420" s="60" t="s">
        <v>376</v>
      </c>
      <c r="C1420" s="65" t="s">
        <v>365</v>
      </c>
      <c r="D1420" s="66">
        <v>134</v>
      </c>
      <c r="E1420" s="66" t="s">
        <v>371</v>
      </c>
      <c r="F1420" s="66" t="s">
        <v>371</v>
      </c>
      <c r="G1420" s="66">
        <v>1</v>
      </c>
      <c r="H1420" s="66" t="s">
        <v>371</v>
      </c>
      <c r="I1420" s="66">
        <v>0</v>
      </c>
      <c r="J1420" s="66" t="s">
        <v>365</v>
      </c>
    </row>
    <row r="1421" spans="1:10" ht="12.75" customHeight="1" x14ac:dyDescent="0.25">
      <c r="A1421" s="60"/>
      <c r="B1421" s="60" t="s">
        <v>377</v>
      </c>
      <c r="C1421" s="65" t="s">
        <v>365</v>
      </c>
      <c r="D1421" s="66">
        <v>154</v>
      </c>
      <c r="E1421" s="66" t="s">
        <v>365</v>
      </c>
      <c r="F1421" s="66" t="s">
        <v>365</v>
      </c>
      <c r="G1421" s="66" t="s">
        <v>365</v>
      </c>
      <c r="H1421" s="66" t="s">
        <v>365</v>
      </c>
      <c r="I1421" s="66" t="s">
        <v>365</v>
      </c>
      <c r="J1421" s="66" t="s">
        <v>365</v>
      </c>
    </row>
    <row r="1422" spans="1:10" ht="12.75" customHeight="1" x14ac:dyDescent="0.25">
      <c r="A1422" s="60"/>
      <c r="B1422" s="60" t="s">
        <v>378</v>
      </c>
      <c r="C1422" s="65" t="s">
        <v>365</v>
      </c>
      <c r="D1422" s="66">
        <v>30</v>
      </c>
      <c r="E1422" s="66">
        <v>0</v>
      </c>
      <c r="F1422" s="66">
        <v>0</v>
      </c>
      <c r="G1422" s="66" t="s">
        <v>371</v>
      </c>
      <c r="H1422" s="66" t="s">
        <v>371</v>
      </c>
      <c r="I1422" s="66">
        <v>0</v>
      </c>
      <c r="J1422" s="66" t="s">
        <v>365</v>
      </c>
    </row>
    <row r="1423" spans="1:10" ht="12.75" customHeight="1" x14ac:dyDescent="0.25">
      <c r="A1423" s="60"/>
      <c r="B1423" s="60" t="s">
        <v>379</v>
      </c>
      <c r="C1423" s="65" t="s">
        <v>365</v>
      </c>
      <c r="D1423" s="66">
        <v>2</v>
      </c>
      <c r="E1423" s="66" t="s">
        <v>365</v>
      </c>
      <c r="F1423" s="66" t="s">
        <v>371</v>
      </c>
      <c r="G1423" s="66" t="s">
        <v>371</v>
      </c>
      <c r="H1423" s="66" t="s">
        <v>371</v>
      </c>
      <c r="I1423" s="66" t="s">
        <v>365</v>
      </c>
      <c r="J1423" s="66" t="s">
        <v>365</v>
      </c>
    </row>
    <row r="1424" spans="1:10" ht="12.75" customHeight="1" x14ac:dyDescent="0.25">
      <c r="A1424" s="60"/>
      <c r="B1424" s="60" t="s">
        <v>380</v>
      </c>
      <c r="C1424" s="65" t="s">
        <v>365</v>
      </c>
      <c r="D1424" s="66" t="s">
        <v>365</v>
      </c>
      <c r="E1424" s="66">
        <v>0</v>
      </c>
      <c r="F1424" s="66" t="s">
        <v>371</v>
      </c>
      <c r="G1424" s="66" t="s">
        <v>371</v>
      </c>
      <c r="H1424" s="66">
        <v>0</v>
      </c>
      <c r="I1424" s="66">
        <v>0</v>
      </c>
      <c r="J1424" s="66" t="s">
        <v>365</v>
      </c>
    </row>
    <row r="1425" spans="1:10" ht="12.75" customHeight="1" x14ac:dyDescent="0.25">
      <c r="A1425" s="60"/>
      <c r="B1425" s="60" t="s">
        <v>381</v>
      </c>
      <c r="C1425" s="65" t="s">
        <v>365</v>
      </c>
      <c r="D1425" s="66">
        <v>2</v>
      </c>
      <c r="E1425" s="66">
        <v>0</v>
      </c>
      <c r="F1425" s="66" t="s">
        <v>371</v>
      </c>
      <c r="G1425" s="66">
        <v>0</v>
      </c>
      <c r="H1425" s="66">
        <v>0</v>
      </c>
      <c r="I1425" s="66">
        <v>0</v>
      </c>
      <c r="J1425" s="66" t="s">
        <v>365</v>
      </c>
    </row>
    <row r="1426" spans="1:10" ht="12.75" customHeight="1" x14ac:dyDescent="0.25">
      <c r="A1426" s="60"/>
      <c r="B1426" s="56" t="s">
        <v>382</v>
      </c>
      <c r="C1426" s="65">
        <v>1</v>
      </c>
      <c r="D1426" s="66">
        <v>97</v>
      </c>
      <c r="E1426" s="66">
        <v>0</v>
      </c>
      <c r="F1426" s="66" t="s">
        <v>371</v>
      </c>
      <c r="G1426" s="66" t="s">
        <v>371</v>
      </c>
      <c r="H1426" s="66" t="s">
        <v>371</v>
      </c>
      <c r="I1426" s="66">
        <v>0</v>
      </c>
      <c r="J1426" s="66" t="s">
        <v>371</v>
      </c>
    </row>
    <row r="1427" spans="1:10" ht="12.75" customHeight="1" x14ac:dyDescent="0.25">
      <c r="A1427" s="60"/>
      <c r="B1427" s="60"/>
      <c r="C1427" s="65"/>
      <c r="D1427" s="66"/>
      <c r="E1427" s="66"/>
      <c r="F1427" s="66"/>
      <c r="G1427" s="66"/>
      <c r="H1427" s="66"/>
      <c r="I1427" s="66"/>
      <c r="J1427" s="66"/>
    </row>
    <row r="1428" spans="1:10" s="59" customFormat="1" ht="12.75" customHeight="1" x14ac:dyDescent="0.25">
      <c r="A1428" s="56" t="s">
        <v>512</v>
      </c>
      <c r="B1428" s="56" t="s">
        <v>513</v>
      </c>
      <c r="C1428" s="69"/>
      <c r="D1428" s="70"/>
      <c r="E1428" s="70"/>
      <c r="F1428" s="70"/>
      <c r="G1428" s="70"/>
      <c r="H1428" s="70"/>
      <c r="I1428" s="70"/>
      <c r="J1428" s="70"/>
    </row>
    <row r="1429" spans="1:10" ht="12.75" customHeight="1" x14ac:dyDescent="0.25">
      <c r="A1429" s="60"/>
      <c r="B1429" s="60"/>
      <c r="C1429" s="65"/>
      <c r="D1429" s="66"/>
      <c r="E1429" s="66"/>
      <c r="F1429" s="66"/>
      <c r="G1429" s="66"/>
      <c r="H1429" s="66"/>
      <c r="I1429" s="66"/>
      <c r="J1429" s="66"/>
    </row>
    <row r="1430" spans="1:10" ht="12.75" customHeight="1" x14ac:dyDescent="0.25">
      <c r="A1430" s="60"/>
      <c r="B1430" s="60"/>
      <c r="C1430" s="65"/>
      <c r="D1430" s="66"/>
      <c r="E1430" s="66"/>
      <c r="F1430" s="66"/>
      <c r="G1430" s="66"/>
      <c r="H1430" s="66"/>
      <c r="I1430" s="66"/>
      <c r="J1430" s="66"/>
    </row>
    <row r="1431" spans="1:10" ht="12.75" customHeight="1" x14ac:dyDescent="0.25">
      <c r="A1431" s="60"/>
      <c r="B1431" s="56" t="s">
        <v>363</v>
      </c>
      <c r="C1431" s="65">
        <v>96</v>
      </c>
      <c r="D1431" s="66">
        <v>13017</v>
      </c>
      <c r="E1431" s="66">
        <v>0</v>
      </c>
      <c r="F1431" s="66" t="s">
        <v>371</v>
      </c>
      <c r="G1431" s="66">
        <v>41</v>
      </c>
      <c r="H1431" s="66" t="s">
        <v>371</v>
      </c>
      <c r="I1431" s="66" t="s">
        <v>371</v>
      </c>
      <c r="J1431" s="66">
        <v>7</v>
      </c>
    </row>
    <row r="1432" spans="1:10" ht="12.75" customHeight="1" x14ac:dyDescent="0.25">
      <c r="A1432" s="60"/>
      <c r="B1432" s="56" t="s">
        <v>364</v>
      </c>
      <c r="C1432" s="65" t="s">
        <v>365</v>
      </c>
      <c r="D1432" s="66">
        <v>59</v>
      </c>
      <c r="E1432" s="66">
        <v>0</v>
      </c>
      <c r="F1432" s="66" t="s">
        <v>371</v>
      </c>
      <c r="G1432" s="66">
        <v>8</v>
      </c>
      <c r="H1432" s="66" t="s">
        <v>371</v>
      </c>
      <c r="I1432" s="66">
        <v>0</v>
      </c>
      <c r="J1432" s="66" t="s">
        <v>365</v>
      </c>
    </row>
    <row r="1433" spans="1:10" ht="12.75" customHeight="1" x14ac:dyDescent="0.25">
      <c r="A1433" s="60"/>
      <c r="B1433" s="60" t="s">
        <v>366</v>
      </c>
      <c r="C1433" s="65" t="s">
        <v>365</v>
      </c>
      <c r="D1433" s="66">
        <v>59</v>
      </c>
      <c r="E1433" s="66">
        <v>0</v>
      </c>
      <c r="F1433" s="66" t="s">
        <v>371</v>
      </c>
      <c r="G1433" s="66">
        <v>4</v>
      </c>
      <c r="H1433" s="66" t="s">
        <v>371</v>
      </c>
      <c r="I1433" s="66">
        <v>0</v>
      </c>
      <c r="J1433" s="66" t="s">
        <v>365</v>
      </c>
    </row>
    <row r="1434" spans="1:10" ht="12.75" customHeight="1" x14ac:dyDescent="0.25">
      <c r="A1434" s="60"/>
      <c r="B1434" s="60" t="s">
        <v>367</v>
      </c>
      <c r="C1434" s="65" t="s">
        <v>365</v>
      </c>
      <c r="D1434" s="66" t="s">
        <v>365</v>
      </c>
      <c r="E1434" s="66">
        <v>0</v>
      </c>
      <c r="F1434" s="66" t="s">
        <v>371</v>
      </c>
      <c r="G1434" s="66">
        <v>5</v>
      </c>
      <c r="H1434" s="66" t="s">
        <v>371</v>
      </c>
      <c r="I1434" s="66">
        <v>0</v>
      </c>
      <c r="J1434" s="66" t="s">
        <v>365</v>
      </c>
    </row>
    <row r="1435" spans="1:10" ht="12.75" customHeight="1" x14ac:dyDescent="0.25">
      <c r="A1435" s="60"/>
      <c r="B1435" s="56" t="s">
        <v>368</v>
      </c>
      <c r="C1435" s="65" t="s">
        <v>365</v>
      </c>
      <c r="D1435" s="66">
        <v>11638</v>
      </c>
      <c r="E1435" s="66">
        <v>0</v>
      </c>
      <c r="F1435" s="66" t="s">
        <v>371</v>
      </c>
      <c r="G1435" s="66">
        <v>29</v>
      </c>
      <c r="H1435" s="66" t="s">
        <v>371</v>
      </c>
      <c r="I1435" s="66" t="s">
        <v>371</v>
      </c>
      <c r="J1435" s="66" t="s">
        <v>365</v>
      </c>
    </row>
    <row r="1436" spans="1:10" ht="12.75" customHeight="1" x14ac:dyDescent="0.25">
      <c r="A1436" s="60"/>
      <c r="B1436" s="60" t="s">
        <v>369</v>
      </c>
      <c r="C1436" s="65" t="s">
        <v>365</v>
      </c>
      <c r="D1436" s="66">
        <v>5644</v>
      </c>
      <c r="E1436" s="66">
        <v>0</v>
      </c>
      <c r="F1436" s="66" t="s">
        <v>371</v>
      </c>
      <c r="G1436" s="66">
        <v>28</v>
      </c>
      <c r="H1436" s="66" t="s">
        <v>371</v>
      </c>
      <c r="I1436" s="66">
        <v>0</v>
      </c>
      <c r="J1436" s="66" t="s">
        <v>365</v>
      </c>
    </row>
    <row r="1437" spans="1:10" ht="12.75" customHeight="1" x14ac:dyDescent="0.25">
      <c r="A1437" s="60"/>
      <c r="B1437" s="60" t="s">
        <v>370</v>
      </c>
      <c r="C1437" s="65" t="s">
        <v>365</v>
      </c>
      <c r="D1437" s="66">
        <v>400</v>
      </c>
      <c r="E1437" s="66">
        <v>0</v>
      </c>
      <c r="F1437" s="66">
        <v>0</v>
      </c>
      <c r="G1437" s="66">
        <v>0</v>
      </c>
      <c r="H1437" s="66">
        <v>0</v>
      </c>
      <c r="I1437" s="66">
        <v>0</v>
      </c>
      <c r="J1437" s="66" t="s">
        <v>365</v>
      </c>
    </row>
    <row r="1438" spans="1:10" ht="12.75" customHeight="1" x14ac:dyDescent="0.25">
      <c r="A1438" s="60"/>
      <c r="B1438" s="60" t="s">
        <v>372</v>
      </c>
      <c r="C1438" s="65" t="s">
        <v>365</v>
      </c>
      <c r="D1438" s="66">
        <v>2950</v>
      </c>
      <c r="E1438" s="66">
        <v>0</v>
      </c>
      <c r="F1438" s="66" t="s">
        <v>371</v>
      </c>
      <c r="G1438" s="66" t="s">
        <v>371</v>
      </c>
      <c r="H1438" s="66" t="s">
        <v>371</v>
      </c>
      <c r="I1438" s="66">
        <v>0</v>
      </c>
      <c r="J1438" s="66" t="s">
        <v>365</v>
      </c>
    </row>
    <row r="1439" spans="1:10" ht="12.75" customHeight="1" x14ac:dyDescent="0.25">
      <c r="A1439" s="60"/>
      <c r="B1439" s="60" t="s">
        <v>373</v>
      </c>
      <c r="C1439" s="65" t="s">
        <v>365</v>
      </c>
      <c r="D1439" s="66">
        <v>1814</v>
      </c>
      <c r="E1439" s="66" t="s">
        <v>365</v>
      </c>
      <c r="F1439" s="66" t="s">
        <v>365</v>
      </c>
      <c r="G1439" s="66" t="s">
        <v>365</v>
      </c>
      <c r="H1439" s="66" t="s">
        <v>365</v>
      </c>
      <c r="I1439" s="66" t="s">
        <v>365</v>
      </c>
      <c r="J1439" s="66" t="s">
        <v>365</v>
      </c>
    </row>
    <row r="1440" spans="1:10" ht="12.75" customHeight="1" x14ac:dyDescent="0.25">
      <c r="A1440" s="60"/>
      <c r="B1440" s="60" t="s">
        <v>374</v>
      </c>
      <c r="C1440" s="65" t="s">
        <v>365</v>
      </c>
      <c r="D1440" s="66">
        <v>830</v>
      </c>
      <c r="E1440" s="66">
        <v>0</v>
      </c>
      <c r="F1440" s="66" t="s">
        <v>371</v>
      </c>
      <c r="G1440" s="66" t="s">
        <v>371</v>
      </c>
      <c r="H1440" s="66" t="s">
        <v>371</v>
      </c>
      <c r="I1440" s="66" t="s">
        <v>371</v>
      </c>
      <c r="J1440" s="66" t="s">
        <v>365</v>
      </c>
    </row>
    <row r="1441" spans="1:10" ht="12.75" customHeight="1" x14ac:dyDescent="0.25">
      <c r="A1441" s="60"/>
      <c r="B1441" s="56" t="s">
        <v>375</v>
      </c>
      <c r="C1441" s="65" t="s">
        <v>365</v>
      </c>
      <c r="D1441" s="66">
        <v>1296</v>
      </c>
      <c r="E1441" s="66">
        <v>0</v>
      </c>
      <c r="F1441" s="66" t="s">
        <v>371</v>
      </c>
      <c r="G1441" s="66">
        <v>4</v>
      </c>
      <c r="H1441" s="66" t="s">
        <v>371</v>
      </c>
      <c r="I1441" s="66">
        <v>0</v>
      </c>
      <c r="J1441" s="66" t="s">
        <v>365</v>
      </c>
    </row>
    <row r="1442" spans="1:10" ht="12.75" customHeight="1" x14ac:dyDescent="0.25">
      <c r="A1442" s="60"/>
      <c r="B1442" s="60" t="s">
        <v>376</v>
      </c>
      <c r="C1442" s="65" t="s">
        <v>365</v>
      </c>
      <c r="D1442" s="66">
        <v>611</v>
      </c>
      <c r="E1442" s="66">
        <v>0</v>
      </c>
      <c r="F1442" s="66" t="s">
        <v>371</v>
      </c>
      <c r="G1442" s="66">
        <v>3</v>
      </c>
      <c r="H1442" s="66" t="s">
        <v>371</v>
      </c>
      <c r="I1442" s="66">
        <v>0</v>
      </c>
      <c r="J1442" s="66" t="s">
        <v>365</v>
      </c>
    </row>
    <row r="1443" spans="1:10" ht="12.75" customHeight="1" x14ac:dyDescent="0.25">
      <c r="A1443" s="60"/>
      <c r="B1443" s="60" t="s">
        <v>377</v>
      </c>
      <c r="C1443" s="65" t="s">
        <v>365</v>
      </c>
      <c r="D1443" s="66">
        <v>435</v>
      </c>
      <c r="E1443" s="66" t="s">
        <v>365</v>
      </c>
      <c r="F1443" s="66" t="s">
        <v>365</v>
      </c>
      <c r="G1443" s="66" t="s">
        <v>365</v>
      </c>
      <c r="H1443" s="66" t="s">
        <v>365</v>
      </c>
      <c r="I1443" s="66" t="s">
        <v>365</v>
      </c>
      <c r="J1443" s="66" t="s">
        <v>365</v>
      </c>
    </row>
    <row r="1444" spans="1:10" ht="12.75" customHeight="1" x14ac:dyDescent="0.25">
      <c r="A1444" s="60"/>
      <c r="B1444" s="60" t="s">
        <v>378</v>
      </c>
      <c r="C1444" s="65" t="s">
        <v>365</v>
      </c>
      <c r="D1444" s="66">
        <v>118</v>
      </c>
      <c r="E1444" s="66">
        <v>0</v>
      </c>
      <c r="F1444" s="66" t="s">
        <v>371</v>
      </c>
      <c r="G1444" s="66" t="s">
        <v>371</v>
      </c>
      <c r="H1444" s="66" t="s">
        <v>371</v>
      </c>
      <c r="I1444" s="66">
        <v>0</v>
      </c>
      <c r="J1444" s="66" t="s">
        <v>365</v>
      </c>
    </row>
    <row r="1445" spans="1:10" ht="12.75" customHeight="1" x14ac:dyDescent="0.25">
      <c r="A1445" s="60"/>
      <c r="B1445" s="60" t="s">
        <v>379</v>
      </c>
      <c r="C1445" s="65" t="s">
        <v>365</v>
      </c>
      <c r="D1445" s="66">
        <v>10</v>
      </c>
      <c r="E1445" s="66" t="s">
        <v>365</v>
      </c>
      <c r="F1445" s="66" t="s">
        <v>371</v>
      </c>
      <c r="G1445" s="66" t="s">
        <v>371</v>
      </c>
      <c r="H1445" s="66" t="s">
        <v>371</v>
      </c>
      <c r="I1445" s="66" t="s">
        <v>365</v>
      </c>
      <c r="J1445" s="66" t="s">
        <v>365</v>
      </c>
    </row>
    <row r="1446" spans="1:10" ht="12.75" customHeight="1" x14ac:dyDescent="0.25">
      <c r="A1446" s="60"/>
      <c r="B1446" s="60" t="s">
        <v>380</v>
      </c>
      <c r="C1446" s="65" t="s">
        <v>365</v>
      </c>
      <c r="D1446" s="66" t="s">
        <v>365</v>
      </c>
      <c r="E1446" s="66">
        <v>0</v>
      </c>
      <c r="F1446" s="66" t="s">
        <v>371</v>
      </c>
      <c r="G1446" s="66" t="s">
        <v>371</v>
      </c>
      <c r="H1446" s="66">
        <v>0</v>
      </c>
      <c r="I1446" s="66">
        <v>0</v>
      </c>
      <c r="J1446" s="66" t="s">
        <v>365</v>
      </c>
    </row>
    <row r="1447" spans="1:10" ht="12.75" customHeight="1" x14ac:dyDescent="0.25">
      <c r="A1447" s="60"/>
      <c r="B1447" s="60" t="s">
        <v>381</v>
      </c>
      <c r="C1447" s="65" t="s">
        <v>365</v>
      </c>
      <c r="D1447" s="66">
        <v>122</v>
      </c>
      <c r="E1447" s="66">
        <v>0</v>
      </c>
      <c r="F1447" s="66" t="s">
        <v>371</v>
      </c>
      <c r="G1447" s="66" t="s">
        <v>371</v>
      </c>
      <c r="H1447" s="66" t="s">
        <v>371</v>
      </c>
      <c r="I1447" s="66">
        <v>0</v>
      </c>
      <c r="J1447" s="66" t="s">
        <v>365</v>
      </c>
    </row>
    <row r="1448" spans="1:10" ht="12.75" customHeight="1" x14ac:dyDescent="0.25">
      <c r="A1448" s="60"/>
      <c r="B1448" s="56" t="s">
        <v>382</v>
      </c>
      <c r="C1448" s="65">
        <v>7</v>
      </c>
      <c r="D1448" s="66">
        <v>24</v>
      </c>
      <c r="E1448" s="66">
        <v>0</v>
      </c>
      <c r="F1448" s="66">
        <v>0</v>
      </c>
      <c r="G1448" s="66">
        <v>0</v>
      </c>
      <c r="H1448" s="66" t="s">
        <v>371</v>
      </c>
      <c r="I1448" s="66">
        <v>0</v>
      </c>
      <c r="J1448" s="66">
        <v>7</v>
      </c>
    </row>
    <row r="1449" spans="1:10" ht="12.75" customHeight="1" x14ac:dyDescent="0.25">
      <c r="A1449" s="60"/>
      <c r="B1449" s="60"/>
      <c r="C1449" s="65"/>
      <c r="D1449" s="66"/>
      <c r="E1449" s="66"/>
      <c r="F1449" s="66"/>
      <c r="G1449" s="66"/>
      <c r="H1449" s="66"/>
      <c r="I1449" s="66"/>
      <c r="J1449" s="66"/>
    </row>
    <row r="1450" spans="1:10" s="59" customFormat="1" ht="12.75" customHeight="1" x14ac:dyDescent="0.25">
      <c r="A1450" s="56" t="s">
        <v>514</v>
      </c>
      <c r="B1450" s="56" t="s">
        <v>515</v>
      </c>
      <c r="C1450" s="69"/>
      <c r="D1450" s="70"/>
      <c r="E1450" s="70"/>
      <c r="F1450" s="70"/>
      <c r="G1450" s="70"/>
      <c r="H1450" s="70"/>
      <c r="I1450" s="70"/>
      <c r="J1450" s="70"/>
    </row>
    <row r="1451" spans="1:10" ht="12.75" customHeight="1" x14ac:dyDescent="0.25">
      <c r="A1451" s="60"/>
      <c r="B1451" s="60"/>
      <c r="C1451" s="65"/>
      <c r="D1451" s="66"/>
      <c r="E1451" s="66"/>
      <c r="F1451" s="66"/>
      <c r="G1451" s="66"/>
      <c r="H1451" s="66"/>
      <c r="I1451" s="66"/>
      <c r="J1451" s="66"/>
    </row>
    <row r="1452" spans="1:10" ht="12.75" customHeight="1" x14ac:dyDescent="0.25">
      <c r="A1452" s="60"/>
      <c r="B1452" s="60"/>
      <c r="C1452" s="65"/>
      <c r="D1452" s="66"/>
      <c r="E1452" s="66"/>
      <c r="F1452" s="66"/>
      <c r="G1452" s="66"/>
      <c r="H1452" s="66"/>
      <c r="I1452" s="66"/>
      <c r="J1452" s="66"/>
    </row>
    <row r="1453" spans="1:10" ht="12.75" customHeight="1" x14ac:dyDescent="0.25">
      <c r="A1453" s="60"/>
      <c r="B1453" s="56" t="s">
        <v>363</v>
      </c>
      <c r="C1453" s="65">
        <v>48</v>
      </c>
      <c r="D1453" s="66">
        <v>7785</v>
      </c>
      <c r="E1453" s="66">
        <v>0</v>
      </c>
      <c r="F1453" s="66" t="s">
        <v>371</v>
      </c>
      <c r="G1453" s="66">
        <v>16</v>
      </c>
      <c r="H1453" s="66" t="s">
        <v>371</v>
      </c>
      <c r="I1453" s="66" t="s">
        <v>371</v>
      </c>
      <c r="J1453" s="66">
        <v>4</v>
      </c>
    </row>
    <row r="1454" spans="1:10" ht="12.75" customHeight="1" x14ac:dyDescent="0.25">
      <c r="A1454" s="60"/>
      <c r="B1454" s="56" t="s">
        <v>364</v>
      </c>
      <c r="C1454" s="65" t="s">
        <v>365</v>
      </c>
      <c r="D1454" s="66">
        <v>26</v>
      </c>
      <c r="E1454" s="66">
        <v>0</v>
      </c>
      <c r="F1454" s="66" t="s">
        <v>371</v>
      </c>
      <c r="G1454" s="66">
        <v>6</v>
      </c>
      <c r="H1454" s="66">
        <v>0</v>
      </c>
      <c r="I1454" s="66">
        <v>0</v>
      </c>
      <c r="J1454" s="66" t="s">
        <v>365</v>
      </c>
    </row>
    <row r="1455" spans="1:10" ht="12.75" customHeight="1" x14ac:dyDescent="0.25">
      <c r="A1455" s="60"/>
      <c r="B1455" s="60" t="s">
        <v>366</v>
      </c>
      <c r="C1455" s="65" t="s">
        <v>365</v>
      </c>
      <c r="D1455" s="66">
        <v>26</v>
      </c>
      <c r="E1455" s="66">
        <v>0</v>
      </c>
      <c r="F1455" s="66" t="s">
        <v>371</v>
      </c>
      <c r="G1455" s="66">
        <v>2</v>
      </c>
      <c r="H1455" s="66">
        <v>0</v>
      </c>
      <c r="I1455" s="66">
        <v>0</v>
      </c>
      <c r="J1455" s="66" t="s">
        <v>365</v>
      </c>
    </row>
    <row r="1456" spans="1:10" ht="12.75" customHeight="1" x14ac:dyDescent="0.25">
      <c r="A1456" s="60"/>
      <c r="B1456" s="60" t="s">
        <v>367</v>
      </c>
      <c r="C1456" s="65" t="s">
        <v>365</v>
      </c>
      <c r="D1456" s="66" t="s">
        <v>365</v>
      </c>
      <c r="E1456" s="66">
        <v>0</v>
      </c>
      <c r="F1456" s="66" t="s">
        <v>371</v>
      </c>
      <c r="G1456" s="66">
        <v>4</v>
      </c>
      <c r="H1456" s="66">
        <v>0</v>
      </c>
      <c r="I1456" s="66">
        <v>0</v>
      </c>
      <c r="J1456" s="66" t="s">
        <v>365</v>
      </c>
    </row>
    <row r="1457" spans="1:10" ht="12.75" customHeight="1" x14ac:dyDescent="0.25">
      <c r="A1457" s="60"/>
      <c r="B1457" s="56" t="s">
        <v>368</v>
      </c>
      <c r="C1457" s="65" t="s">
        <v>365</v>
      </c>
      <c r="D1457" s="66">
        <v>7323</v>
      </c>
      <c r="E1457" s="66">
        <v>0</v>
      </c>
      <c r="F1457" s="66" t="s">
        <v>371</v>
      </c>
      <c r="G1457" s="66">
        <v>9</v>
      </c>
      <c r="H1457" s="66" t="s">
        <v>371</v>
      </c>
      <c r="I1457" s="66" t="s">
        <v>371</v>
      </c>
      <c r="J1457" s="66" t="s">
        <v>365</v>
      </c>
    </row>
    <row r="1458" spans="1:10" ht="12.75" customHeight="1" x14ac:dyDescent="0.25">
      <c r="A1458" s="60"/>
      <c r="B1458" s="60" t="s">
        <v>369</v>
      </c>
      <c r="C1458" s="65" t="s">
        <v>365</v>
      </c>
      <c r="D1458" s="66">
        <v>4064</v>
      </c>
      <c r="E1458" s="66">
        <v>0</v>
      </c>
      <c r="F1458" s="66" t="s">
        <v>371</v>
      </c>
      <c r="G1458" s="66">
        <v>8</v>
      </c>
      <c r="H1458" s="66" t="s">
        <v>371</v>
      </c>
      <c r="I1458" s="66">
        <v>0</v>
      </c>
      <c r="J1458" s="66" t="s">
        <v>365</v>
      </c>
    </row>
    <row r="1459" spans="1:10" ht="12.75" customHeight="1" x14ac:dyDescent="0.25">
      <c r="A1459" s="60"/>
      <c r="B1459" s="60" t="s">
        <v>370</v>
      </c>
      <c r="C1459" s="65" t="s">
        <v>365</v>
      </c>
      <c r="D1459" s="66">
        <v>286</v>
      </c>
      <c r="E1459" s="66">
        <v>0</v>
      </c>
      <c r="F1459" s="66">
        <v>0</v>
      </c>
      <c r="G1459" s="66">
        <v>0</v>
      </c>
      <c r="H1459" s="66">
        <v>0</v>
      </c>
      <c r="I1459" s="66">
        <v>0</v>
      </c>
      <c r="J1459" s="66" t="s">
        <v>365</v>
      </c>
    </row>
    <row r="1460" spans="1:10" ht="12.75" customHeight="1" x14ac:dyDescent="0.25">
      <c r="A1460" s="60"/>
      <c r="B1460" s="60" t="s">
        <v>372</v>
      </c>
      <c r="C1460" s="65" t="s">
        <v>365</v>
      </c>
      <c r="D1460" s="66">
        <v>569</v>
      </c>
      <c r="E1460" s="66">
        <v>0</v>
      </c>
      <c r="F1460" s="66" t="s">
        <v>371</v>
      </c>
      <c r="G1460" s="66" t="s">
        <v>371</v>
      </c>
      <c r="H1460" s="66">
        <v>0</v>
      </c>
      <c r="I1460" s="66">
        <v>0</v>
      </c>
      <c r="J1460" s="66" t="s">
        <v>365</v>
      </c>
    </row>
    <row r="1461" spans="1:10" ht="12.75" customHeight="1" x14ac:dyDescent="0.25">
      <c r="A1461" s="60"/>
      <c r="B1461" s="60" t="s">
        <v>373</v>
      </c>
      <c r="C1461" s="65" t="s">
        <v>365</v>
      </c>
      <c r="D1461" s="66">
        <v>1679</v>
      </c>
      <c r="E1461" s="66" t="s">
        <v>365</v>
      </c>
      <c r="F1461" s="66" t="s">
        <v>365</v>
      </c>
      <c r="G1461" s="66" t="s">
        <v>365</v>
      </c>
      <c r="H1461" s="66" t="s">
        <v>365</v>
      </c>
      <c r="I1461" s="66" t="s">
        <v>365</v>
      </c>
      <c r="J1461" s="66" t="s">
        <v>365</v>
      </c>
    </row>
    <row r="1462" spans="1:10" ht="12.75" customHeight="1" x14ac:dyDescent="0.25">
      <c r="A1462" s="60"/>
      <c r="B1462" s="60" t="s">
        <v>374</v>
      </c>
      <c r="C1462" s="65" t="s">
        <v>365</v>
      </c>
      <c r="D1462" s="66">
        <v>725</v>
      </c>
      <c r="E1462" s="66">
        <v>0</v>
      </c>
      <c r="F1462" s="66" t="s">
        <v>371</v>
      </c>
      <c r="G1462" s="66" t="s">
        <v>371</v>
      </c>
      <c r="H1462" s="66" t="s">
        <v>371</v>
      </c>
      <c r="I1462" s="66" t="s">
        <v>371</v>
      </c>
      <c r="J1462" s="66" t="s">
        <v>365</v>
      </c>
    </row>
    <row r="1463" spans="1:10" ht="12.75" customHeight="1" x14ac:dyDescent="0.25">
      <c r="A1463" s="60"/>
      <c r="B1463" s="56" t="s">
        <v>375</v>
      </c>
      <c r="C1463" s="65" t="s">
        <v>365</v>
      </c>
      <c r="D1463" s="66">
        <v>436</v>
      </c>
      <c r="E1463" s="66">
        <v>0</v>
      </c>
      <c r="F1463" s="66" t="s">
        <v>371</v>
      </c>
      <c r="G1463" s="66">
        <v>1</v>
      </c>
      <c r="H1463" s="66" t="s">
        <v>371</v>
      </c>
      <c r="I1463" s="66">
        <v>0</v>
      </c>
      <c r="J1463" s="66" t="s">
        <v>365</v>
      </c>
    </row>
    <row r="1464" spans="1:10" ht="12.75" customHeight="1" x14ac:dyDescent="0.25">
      <c r="A1464" s="60"/>
      <c r="B1464" s="60" t="s">
        <v>376</v>
      </c>
      <c r="C1464" s="65" t="s">
        <v>365</v>
      </c>
      <c r="D1464" s="66">
        <v>164</v>
      </c>
      <c r="E1464" s="66">
        <v>0</v>
      </c>
      <c r="F1464" s="66">
        <v>0</v>
      </c>
      <c r="G1464" s="66">
        <v>1</v>
      </c>
      <c r="H1464" s="66" t="s">
        <v>371</v>
      </c>
      <c r="I1464" s="66">
        <v>0</v>
      </c>
      <c r="J1464" s="66" t="s">
        <v>365</v>
      </c>
    </row>
    <row r="1465" spans="1:10" ht="12.75" customHeight="1" x14ac:dyDescent="0.25">
      <c r="A1465" s="60"/>
      <c r="B1465" s="60" t="s">
        <v>377</v>
      </c>
      <c r="C1465" s="65" t="s">
        <v>365</v>
      </c>
      <c r="D1465" s="66">
        <v>122</v>
      </c>
      <c r="E1465" s="66" t="s">
        <v>365</v>
      </c>
      <c r="F1465" s="66" t="s">
        <v>365</v>
      </c>
      <c r="G1465" s="66" t="s">
        <v>365</v>
      </c>
      <c r="H1465" s="66" t="s">
        <v>365</v>
      </c>
      <c r="I1465" s="66" t="s">
        <v>365</v>
      </c>
      <c r="J1465" s="66" t="s">
        <v>365</v>
      </c>
    </row>
    <row r="1466" spans="1:10" ht="12.75" customHeight="1" x14ac:dyDescent="0.25">
      <c r="A1466" s="60"/>
      <c r="B1466" s="60" t="s">
        <v>378</v>
      </c>
      <c r="C1466" s="65" t="s">
        <v>365</v>
      </c>
      <c r="D1466" s="66">
        <v>37</v>
      </c>
      <c r="E1466" s="66">
        <v>0</v>
      </c>
      <c r="F1466" s="66">
        <v>0</v>
      </c>
      <c r="G1466" s="66" t="s">
        <v>371</v>
      </c>
      <c r="H1466" s="66" t="s">
        <v>371</v>
      </c>
      <c r="I1466" s="66">
        <v>0</v>
      </c>
      <c r="J1466" s="66" t="s">
        <v>365</v>
      </c>
    </row>
    <row r="1467" spans="1:10" ht="12.75" customHeight="1" x14ac:dyDescent="0.25">
      <c r="A1467" s="60"/>
      <c r="B1467" s="60" t="s">
        <v>379</v>
      </c>
      <c r="C1467" s="65" t="s">
        <v>365</v>
      </c>
      <c r="D1467" s="66">
        <v>1</v>
      </c>
      <c r="E1467" s="66" t="s">
        <v>365</v>
      </c>
      <c r="F1467" s="66" t="s">
        <v>371</v>
      </c>
      <c r="G1467" s="66" t="s">
        <v>371</v>
      </c>
      <c r="H1467" s="66" t="s">
        <v>371</v>
      </c>
      <c r="I1467" s="66" t="s">
        <v>365</v>
      </c>
      <c r="J1467" s="66" t="s">
        <v>365</v>
      </c>
    </row>
    <row r="1468" spans="1:10" ht="12.75" customHeight="1" x14ac:dyDescent="0.25">
      <c r="A1468" s="60"/>
      <c r="B1468" s="60" t="s">
        <v>380</v>
      </c>
      <c r="C1468" s="65" t="s">
        <v>365</v>
      </c>
      <c r="D1468" s="66" t="s">
        <v>365</v>
      </c>
      <c r="E1468" s="66">
        <v>0</v>
      </c>
      <c r="F1468" s="66" t="s">
        <v>371</v>
      </c>
      <c r="G1468" s="66" t="s">
        <v>371</v>
      </c>
      <c r="H1468" s="66">
        <v>0</v>
      </c>
      <c r="I1468" s="66">
        <v>0</v>
      </c>
      <c r="J1468" s="66" t="s">
        <v>365</v>
      </c>
    </row>
    <row r="1469" spans="1:10" ht="12.75" customHeight="1" x14ac:dyDescent="0.25">
      <c r="A1469" s="60"/>
      <c r="B1469" s="60" t="s">
        <v>381</v>
      </c>
      <c r="C1469" s="65" t="s">
        <v>365</v>
      </c>
      <c r="D1469" s="66">
        <v>112</v>
      </c>
      <c r="E1469" s="66">
        <v>0</v>
      </c>
      <c r="F1469" s="66" t="s">
        <v>371</v>
      </c>
      <c r="G1469" s="66">
        <v>0</v>
      </c>
      <c r="H1469" s="66" t="s">
        <v>371</v>
      </c>
      <c r="I1469" s="66">
        <v>0</v>
      </c>
      <c r="J1469" s="66" t="s">
        <v>365</v>
      </c>
    </row>
    <row r="1470" spans="1:10" ht="12.75" customHeight="1" x14ac:dyDescent="0.25">
      <c r="A1470" s="60"/>
      <c r="B1470" s="56" t="s">
        <v>382</v>
      </c>
      <c r="C1470" s="65">
        <v>4</v>
      </c>
      <c r="D1470" s="66" t="s">
        <v>371</v>
      </c>
      <c r="E1470" s="66">
        <v>0</v>
      </c>
      <c r="F1470" s="66">
        <v>0</v>
      </c>
      <c r="G1470" s="66">
        <v>0</v>
      </c>
      <c r="H1470" s="66" t="s">
        <v>371</v>
      </c>
      <c r="I1470" s="66">
        <v>0</v>
      </c>
      <c r="J1470" s="66">
        <v>4</v>
      </c>
    </row>
    <row r="1471" spans="1:10" ht="12.75" customHeight="1" x14ac:dyDescent="0.25">
      <c r="A1471" s="60"/>
      <c r="B1471" s="60"/>
      <c r="C1471" s="65"/>
      <c r="D1471" s="66"/>
      <c r="E1471" s="66"/>
      <c r="F1471" s="66"/>
      <c r="G1471" s="66"/>
      <c r="H1471" s="66"/>
      <c r="I1471" s="66"/>
      <c r="J1471" s="66"/>
    </row>
    <row r="1472" spans="1:10" s="59" customFormat="1" ht="12.75" customHeight="1" x14ac:dyDescent="0.25">
      <c r="A1472" s="56" t="s">
        <v>516</v>
      </c>
      <c r="B1472" s="56" t="s">
        <v>517</v>
      </c>
      <c r="C1472" s="69"/>
      <c r="D1472" s="70"/>
      <c r="E1472" s="70"/>
      <c r="F1472" s="70"/>
      <c r="G1472" s="70"/>
      <c r="H1472" s="70"/>
      <c r="I1472" s="70"/>
      <c r="J1472" s="70"/>
    </row>
    <row r="1473" spans="1:10" ht="12.75" customHeight="1" x14ac:dyDescent="0.25">
      <c r="A1473" s="60"/>
      <c r="B1473" s="60"/>
      <c r="C1473" s="65"/>
      <c r="D1473" s="66"/>
      <c r="E1473" s="66"/>
      <c r="F1473" s="66"/>
      <c r="G1473" s="66"/>
      <c r="H1473" s="66"/>
      <c r="I1473" s="66"/>
      <c r="J1473" s="66"/>
    </row>
    <row r="1474" spans="1:10" ht="12.75" customHeight="1" x14ac:dyDescent="0.25">
      <c r="A1474" s="60"/>
      <c r="B1474" s="60"/>
      <c r="C1474" s="65"/>
      <c r="D1474" s="66"/>
      <c r="E1474" s="66"/>
      <c r="F1474" s="66"/>
      <c r="G1474" s="66"/>
      <c r="H1474" s="66"/>
      <c r="I1474" s="66"/>
      <c r="J1474" s="66"/>
    </row>
    <row r="1475" spans="1:10" ht="12.75" customHeight="1" x14ac:dyDescent="0.25">
      <c r="A1475" s="60"/>
      <c r="B1475" s="56" t="s">
        <v>363</v>
      </c>
      <c r="C1475" s="65">
        <v>118</v>
      </c>
      <c r="D1475" s="66">
        <v>13219</v>
      </c>
      <c r="E1475" s="66" t="s">
        <v>371</v>
      </c>
      <c r="F1475" s="66" t="s">
        <v>371</v>
      </c>
      <c r="G1475" s="66">
        <v>54</v>
      </c>
      <c r="H1475" s="66" t="s">
        <v>371</v>
      </c>
      <c r="I1475" s="66" t="s">
        <v>371</v>
      </c>
      <c r="J1475" s="66">
        <v>15</v>
      </c>
    </row>
    <row r="1476" spans="1:10" ht="12.75" customHeight="1" x14ac:dyDescent="0.25">
      <c r="A1476" s="60"/>
      <c r="B1476" s="56" t="s">
        <v>364</v>
      </c>
      <c r="C1476" s="65" t="s">
        <v>365</v>
      </c>
      <c r="D1476" s="66">
        <v>84</v>
      </c>
      <c r="E1476" s="66">
        <v>0</v>
      </c>
      <c r="F1476" s="66" t="s">
        <v>371</v>
      </c>
      <c r="G1476" s="66">
        <v>1</v>
      </c>
      <c r="H1476" s="66" t="s">
        <v>371</v>
      </c>
      <c r="I1476" s="66">
        <v>0</v>
      </c>
      <c r="J1476" s="66" t="s">
        <v>365</v>
      </c>
    </row>
    <row r="1477" spans="1:10" ht="12.75" customHeight="1" x14ac:dyDescent="0.25">
      <c r="A1477" s="60"/>
      <c r="B1477" s="60" t="s">
        <v>366</v>
      </c>
      <c r="C1477" s="65" t="s">
        <v>365</v>
      </c>
      <c r="D1477" s="66">
        <v>84</v>
      </c>
      <c r="E1477" s="66">
        <v>0</v>
      </c>
      <c r="F1477" s="66" t="s">
        <v>371</v>
      </c>
      <c r="G1477" s="66">
        <v>1</v>
      </c>
      <c r="H1477" s="66" t="s">
        <v>371</v>
      </c>
      <c r="I1477" s="66">
        <v>0</v>
      </c>
      <c r="J1477" s="66" t="s">
        <v>365</v>
      </c>
    </row>
    <row r="1478" spans="1:10" ht="12.75" customHeight="1" x14ac:dyDescent="0.25">
      <c r="A1478" s="60"/>
      <c r="B1478" s="60" t="s">
        <v>367</v>
      </c>
      <c r="C1478" s="65" t="s">
        <v>365</v>
      </c>
      <c r="D1478" s="66" t="s">
        <v>365</v>
      </c>
      <c r="E1478" s="66">
        <v>0</v>
      </c>
      <c r="F1478" s="66" t="s">
        <v>371</v>
      </c>
      <c r="G1478" s="66">
        <v>1</v>
      </c>
      <c r="H1478" s="66" t="s">
        <v>371</v>
      </c>
      <c r="I1478" s="66">
        <v>0</v>
      </c>
      <c r="J1478" s="66" t="s">
        <v>365</v>
      </c>
    </row>
    <row r="1479" spans="1:10" ht="12.75" customHeight="1" x14ac:dyDescent="0.25">
      <c r="A1479" s="60"/>
      <c r="B1479" s="56" t="s">
        <v>368</v>
      </c>
      <c r="C1479" s="65" t="s">
        <v>365</v>
      </c>
      <c r="D1479" s="66">
        <v>10528</v>
      </c>
      <c r="E1479" s="66" t="s">
        <v>371</v>
      </c>
      <c r="F1479" s="66" t="s">
        <v>371</v>
      </c>
      <c r="G1479" s="66">
        <v>41</v>
      </c>
      <c r="H1479" s="66" t="s">
        <v>371</v>
      </c>
      <c r="I1479" s="66" t="s">
        <v>371</v>
      </c>
      <c r="J1479" s="66" t="s">
        <v>365</v>
      </c>
    </row>
    <row r="1480" spans="1:10" ht="12.75" customHeight="1" x14ac:dyDescent="0.25">
      <c r="A1480" s="60"/>
      <c r="B1480" s="60" t="s">
        <v>369</v>
      </c>
      <c r="C1480" s="65" t="s">
        <v>365</v>
      </c>
      <c r="D1480" s="66">
        <v>6243</v>
      </c>
      <c r="E1480" s="66">
        <v>0</v>
      </c>
      <c r="F1480" s="66" t="s">
        <v>371</v>
      </c>
      <c r="G1480" s="66">
        <v>39</v>
      </c>
      <c r="H1480" s="66" t="s">
        <v>371</v>
      </c>
      <c r="I1480" s="66" t="s">
        <v>371</v>
      </c>
      <c r="J1480" s="66" t="s">
        <v>365</v>
      </c>
    </row>
    <row r="1481" spans="1:10" ht="12.75" customHeight="1" x14ac:dyDescent="0.25">
      <c r="A1481" s="60"/>
      <c r="B1481" s="60" t="s">
        <v>370</v>
      </c>
      <c r="C1481" s="65" t="s">
        <v>365</v>
      </c>
      <c r="D1481" s="66">
        <v>238</v>
      </c>
      <c r="E1481" s="66">
        <v>0</v>
      </c>
      <c r="F1481" s="66">
        <v>0</v>
      </c>
      <c r="G1481" s="66" t="s">
        <v>371</v>
      </c>
      <c r="H1481" s="66" t="s">
        <v>371</v>
      </c>
      <c r="I1481" s="66">
        <v>0</v>
      </c>
      <c r="J1481" s="66" t="s">
        <v>365</v>
      </c>
    </row>
    <row r="1482" spans="1:10" ht="12.75" customHeight="1" x14ac:dyDescent="0.25">
      <c r="A1482" s="60"/>
      <c r="B1482" s="60" t="s">
        <v>372</v>
      </c>
      <c r="C1482" s="65" t="s">
        <v>365</v>
      </c>
      <c r="D1482" s="66">
        <v>3775</v>
      </c>
      <c r="E1482" s="66" t="s">
        <v>371</v>
      </c>
      <c r="F1482" s="66" t="s">
        <v>371</v>
      </c>
      <c r="G1482" s="66">
        <v>1</v>
      </c>
      <c r="H1482" s="66" t="s">
        <v>371</v>
      </c>
      <c r="I1482" s="66">
        <v>0</v>
      </c>
      <c r="J1482" s="66" t="s">
        <v>365</v>
      </c>
    </row>
    <row r="1483" spans="1:10" ht="12.75" customHeight="1" x14ac:dyDescent="0.25">
      <c r="A1483" s="60"/>
      <c r="B1483" s="60" t="s">
        <v>373</v>
      </c>
      <c r="C1483" s="65" t="s">
        <v>365</v>
      </c>
      <c r="D1483" s="66">
        <v>58</v>
      </c>
      <c r="E1483" s="66" t="s">
        <v>365</v>
      </c>
      <c r="F1483" s="66" t="s">
        <v>365</v>
      </c>
      <c r="G1483" s="66" t="s">
        <v>365</v>
      </c>
      <c r="H1483" s="66" t="s">
        <v>365</v>
      </c>
      <c r="I1483" s="66" t="s">
        <v>365</v>
      </c>
      <c r="J1483" s="66" t="s">
        <v>365</v>
      </c>
    </row>
    <row r="1484" spans="1:10" ht="12.75" customHeight="1" x14ac:dyDescent="0.25">
      <c r="A1484" s="60"/>
      <c r="B1484" s="60" t="s">
        <v>374</v>
      </c>
      <c r="C1484" s="65" t="s">
        <v>365</v>
      </c>
      <c r="D1484" s="66">
        <v>215</v>
      </c>
      <c r="E1484" s="66">
        <v>0</v>
      </c>
      <c r="F1484" s="66" t="s">
        <v>371</v>
      </c>
      <c r="G1484" s="66">
        <v>1</v>
      </c>
      <c r="H1484" s="66" t="s">
        <v>371</v>
      </c>
      <c r="I1484" s="66">
        <v>0</v>
      </c>
      <c r="J1484" s="66" t="s">
        <v>365</v>
      </c>
    </row>
    <row r="1485" spans="1:10" ht="12.75" customHeight="1" x14ac:dyDescent="0.25">
      <c r="A1485" s="60"/>
      <c r="B1485" s="56" t="s">
        <v>375</v>
      </c>
      <c r="C1485" s="65" t="s">
        <v>365</v>
      </c>
      <c r="D1485" s="66">
        <v>2482</v>
      </c>
      <c r="E1485" s="66" t="s">
        <v>371</v>
      </c>
      <c r="F1485" s="66" t="s">
        <v>371</v>
      </c>
      <c r="G1485" s="66">
        <v>12</v>
      </c>
      <c r="H1485" s="66" t="s">
        <v>371</v>
      </c>
      <c r="I1485" s="66">
        <v>0</v>
      </c>
      <c r="J1485" s="66" t="s">
        <v>365</v>
      </c>
    </row>
    <row r="1486" spans="1:10" ht="12.75" customHeight="1" x14ac:dyDescent="0.25">
      <c r="A1486" s="60"/>
      <c r="B1486" s="60" t="s">
        <v>376</v>
      </c>
      <c r="C1486" s="65" t="s">
        <v>365</v>
      </c>
      <c r="D1486" s="66">
        <v>1372</v>
      </c>
      <c r="E1486" s="66" t="s">
        <v>371</v>
      </c>
      <c r="F1486" s="66" t="s">
        <v>371</v>
      </c>
      <c r="G1486" s="66">
        <v>11</v>
      </c>
      <c r="H1486" s="66" t="s">
        <v>371</v>
      </c>
      <c r="I1486" s="66">
        <v>0</v>
      </c>
      <c r="J1486" s="66" t="s">
        <v>365</v>
      </c>
    </row>
    <row r="1487" spans="1:10" ht="12.75" customHeight="1" x14ac:dyDescent="0.25">
      <c r="A1487" s="60"/>
      <c r="B1487" s="60" t="s">
        <v>377</v>
      </c>
      <c r="C1487" s="65" t="s">
        <v>365</v>
      </c>
      <c r="D1487" s="66">
        <v>810</v>
      </c>
      <c r="E1487" s="66" t="s">
        <v>365</v>
      </c>
      <c r="F1487" s="66" t="s">
        <v>365</v>
      </c>
      <c r="G1487" s="66" t="s">
        <v>365</v>
      </c>
      <c r="H1487" s="66" t="s">
        <v>365</v>
      </c>
      <c r="I1487" s="66" t="s">
        <v>365</v>
      </c>
      <c r="J1487" s="66" t="s">
        <v>365</v>
      </c>
    </row>
    <row r="1488" spans="1:10" ht="12.75" customHeight="1" x14ac:dyDescent="0.25">
      <c r="A1488" s="60"/>
      <c r="B1488" s="60" t="s">
        <v>378</v>
      </c>
      <c r="C1488" s="65" t="s">
        <v>365</v>
      </c>
      <c r="D1488" s="66">
        <v>209</v>
      </c>
      <c r="E1488" s="66">
        <v>0</v>
      </c>
      <c r="F1488" s="66" t="s">
        <v>371</v>
      </c>
      <c r="G1488" s="66">
        <v>1</v>
      </c>
      <c r="H1488" s="66" t="s">
        <v>371</v>
      </c>
      <c r="I1488" s="66">
        <v>0</v>
      </c>
      <c r="J1488" s="66" t="s">
        <v>365</v>
      </c>
    </row>
    <row r="1489" spans="1:10" ht="12.75" customHeight="1" x14ac:dyDescent="0.25">
      <c r="A1489" s="60"/>
      <c r="B1489" s="60" t="s">
        <v>379</v>
      </c>
      <c r="C1489" s="65" t="s">
        <v>365</v>
      </c>
      <c r="D1489" s="66">
        <v>44</v>
      </c>
      <c r="E1489" s="66" t="s">
        <v>365</v>
      </c>
      <c r="F1489" s="66" t="s">
        <v>371</v>
      </c>
      <c r="G1489" s="66" t="s">
        <v>371</v>
      </c>
      <c r="H1489" s="66" t="s">
        <v>371</v>
      </c>
      <c r="I1489" s="66" t="s">
        <v>365</v>
      </c>
      <c r="J1489" s="66" t="s">
        <v>365</v>
      </c>
    </row>
    <row r="1490" spans="1:10" ht="12.75" customHeight="1" x14ac:dyDescent="0.25">
      <c r="A1490" s="60"/>
      <c r="B1490" s="60" t="s">
        <v>380</v>
      </c>
      <c r="C1490" s="65" t="s">
        <v>365</v>
      </c>
      <c r="D1490" s="66" t="s">
        <v>365</v>
      </c>
      <c r="E1490" s="66">
        <v>0</v>
      </c>
      <c r="F1490" s="66" t="s">
        <v>371</v>
      </c>
      <c r="G1490" s="66" t="s">
        <v>371</v>
      </c>
      <c r="H1490" s="66" t="s">
        <v>371</v>
      </c>
      <c r="I1490" s="66">
        <v>0</v>
      </c>
      <c r="J1490" s="66" t="s">
        <v>365</v>
      </c>
    </row>
    <row r="1491" spans="1:10" ht="12.75" customHeight="1" x14ac:dyDescent="0.25">
      <c r="A1491" s="60"/>
      <c r="B1491" s="60" t="s">
        <v>381</v>
      </c>
      <c r="C1491" s="65" t="s">
        <v>365</v>
      </c>
      <c r="D1491" s="66">
        <v>46</v>
      </c>
      <c r="E1491" s="66">
        <v>0</v>
      </c>
      <c r="F1491" s="66" t="s">
        <v>371</v>
      </c>
      <c r="G1491" s="66" t="s">
        <v>371</v>
      </c>
      <c r="H1491" s="66" t="s">
        <v>371</v>
      </c>
      <c r="I1491" s="66">
        <v>0</v>
      </c>
      <c r="J1491" s="66" t="s">
        <v>365</v>
      </c>
    </row>
    <row r="1492" spans="1:10" ht="12.75" customHeight="1" x14ac:dyDescent="0.25">
      <c r="A1492" s="60"/>
      <c r="B1492" s="56" t="s">
        <v>382</v>
      </c>
      <c r="C1492" s="65">
        <v>16</v>
      </c>
      <c r="D1492" s="66">
        <v>124</v>
      </c>
      <c r="E1492" s="66">
        <v>0</v>
      </c>
      <c r="F1492" s="66" t="s">
        <v>371</v>
      </c>
      <c r="G1492" s="66" t="s">
        <v>371</v>
      </c>
      <c r="H1492" s="66" t="s">
        <v>371</v>
      </c>
      <c r="I1492" s="66">
        <v>0</v>
      </c>
      <c r="J1492" s="66">
        <v>15</v>
      </c>
    </row>
    <row r="1493" spans="1:10" ht="12.75" customHeight="1" x14ac:dyDescent="0.25">
      <c r="A1493" s="60"/>
      <c r="B1493" s="60"/>
      <c r="C1493" s="65"/>
      <c r="D1493" s="66"/>
      <c r="E1493" s="66"/>
      <c r="F1493" s="66"/>
      <c r="G1493" s="66"/>
      <c r="H1493" s="66"/>
      <c r="I1493" s="66"/>
      <c r="J1493" s="66"/>
    </row>
    <row r="1494" spans="1:10" s="59" customFormat="1" ht="12.75" customHeight="1" x14ac:dyDescent="0.25">
      <c r="A1494" s="73" t="s">
        <v>518</v>
      </c>
      <c r="B1494" s="56" t="s">
        <v>519</v>
      </c>
      <c r="C1494" s="69"/>
      <c r="D1494" s="70"/>
      <c r="E1494" s="70"/>
      <c r="F1494" s="70"/>
      <c r="G1494" s="70"/>
      <c r="H1494" s="70"/>
      <c r="I1494" s="70"/>
      <c r="J1494" s="70"/>
    </row>
    <row r="1495" spans="1:10" ht="12.75" customHeight="1" x14ac:dyDescent="0.25">
      <c r="A1495" s="63"/>
      <c r="B1495" s="72"/>
      <c r="C1495" s="65"/>
      <c r="D1495" s="66"/>
      <c r="E1495" s="66"/>
      <c r="F1495" s="66"/>
      <c r="G1495" s="66"/>
      <c r="H1495" s="66"/>
      <c r="I1495" s="66"/>
      <c r="J1495" s="66"/>
    </row>
    <row r="1496" spans="1:10" ht="12.75" customHeight="1" x14ac:dyDescent="0.25">
      <c r="A1496" s="60"/>
      <c r="B1496" s="60"/>
      <c r="C1496" s="65"/>
      <c r="D1496" s="66"/>
      <c r="E1496" s="66"/>
      <c r="F1496" s="66"/>
      <c r="G1496" s="66"/>
      <c r="H1496" s="66"/>
      <c r="I1496" s="66"/>
      <c r="J1496" s="66"/>
    </row>
    <row r="1497" spans="1:10" ht="12.75" customHeight="1" x14ac:dyDescent="0.25">
      <c r="A1497" s="60"/>
      <c r="B1497" s="56" t="s">
        <v>363</v>
      </c>
      <c r="C1497" s="65">
        <v>52</v>
      </c>
      <c r="D1497" s="66">
        <v>6047</v>
      </c>
      <c r="E1497" s="66" t="s">
        <v>371</v>
      </c>
      <c r="F1497" s="66" t="s">
        <v>371</v>
      </c>
      <c r="G1497" s="66">
        <v>15</v>
      </c>
      <c r="H1497" s="66" t="s">
        <v>371</v>
      </c>
      <c r="I1497" s="66" t="s">
        <v>371</v>
      </c>
      <c r="J1497" s="66">
        <v>15</v>
      </c>
    </row>
    <row r="1498" spans="1:10" ht="12.75" customHeight="1" x14ac:dyDescent="0.25">
      <c r="A1498" s="60"/>
      <c r="B1498" s="56" t="s">
        <v>364</v>
      </c>
      <c r="C1498" s="65" t="s">
        <v>365</v>
      </c>
      <c r="D1498" s="66">
        <v>7</v>
      </c>
      <c r="E1498" s="66">
        <v>0</v>
      </c>
      <c r="F1498" s="66" t="s">
        <v>371</v>
      </c>
      <c r="G1498" s="66" t="s">
        <v>371</v>
      </c>
      <c r="H1498" s="66" t="s">
        <v>371</v>
      </c>
      <c r="I1498" s="66">
        <v>0</v>
      </c>
      <c r="J1498" s="66" t="s">
        <v>365</v>
      </c>
    </row>
    <row r="1499" spans="1:10" ht="12.75" customHeight="1" x14ac:dyDescent="0.25">
      <c r="A1499" s="60"/>
      <c r="B1499" s="60" t="s">
        <v>366</v>
      </c>
      <c r="C1499" s="65" t="s">
        <v>365</v>
      </c>
      <c r="D1499" s="66">
        <v>7</v>
      </c>
      <c r="E1499" s="66">
        <v>0</v>
      </c>
      <c r="F1499" s="66">
        <v>0</v>
      </c>
      <c r="G1499" s="66" t="s">
        <v>371</v>
      </c>
      <c r="H1499" s="66" t="s">
        <v>371</v>
      </c>
      <c r="I1499" s="66">
        <v>0</v>
      </c>
      <c r="J1499" s="66" t="s">
        <v>365</v>
      </c>
    </row>
    <row r="1500" spans="1:10" ht="12.75" customHeight="1" x14ac:dyDescent="0.25">
      <c r="A1500" s="60"/>
      <c r="B1500" s="60" t="s">
        <v>367</v>
      </c>
      <c r="C1500" s="65" t="s">
        <v>365</v>
      </c>
      <c r="D1500" s="66" t="s">
        <v>365</v>
      </c>
      <c r="E1500" s="66">
        <v>0</v>
      </c>
      <c r="F1500" s="66" t="s">
        <v>371</v>
      </c>
      <c r="G1500" s="66" t="s">
        <v>371</v>
      </c>
      <c r="H1500" s="66" t="s">
        <v>371</v>
      </c>
      <c r="I1500" s="66">
        <v>0</v>
      </c>
      <c r="J1500" s="66" t="s">
        <v>365</v>
      </c>
    </row>
    <row r="1501" spans="1:10" ht="12.75" customHeight="1" x14ac:dyDescent="0.25">
      <c r="A1501" s="60"/>
      <c r="B1501" s="56" t="s">
        <v>368</v>
      </c>
      <c r="C1501" s="65" t="s">
        <v>365</v>
      </c>
      <c r="D1501" s="66">
        <v>4753</v>
      </c>
      <c r="E1501" s="66">
        <v>0</v>
      </c>
      <c r="F1501" s="66" t="s">
        <v>371</v>
      </c>
      <c r="G1501" s="66">
        <v>9</v>
      </c>
      <c r="H1501" s="66" t="s">
        <v>371</v>
      </c>
      <c r="I1501" s="66" t="s">
        <v>371</v>
      </c>
      <c r="J1501" s="66" t="s">
        <v>365</v>
      </c>
    </row>
    <row r="1502" spans="1:10" ht="12.75" customHeight="1" x14ac:dyDescent="0.25">
      <c r="A1502" s="60"/>
      <c r="B1502" s="60" t="s">
        <v>369</v>
      </c>
      <c r="C1502" s="65" t="s">
        <v>365</v>
      </c>
      <c r="D1502" s="66">
        <v>2976</v>
      </c>
      <c r="E1502" s="66">
        <v>0</v>
      </c>
      <c r="F1502" s="66" t="s">
        <v>371</v>
      </c>
      <c r="G1502" s="66">
        <v>8</v>
      </c>
      <c r="H1502" s="66" t="s">
        <v>371</v>
      </c>
      <c r="I1502" s="66" t="s">
        <v>371</v>
      </c>
      <c r="J1502" s="66" t="s">
        <v>365</v>
      </c>
    </row>
    <row r="1503" spans="1:10" ht="12.75" customHeight="1" x14ac:dyDescent="0.25">
      <c r="A1503" s="60"/>
      <c r="B1503" s="60" t="s">
        <v>370</v>
      </c>
      <c r="C1503" s="65" t="s">
        <v>365</v>
      </c>
      <c r="D1503" s="66">
        <v>47</v>
      </c>
      <c r="E1503" s="66">
        <v>0</v>
      </c>
      <c r="F1503" s="66">
        <v>0</v>
      </c>
      <c r="G1503" s="66">
        <v>0</v>
      </c>
      <c r="H1503" s="66">
        <v>0</v>
      </c>
      <c r="I1503" s="66">
        <v>0</v>
      </c>
      <c r="J1503" s="66" t="s">
        <v>365</v>
      </c>
    </row>
    <row r="1504" spans="1:10" ht="12.75" customHeight="1" x14ac:dyDescent="0.25">
      <c r="A1504" s="60"/>
      <c r="B1504" s="60" t="s">
        <v>372</v>
      </c>
      <c r="C1504" s="65" t="s">
        <v>365</v>
      </c>
      <c r="D1504" s="66">
        <v>1596</v>
      </c>
      <c r="E1504" s="66">
        <v>0</v>
      </c>
      <c r="F1504" s="66" t="s">
        <v>371</v>
      </c>
      <c r="G1504" s="66" t="s">
        <v>371</v>
      </c>
      <c r="H1504" s="66" t="s">
        <v>371</v>
      </c>
      <c r="I1504" s="66">
        <v>0</v>
      </c>
      <c r="J1504" s="66" t="s">
        <v>365</v>
      </c>
    </row>
    <row r="1505" spans="1:10" ht="12.75" customHeight="1" x14ac:dyDescent="0.25">
      <c r="A1505" s="60"/>
      <c r="B1505" s="60" t="s">
        <v>373</v>
      </c>
      <c r="C1505" s="65" t="s">
        <v>365</v>
      </c>
      <c r="D1505" s="66">
        <v>11</v>
      </c>
      <c r="E1505" s="66" t="s">
        <v>365</v>
      </c>
      <c r="F1505" s="66" t="s">
        <v>365</v>
      </c>
      <c r="G1505" s="66" t="s">
        <v>365</v>
      </c>
      <c r="H1505" s="66" t="s">
        <v>365</v>
      </c>
      <c r="I1505" s="66" t="s">
        <v>365</v>
      </c>
      <c r="J1505" s="66" t="s">
        <v>365</v>
      </c>
    </row>
    <row r="1506" spans="1:10" ht="12.75" customHeight="1" x14ac:dyDescent="0.25">
      <c r="A1506" s="60"/>
      <c r="B1506" s="60" t="s">
        <v>374</v>
      </c>
      <c r="C1506" s="65" t="s">
        <v>365</v>
      </c>
      <c r="D1506" s="66">
        <v>122</v>
      </c>
      <c r="E1506" s="66">
        <v>0</v>
      </c>
      <c r="F1506" s="66">
        <v>0</v>
      </c>
      <c r="G1506" s="66">
        <v>1</v>
      </c>
      <c r="H1506" s="66" t="s">
        <v>371</v>
      </c>
      <c r="I1506" s="66">
        <v>0</v>
      </c>
      <c r="J1506" s="66" t="s">
        <v>365</v>
      </c>
    </row>
    <row r="1507" spans="1:10" ht="12.75" customHeight="1" x14ac:dyDescent="0.25">
      <c r="A1507" s="60"/>
      <c r="B1507" s="56" t="s">
        <v>375</v>
      </c>
      <c r="C1507" s="65" t="s">
        <v>365</v>
      </c>
      <c r="D1507" s="66">
        <v>1286</v>
      </c>
      <c r="E1507" s="66" t="s">
        <v>371</v>
      </c>
      <c r="F1507" s="66" t="s">
        <v>371</v>
      </c>
      <c r="G1507" s="66">
        <v>6</v>
      </c>
      <c r="H1507" s="66" t="s">
        <v>371</v>
      </c>
      <c r="I1507" s="66">
        <v>0</v>
      </c>
      <c r="J1507" s="66" t="s">
        <v>365</v>
      </c>
    </row>
    <row r="1508" spans="1:10" ht="12.75" customHeight="1" x14ac:dyDescent="0.25">
      <c r="A1508" s="60"/>
      <c r="B1508" s="60" t="s">
        <v>376</v>
      </c>
      <c r="C1508" s="65" t="s">
        <v>365</v>
      </c>
      <c r="D1508" s="66">
        <v>782</v>
      </c>
      <c r="E1508" s="66" t="s">
        <v>371</v>
      </c>
      <c r="F1508" s="66" t="s">
        <v>371</v>
      </c>
      <c r="G1508" s="66">
        <v>6</v>
      </c>
      <c r="H1508" s="66" t="s">
        <v>371</v>
      </c>
      <c r="I1508" s="66">
        <v>0</v>
      </c>
      <c r="J1508" s="66" t="s">
        <v>365</v>
      </c>
    </row>
    <row r="1509" spans="1:10" ht="12.75" customHeight="1" x14ac:dyDescent="0.25">
      <c r="A1509" s="60"/>
      <c r="B1509" s="60" t="s">
        <v>377</v>
      </c>
      <c r="C1509" s="65" t="s">
        <v>365</v>
      </c>
      <c r="D1509" s="66">
        <v>380</v>
      </c>
      <c r="E1509" s="66" t="s">
        <v>365</v>
      </c>
      <c r="F1509" s="66" t="s">
        <v>365</v>
      </c>
      <c r="G1509" s="66" t="s">
        <v>365</v>
      </c>
      <c r="H1509" s="66" t="s">
        <v>365</v>
      </c>
      <c r="I1509" s="66" t="s">
        <v>365</v>
      </c>
      <c r="J1509" s="66" t="s">
        <v>365</v>
      </c>
    </row>
    <row r="1510" spans="1:10" ht="12.75" customHeight="1" x14ac:dyDescent="0.25">
      <c r="A1510" s="60"/>
      <c r="B1510" s="60" t="s">
        <v>378</v>
      </c>
      <c r="C1510" s="65" t="s">
        <v>365</v>
      </c>
      <c r="D1510" s="66">
        <v>84</v>
      </c>
      <c r="E1510" s="66">
        <v>0</v>
      </c>
      <c r="F1510" s="66" t="s">
        <v>371</v>
      </c>
      <c r="G1510" s="66" t="s">
        <v>371</v>
      </c>
      <c r="H1510" s="66" t="s">
        <v>371</v>
      </c>
      <c r="I1510" s="66">
        <v>0</v>
      </c>
      <c r="J1510" s="66" t="s">
        <v>365</v>
      </c>
    </row>
    <row r="1511" spans="1:10" ht="12.75" customHeight="1" x14ac:dyDescent="0.25">
      <c r="A1511" s="60"/>
      <c r="B1511" s="60" t="s">
        <v>379</v>
      </c>
      <c r="C1511" s="65" t="s">
        <v>365</v>
      </c>
      <c r="D1511" s="66">
        <v>16</v>
      </c>
      <c r="E1511" s="66" t="s">
        <v>365</v>
      </c>
      <c r="F1511" s="66" t="s">
        <v>371</v>
      </c>
      <c r="G1511" s="66">
        <v>0</v>
      </c>
      <c r="H1511" s="66" t="s">
        <v>371</v>
      </c>
      <c r="I1511" s="66" t="s">
        <v>365</v>
      </c>
      <c r="J1511" s="66" t="s">
        <v>365</v>
      </c>
    </row>
    <row r="1512" spans="1:10" ht="12.75" customHeight="1" x14ac:dyDescent="0.25">
      <c r="A1512" s="60"/>
      <c r="B1512" s="60" t="s">
        <v>380</v>
      </c>
      <c r="C1512" s="65" t="s">
        <v>365</v>
      </c>
      <c r="D1512" s="66" t="s">
        <v>365</v>
      </c>
      <c r="E1512" s="66">
        <v>0</v>
      </c>
      <c r="F1512" s="66" t="s">
        <v>371</v>
      </c>
      <c r="G1512" s="66">
        <v>0</v>
      </c>
      <c r="H1512" s="66" t="s">
        <v>371</v>
      </c>
      <c r="I1512" s="66">
        <v>0</v>
      </c>
      <c r="J1512" s="66" t="s">
        <v>365</v>
      </c>
    </row>
    <row r="1513" spans="1:10" ht="12.75" customHeight="1" x14ac:dyDescent="0.25">
      <c r="A1513" s="60"/>
      <c r="B1513" s="60" t="s">
        <v>381</v>
      </c>
      <c r="C1513" s="65" t="s">
        <v>365</v>
      </c>
      <c r="D1513" s="66">
        <v>24</v>
      </c>
      <c r="E1513" s="66">
        <v>0</v>
      </c>
      <c r="F1513" s="66" t="s">
        <v>371</v>
      </c>
      <c r="G1513" s="66" t="s">
        <v>371</v>
      </c>
      <c r="H1513" s="66" t="s">
        <v>371</v>
      </c>
      <c r="I1513" s="66">
        <v>0</v>
      </c>
      <c r="J1513" s="66" t="s">
        <v>365</v>
      </c>
    </row>
    <row r="1514" spans="1:10" ht="12.75" customHeight="1" x14ac:dyDescent="0.25">
      <c r="A1514" s="60"/>
      <c r="B1514" s="56" t="s">
        <v>382</v>
      </c>
      <c r="C1514" s="65">
        <v>15</v>
      </c>
      <c r="D1514" s="66" t="s">
        <v>371</v>
      </c>
      <c r="E1514" s="66">
        <v>0</v>
      </c>
      <c r="F1514" s="66" t="s">
        <v>371</v>
      </c>
      <c r="G1514" s="66" t="s">
        <v>371</v>
      </c>
      <c r="H1514" s="66" t="s">
        <v>371</v>
      </c>
      <c r="I1514" s="66">
        <v>0</v>
      </c>
      <c r="J1514" s="66">
        <v>15</v>
      </c>
    </row>
    <row r="1515" spans="1:10" ht="12.75" customHeight="1" x14ac:dyDescent="0.25">
      <c r="A1515" s="60"/>
      <c r="B1515" s="60"/>
      <c r="C1515" s="65"/>
      <c r="D1515" s="66"/>
      <c r="E1515" s="66"/>
      <c r="F1515" s="66"/>
      <c r="G1515" s="66"/>
      <c r="H1515" s="66"/>
      <c r="I1515" s="66"/>
      <c r="J1515" s="66"/>
    </row>
    <row r="1516" spans="1:10" s="59" customFormat="1" ht="12.75" customHeight="1" x14ac:dyDescent="0.25">
      <c r="A1516" s="73" t="s">
        <v>520</v>
      </c>
      <c r="B1516" s="56" t="s">
        <v>521</v>
      </c>
      <c r="C1516" s="69"/>
      <c r="D1516" s="70"/>
      <c r="E1516" s="70"/>
      <c r="F1516" s="70"/>
      <c r="G1516" s="70"/>
      <c r="H1516" s="70"/>
      <c r="I1516" s="70"/>
      <c r="J1516" s="70"/>
    </row>
    <row r="1517" spans="1:10" ht="12.75" customHeight="1" x14ac:dyDescent="0.25">
      <c r="A1517" s="60"/>
      <c r="B1517" s="60"/>
      <c r="C1517" s="65"/>
      <c r="D1517" s="66"/>
      <c r="E1517" s="66"/>
      <c r="F1517" s="66"/>
      <c r="G1517" s="66"/>
      <c r="H1517" s="66"/>
      <c r="I1517" s="66"/>
      <c r="J1517" s="66"/>
    </row>
    <row r="1518" spans="1:10" ht="12.75" customHeight="1" x14ac:dyDescent="0.25">
      <c r="A1518" s="60"/>
      <c r="B1518" s="60"/>
      <c r="C1518" s="65"/>
      <c r="D1518" s="66"/>
      <c r="E1518" s="66"/>
      <c r="F1518" s="66"/>
      <c r="G1518" s="66"/>
      <c r="H1518" s="66"/>
      <c r="I1518" s="66"/>
      <c r="J1518" s="66"/>
    </row>
    <row r="1519" spans="1:10" ht="12.75" customHeight="1" x14ac:dyDescent="0.25">
      <c r="A1519" s="60"/>
      <c r="B1519" s="56" t="s">
        <v>363</v>
      </c>
      <c r="C1519" s="65">
        <v>24</v>
      </c>
      <c r="D1519" s="66">
        <v>2105</v>
      </c>
      <c r="E1519" s="66">
        <v>0</v>
      </c>
      <c r="F1519" s="66" t="s">
        <v>371</v>
      </c>
      <c r="G1519" s="66">
        <v>16</v>
      </c>
      <c r="H1519" s="66" t="s">
        <v>371</v>
      </c>
      <c r="I1519" s="66">
        <v>0</v>
      </c>
      <c r="J1519" s="66" t="s">
        <v>371</v>
      </c>
    </row>
    <row r="1520" spans="1:10" ht="12.75" customHeight="1" x14ac:dyDescent="0.25">
      <c r="A1520" s="60"/>
      <c r="B1520" s="56" t="s">
        <v>364</v>
      </c>
      <c r="C1520" s="65" t="s">
        <v>365</v>
      </c>
      <c r="D1520" s="66">
        <v>2</v>
      </c>
      <c r="E1520" s="66">
        <v>0</v>
      </c>
      <c r="F1520" s="66">
        <v>0</v>
      </c>
      <c r="G1520" s="66">
        <v>1</v>
      </c>
      <c r="H1520" s="66">
        <v>0</v>
      </c>
      <c r="I1520" s="66">
        <v>0</v>
      </c>
      <c r="J1520" s="66" t="s">
        <v>365</v>
      </c>
    </row>
    <row r="1521" spans="1:10" ht="12.75" customHeight="1" x14ac:dyDescent="0.25">
      <c r="A1521" s="60"/>
      <c r="B1521" s="60" t="s">
        <v>366</v>
      </c>
      <c r="C1521" s="65" t="s">
        <v>365</v>
      </c>
      <c r="D1521" s="66">
        <v>2</v>
      </c>
      <c r="E1521" s="66">
        <v>0</v>
      </c>
      <c r="F1521" s="66">
        <v>0</v>
      </c>
      <c r="G1521" s="66" t="s">
        <v>371</v>
      </c>
      <c r="H1521" s="66">
        <v>0</v>
      </c>
      <c r="I1521" s="66">
        <v>0</v>
      </c>
      <c r="J1521" s="66" t="s">
        <v>365</v>
      </c>
    </row>
    <row r="1522" spans="1:10" ht="12.75" customHeight="1" x14ac:dyDescent="0.25">
      <c r="A1522" s="60"/>
      <c r="B1522" s="60" t="s">
        <v>367</v>
      </c>
      <c r="C1522" s="65" t="s">
        <v>365</v>
      </c>
      <c r="D1522" s="66" t="s">
        <v>365</v>
      </c>
      <c r="E1522" s="66">
        <v>0</v>
      </c>
      <c r="F1522" s="66">
        <v>0</v>
      </c>
      <c r="G1522" s="66" t="s">
        <v>371</v>
      </c>
      <c r="H1522" s="66">
        <v>0</v>
      </c>
      <c r="I1522" s="66">
        <v>0</v>
      </c>
      <c r="J1522" s="66" t="s">
        <v>365</v>
      </c>
    </row>
    <row r="1523" spans="1:10" ht="12.75" customHeight="1" x14ac:dyDescent="0.25">
      <c r="A1523" s="60"/>
      <c r="B1523" s="56" t="s">
        <v>368</v>
      </c>
      <c r="C1523" s="65" t="s">
        <v>365</v>
      </c>
      <c r="D1523" s="66">
        <v>1580</v>
      </c>
      <c r="E1523" s="66">
        <v>0</v>
      </c>
      <c r="F1523" s="66" t="s">
        <v>371</v>
      </c>
      <c r="G1523" s="66">
        <v>13</v>
      </c>
      <c r="H1523" s="66" t="s">
        <v>371</v>
      </c>
      <c r="I1523" s="66">
        <v>0</v>
      </c>
      <c r="J1523" s="66" t="s">
        <v>365</v>
      </c>
    </row>
    <row r="1524" spans="1:10" ht="12.75" customHeight="1" x14ac:dyDescent="0.25">
      <c r="A1524" s="60"/>
      <c r="B1524" s="60" t="s">
        <v>369</v>
      </c>
      <c r="C1524" s="65" t="s">
        <v>365</v>
      </c>
      <c r="D1524" s="66">
        <v>571</v>
      </c>
      <c r="E1524" s="66">
        <v>0</v>
      </c>
      <c r="F1524" s="66">
        <v>0</v>
      </c>
      <c r="G1524" s="66">
        <v>13</v>
      </c>
      <c r="H1524" s="66" t="s">
        <v>371</v>
      </c>
      <c r="I1524" s="66">
        <v>0</v>
      </c>
      <c r="J1524" s="66" t="s">
        <v>365</v>
      </c>
    </row>
    <row r="1525" spans="1:10" ht="12.75" customHeight="1" x14ac:dyDescent="0.25">
      <c r="A1525" s="60"/>
      <c r="B1525" s="60" t="s">
        <v>370</v>
      </c>
      <c r="C1525" s="65" t="s">
        <v>365</v>
      </c>
      <c r="D1525" s="66">
        <v>77</v>
      </c>
      <c r="E1525" s="66">
        <v>0</v>
      </c>
      <c r="F1525" s="66">
        <v>0</v>
      </c>
      <c r="G1525" s="66" t="s">
        <v>371</v>
      </c>
      <c r="H1525" s="66">
        <v>0</v>
      </c>
      <c r="I1525" s="66">
        <v>0</v>
      </c>
      <c r="J1525" s="66" t="s">
        <v>365</v>
      </c>
    </row>
    <row r="1526" spans="1:10" ht="12.75" customHeight="1" x14ac:dyDescent="0.25">
      <c r="A1526" s="60"/>
      <c r="B1526" s="60" t="s">
        <v>372</v>
      </c>
      <c r="C1526" s="65" t="s">
        <v>365</v>
      </c>
      <c r="D1526" s="66">
        <v>910</v>
      </c>
      <c r="E1526" s="66">
        <v>0</v>
      </c>
      <c r="F1526" s="66" t="s">
        <v>371</v>
      </c>
      <c r="G1526" s="66" t="s">
        <v>371</v>
      </c>
      <c r="H1526" s="66" t="s">
        <v>371</v>
      </c>
      <c r="I1526" s="66">
        <v>0</v>
      </c>
      <c r="J1526" s="66" t="s">
        <v>365</v>
      </c>
    </row>
    <row r="1527" spans="1:10" ht="12.75" customHeight="1" x14ac:dyDescent="0.25">
      <c r="A1527" s="60"/>
      <c r="B1527" s="60" t="s">
        <v>373</v>
      </c>
      <c r="C1527" s="65" t="s">
        <v>365</v>
      </c>
      <c r="D1527" s="66">
        <v>4</v>
      </c>
      <c r="E1527" s="66" t="s">
        <v>365</v>
      </c>
      <c r="F1527" s="66" t="s">
        <v>365</v>
      </c>
      <c r="G1527" s="66" t="s">
        <v>365</v>
      </c>
      <c r="H1527" s="66" t="s">
        <v>365</v>
      </c>
      <c r="I1527" s="66" t="s">
        <v>365</v>
      </c>
      <c r="J1527" s="66" t="s">
        <v>365</v>
      </c>
    </row>
    <row r="1528" spans="1:10" ht="12.75" customHeight="1" x14ac:dyDescent="0.25">
      <c r="A1528" s="60"/>
      <c r="B1528" s="60" t="s">
        <v>374</v>
      </c>
      <c r="C1528" s="65" t="s">
        <v>365</v>
      </c>
      <c r="D1528" s="66">
        <v>17</v>
      </c>
      <c r="E1528" s="66">
        <v>0</v>
      </c>
      <c r="F1528" s="66" t="s">
        <v>371</v>
      </c>
      <c r="G1528" s="66" t="s">
        <v>371</v>
      </c>
      <c r="H1528" s="66" t="s">
        <v>371</v>
      </c>
      <c r="I1528" s="66">
        <v>0</v>
      </c>
      <c r="J1528" s="66" t="s">
        <v>365</v>
      </c>
    </row>
    <row r="1529" spans="1:10" ht="12.75" customHeight="1" x14ac:dyDescent="0.25">
      <c r="A1529" s="60"/>
      <c r="B1529" s="56" t="s">
        <v>375</v>
      </c>
      <c r="C1529" s="65" t="s">
        <v>365</v>
      </c>
      <c r="D1529" s="66">
        <v>478</v>
      </c>
      <c r="E1529" s="66">
        <v>0</v>
      </c>
      <c r="F1529" s="66" t="s">
        <v>371</v>
      </c>
      <c r="G1529" s="66">
        <v>3</v>
      </c>
      <c r="H1529" s="66" t="s">
        <v>371</v>
      </c>
      <c r="I1529" s="66">
        <v>0</v>
      </c>
      <c r="J1529" s="66" t="s">
        <v>365</v>
      </c>
    </row>
    <row r="1530" spans="1:10" ht="12.75" customHeight="1" x14ac:dyDescent="0.25">
      <c r="A1530" s="60"/>
      <c r="B1530" s="60" t="s">
        <v>376</v>
      </c>
      <c r="C1530" s="65" t="s">
        <v>365</v>
      </c>
      <c r="D1530" s="66">
        <v>219</v>
      </c>
      <c r="E1530" s="66">
        <v>0</v>
      </c>
      <c r="F1530" s="66" t="s">
        <v>371</v>
      </c>
      <c r="G1530" s="66">
        <v>2</v>
      </c>
      <c r="H1530" s="66" t="s">
        <v>371</v>
      </c>
      <c r="I1530" s="66">
        <v>0</v>
      </c>
      <c r="J1530" s="66" t="s">
        <v>365</v>
      </c>
    </row>
    <row r="1531" spans="1:10" ht="12.75" customHeight="1" x14ac:dyDescent="0.25">
      <c r="A1531" s="60"/>
      <c r="B1531" s="60" t="s">
        <v>377</v>
      </c>
      <c r="C1531" s="65" t="s">
        <v>365</v>
      </c>
      <c r="D1531" s="66">
        <v>179</v>
      </c>
      <c r="E1531" s="66" t="s">
        <v>365</v>
      </c>
      <c r="F1531" s="66" t="s">
        <v>365</v>
      </c>
      <c r="G1531" s="66" t="s">
        <v>365</v>
      </c>
      <c r="H1531" s="66" t="s">
        <v>365</v>
      </c>
      <c r="I1531" s="66" t="s">
        <v>365</v>
      </c>
      <c r="J1531" s="66" t="s">
        <v>365</v>
      </c>
    </row>
    <row r="1532" spans="1:10" ht="12.75" customHeight="1" x14ac:dyDescent="0.25">
      <c r="A1532" s="60"/>
      <c r="B1532" s="60" t="s">
        <v>378</v>
      </c>
      <c r="C1532" s="65" t="s">
        <v>365</v>
      </c>
      <c r="D1532" s="66">
        <v>56</v>
      </c>
      <c r="E1532" s="66">
        <v>0</v>
      </c>
      <c r="F1532" s="66" t="s">
        <v>371</v>
      </c>
      <c r="G1532" s="66" t="s">
        <v>371</v>
      </c>
      <c r="H1532" s="66" t="s">
        <v>371</v>
      </c>
      <c r="I1532" s="66">
        <v>0</v>
      </c>
      <c r="J1532" s="66" t="s">
        <v>365</v>
      </c>
    </row>
    <row r="1533" spans="1:10" ht="12.75" customHeight="1" x14ac:dyDescent="0.25">
      <c r="A1533" s="60"/>
      <c r="B1533" s="60" t="s">
        <v>379</v>
      </c>
      <c r="C1533" s="65" t="s">
        <v>365</v>
      </c>
      <c r="D1533" s="66">
        <v>4</v>
      </c>
      <c r="E1533" s="66" t="s">
        <v>365</v>
      </c>
      <c r="F1533" s="66" t="s">
        <v>371</v>
      </c>
      <c r="G1533" s="66" t="s">
        <v>371</v>
      </c>
      <c r="H1533" s="66" t="s">
        <v>371</v>
      </c>
      <c r="I1533" s="66" t="s">
        <v>365</v>
      </c>
      <c r="J1533" s="66" t="s">
        <v>365</v>
      </c>
    </row>
    <row r="1534" spans="1:10" ht="12.75" customHeight="1" x14ac:dyDescent="0.25">
      <c r="A1534" s="60"/>
      <c r="B1534" s="60" t="s">
        <v>380</v>
      </c>
      <c r="C1534" s="65" t="s">
        <v>365</v>
      </c>
      <c r="D1534" s="66" t="s">
        <v>365</v>
      </c>
      <c r="E1534" s="66">
        <v>0</v>
      </c>
      <c r="F1534" s="66" t="s">
        <v>371</v>
      </c>
      <c r="G1534" s="66">
        <v>0</v>
      </c>
      <c r="H1534" s="66">
        <v>0</v>
      </c>
      <c r="I1534" s="66">
        <v>0</v>
      </c>
      <c r="J1534" s="66" t="s">
        <v>365</v>
      </c>
    </row>
    <row r="1535" spans="1:10" ht="12.75" customHeight="1" x14ac:dyDescent="0.25">
      <c r="A1535" s="60"/>
      <c r="B1535" s="60" t="s">
        <v>381</v>
      </c>
      <c r="C1535" s="65" t="s">
        <v>365</v>
      </c>
      <c r="D1535" s="66">
        <v>20</v>
      </c>
      <c r="E1535" s="66">
        <v>0</v>
      </c>
      <c r="F1535" s="66" t="s">
        <v>371</v>
      </c>
      <c r="G1535" s="66" t="s">
        <v>371</v>
      </c>
      <c r="H1535" s="66">
        <v>0</v>
      </c>
      <c r="I1535" s="66">
        <v>0</v>
      </c>
      <c r="J1535" s="66" t="s">
        <v>365</v>
      </c>
    </row>
    <row r="1536" spans="1:10" ht="12.75" customHeight="1" x14ac:dyDescent="0.25">
      <c r="A1536" s="60"/>
      <c r="B1536" s="56" t="s">
        <v>382</v>
      </c>
      <c r="C1536" s="65" t="s">
        <v>371</v>
      </c>
      <c r="D1536" s="66">
        <v>47</v>
      </c>
      <c r="E1536" s="66">
        <v>0</v>
      </c>
      <c r="F1536" s="66">
        <v>0</v>
      </c>
      <c r="G1536" s="66">
        <v>0</v>
      </c>
      <c r="H1536" s="66" t="s">
        <v>371</v>
      </c>
      <c r="I1536" s="66">
        <v>0</v>
      </c>
      <c r="J1536" s="66" t="s">
        <v>371</v>
      </c>
    </row>
    <row r="1537" spans="1:10" ht="12.75" customHeight="1" x14ac:dyDescent="0.25">
      <c r="A1537" s="60"/>
      <c r="B1537" s="60"/>
      <c r="C1537" s="65"/>
      <c r="D1537" s="66"/>
      <c r="E1537" s="66"/>
      <c r="F1537" s="66"/>
      <c r="G1537" s="66"/>
      <c r="H1537" s="66"/>
      <c r="I1537" s="66"/>
      <c r="J1537" s="66"/>
    </row>
    <row r="1538" spans="1:10" s="59" customFormat="1" ht="12.75" customHeight="1" x14ac:dyDescent="0.25">
      <c r="A1538" s="56" t="s">
        <v>522</v>
      </c>
      <c r="B1538" s="56" t="s">
        <v>523</v>
      </c>
      <c r="C1538" s="69"/>
      <c r="D1538" s="70"/>
      <c r="E1538" s="70"/>
      <c r="F1538" s="70"/>
      <c r="G1538" s="70"/>
      <c r="H1538" s="70"/>
      <c r="I1538" s="70"/>
      <c r="J1538" s="70"/>
    </row>
    <row r="1539" spans="1:10" ht="12.75" customHeight="1" x14ac:dyDescent="0.25">
      <c r="A1539" s="63"/>
      <c r="B1539" s="72"/>
      <c r="C1539" s="65"/>
      <c r="D1539" s="66"/>
      <c r="E1539" s="66"/>
      <c r="F1539" s="66"/>
      <c r="G1539" s="66"/>
      <c r="H1539" s="66"/>
      <c r="I1539" s="66"/>
      <c r="J1539" s="66"/>
    </row>
    <row r="1540" spans="1:10" ht="12.75" customHeight="1" x14ac:dyDescent="0.25">
      <c r="A1540" s="60"/>
      <c r="B1540" s="60"/>
      <c r="C1540" s="65"/>
      <c r="D1540" s="66"/>
      <c r="E1540" s="66"/>
      <c r="F1540" s="66"/>
      <c r="G1540" s="66"/>
      <c r="H1540" s="66"/>
      <c r="I1540" s="66"/>
      <c r="J1540" s="66"/>
    </row>
    <row r="1541" spans="1:10" ht="12.75" customHeight="1" x14ac:dyDescent="0.25">
      <c r="A1541" s="60"/>
      <c r="B1541" s="56" t="s">
        <v>363</v>
      </c>
      <c r="C1541" s="65">
        <v>11</v>
      </c>
      <c r="D1541" s="66">
        <v>793</v>
      </c>
      <c r="E1541" s="66" t="s">
        <v>371</v>
      </c>
      <c r="F1541" s="66" t="s">
        <v>371</v>
      </c>
      <c r="G1541" s="66">
        <v>8</v>
      </c>
      <c r="H1541" s="66" t="s">
        <v>371</v>
      </c>
      <c r="I1541" s="66">
        <v>0</v>
      </c>
      <c r="J1541" s="66" t="s">
        <v>371</v>
      </c>
    </row>
    <row r="1542" spans="1:10" ht="12.75" customHeight="1" x14ac:dyDescent="0.25">
      <c r="A1542" s="60"/>
      <c r="B1542" s="56" t="s">
        <v>364</v>
      </c>
      <c r="C1542" s="65" t="s">
        <v>365</v>
      </c>
      <c r="D1542" s="66">
        <v>3</v>
      </c>
      <c r="E1542" s="66">
        <v>0</v>
      </c>
      <c r="F1542" s="66" t="s">
        <v>371</v>
      </c>
      <c r="G1542" s="66" t="s">
        <v>371</v>
      </c>
      <c r="H1542" s="66" t="s">
        <v>371</v>
      </c>
      <c r="I1542" s="66">
        <v>0</v>
      </c>
      <c r="J1542" s="66" t="s">
        <v>365</v>
      </c>
    </row>
    <row r="1543" spans="1:10" ht="12.75" customHeight="1" x14ac:dyDescent="0.25">
      <c r="A1543" s="60"/>
      <c r="B1543" s="60" t="s">
        <v>366</v>
      </c>
      <c r="C1543" s="65" t="s">
        <v>365</v>
      </c>
      <c r="D1543" s="66">
        <v>3</v>
      </c>
      <c r="E1543" s="66">
        <v>0</v>
      </c>
      <c r="F1543" s="66" t="s">
        <v>371</v>
      </c>
      <c r="G1543" s="66" t="s">
        <v>371</v>
      </c>
      <c r="H1543" s="66" t="s">
        <v>371</v>
      </c>
      <c r="I1543" s="66">
        <v>0</v>
      </c>
      <c r="J1543" s="66" t="s">
        <v>365</v>
      </c>
    </row>
    <row r="1544" spans="1:10" ht="12.75" customHeight="1" x14ac:dyDescent="0.25">
      <c r="A1544" s="60"/>
      <c r="B1544" s="60" t="s">
        <v>367</v>
      </c>
      <c r="C1544" s="65" t="s">
        <v>365</v>
      </c>
      <c r="D1544" s="66" t="s">
        <v>365</v>
      </c>
      <c r="E1544" s="66">
        <v>0</v>
      </c>
      <c r="F1544" s="66" t="s">
        <v>371</v>
      </c>
      <c r="G1544" s="66" t="s">
        <v>371</v>
      </c>
      <c r="H1544" s="66" t="s">
        <v>371</v>
      </c>
      <c r="I1544" s="66">
        <v>0</v>
      </c>
      <c r="J1544" s="66" t="s">
        <v>365</v>
      </c>
    </row>
    <row r="1545" spans="1:10" ht="12.75" customHeight="1" x14ac:dyDescent="0.25">
      <c r="A1545" s="60"/>
      <c r="B1545" s="56" t="s">
        <v>368</v>
      </c>
      <c r="C1545" s="65" t="s">
        <v>365</v>
      </c>
      <c r="D1545" s="66">
        <v>598</v>
      </c>
      <c r="E1545" s="66" t="s">
        <v>371</v>
      </c>
      <c r="F1545" s="66" t="s">
        <v>371</v>
      </c>
      <c r="G1545" s="66">
        <v>7</v>
      </c>
      <c r="H1545" s="66" t="s">
        <v>371</v>
      </c>
      <c r="I1545" s="66">
        <v>0</v>
      </c>
      <c r="J1545" s="66" t="s">
        <v>365</v>
      </c>
    </row>
    <row r="1546" spans="1:10" ht="12.75" customHeight="1" x14ac:dyDescent="0.25">
      <c r="A1546" s="60"/>
      <c r="B1546" s="60" t="s">
        <v>369</v>
      </c>
      <c r="C1546" s="65" t="s">
        <v>365</v>
      </c>
      <c r="D1546" s="66">
        <v>247</v>
      </c>
      <c r="E1546" s="66">
        <v>0</v>
      </c>
      <c r="F1546" s="66" t="s">
        <v>371</v>
      </c>
      <c r="G1546" s="66">
        <v>7</v>
      </c>
      <c r="H1546" s="66" t="s">
        <v>371</v>
      </c>
      <c r="I1546" s="66">
        <v>0</v>
      </c>
      <c r="J1546" s="66" t="s">
        <v>365</v>
      </c>
    </row>
    <row r="1547" spans="1:10" ht="12.75" customHeight="1" x14ac:dyDescent="0.25">
      <c r="A1547" s="60"/>
      <c r="B1547" s="60" t="s">
        <v>370</v>
      </c>
      <c r="C1547" s="65" t="s">
        <v>365</v>
      </c>
      <c r="D1547" s="66">
        <v>26</v>
      </c>
      <c r="E1547" s="66">
        <v>0</v>
      </c>
      <c r="F1547" s="66">
        <v>0</v>
      </c>
      <c r="G1547" s="66" t="s">
        <v>371</v>
      </c>
      <c r="H1547" s="66">
        <v>0</v>
      </c>
      <c r="I1547" s="66">
        <v>0</v>
      </c>
      <c r="J1547" s="66" t="s">
        <v>365</v>
      </c>
    </row>
    <row r="1548" spans="1:10" ht="12.75" customHeight="1" x14ac:dyDescent="0.25">
      <c r="A1548" s="60"/>
      <c r="B1548" s="60" t="s">
        <v>372</v>
      </c>
      <c r="C1548" s="65" t="s">
        <v>365</v>
      </c>
      <c r="D1548" s="66">
        <v>317</v>
      </c>
      <c r="E1548" s="66" t="s">
        <v>371</v>
      </c>
      <c r="F1548" s="66" t="s">
        <v>371</v>
      </c>
      <c r="G1548" s="66" t="s">
        <v>371</v>
      </c>
      <c r="H1548" s="66" t="s">
        <v>371</v>
      </c>
      <c r="I1548" s="66">
        <v>0</v>
      </c>
      <c r="J1548" s="66" t="s">
        <v>365</v>
      </c>
    </row>
    <row r="1549" spans="1:10" ht="12.75" customHeight="1" x14ac:dyDescent="0.25">
      <c r="A1549" s="60"/>
      <c r="B1549" s="60" t="s">
        <v>373</v>
      </c>
      <c r="C1549" s="65" t="s">
        <v>365</v>
      </c>
      <c r="D1549" s="66">
        <v>4</v>
      </c>
      <c r="E1549" s="66" t="s">
        <v>365</v>
      </c>
      <c r="F1549" s="66" t="s">
        <v>365</v>
      </c>
      <c r="G1549" s="66" t="s">
        <v>365</v>
      </c>
      <c r="H1549" s="66" t="s">
        <v>365</v>
      </c>
      <c r="I1549" s="66" t="s">
        <v>365</v>
      </c>
      <c r="J1549" s="66" t="s">
        <v>365</v>
      </c>
    </row>
    <row r="1550" spans="1:10" ht="12.75" customHeight="1" x14ac:dyDescent="0.25">
      <c r="A1550" s="60"/>
      <c r="B1550" s="60" t="s">
        <v>374</v>
      </c>
      <c r="C1550" s="65" t="s">
        <v>365</v>
      </c>
      <c r="D1550" s="66">
        <v>4</v>
      </c>
      <c r="E1550" s="66">
        <v>0</v>
      </c>
      <c r="F1550" s="66" t="s">
        <v>371</v>
      </c>
      <c r="G1550" s="66" t="s">
        <v>371</v>
      </c>
      <c r="H1550" s="66" t="s">
        <v>371</v>
      </c>
      <c r="I1550" s="66">
        <v>0</v>
      </c>
      <c r="J1550" s="66" t="s">
        <v>365</v>
      </c>
    </row>
    <row r="1551" spans="1:10" ht="12.75" customHeight="1" x14ac:dyDescent="0.25">
      <c r="A1551" s="60"/>
      <c r="B1551" s="56" t="s">
        <v>375</v>
      </c>
      <c r="C1551" s="65" t="s">
        <v>365</v>
      </c>
      <c r="D1551" s="66">
        <v>179</v>
      </c>
      <c r="E1551" s="66">
        <v>0</v>
      </c>
      <c r="F1551" s="66" t="s">
        <v>371</v>
      </c>
      <c r="G1551" s="66">
        <v>1</v>
      </c>
      <c r="H1551" s="66" t="s">
        <v>371</v>
      </c>
      <c r="I1551" s="66">
        <v>0</v>
      </c>
      <c r="J1551" s="66" t="s">
        <v>365</v>
      </c>
    </row>
    <row r="1552" spans="1:10" ht="12.75" customHeight="1" x14ac:dyDescent="0.25">
      <c r="A1552" s="60"/>
      <c r="B1552" s="60" t="s">
        <v>376</v>
      </c>
      <c r="C1552" s="65" t="s">
        <v>365</v>
      </c>
      <c r="D1552" s="66">
        <v>72</v>
      </c>
      <c r="E1552" s="66">
        <v>0</v>
      </c>
      <c r="F1552" s="66" t="s">
        <v>371</v>
      </c>
      <c r="G1552" s="66">
        <v>1</v>
      </c>
      <c r="H1552" s="66" t="s">
        <v>371</v>
      </c>
      <c r="I1552" s="66">
        <v>0</v>
      </c>
      <c r="J1552" s="66" t="s">
        <v>365</v>
      </c>
    </row>
    <row r="1553" spans="1:10" ht="12.75" customHeight="1" x14ac:dyDescent="0.25">
      <c r="A1553" s="60"/>
      <c r="B1553" s="60" t="s">
        <v>377</v>
      </c>
      <c r="C1553" s="65" t="s">
        <v>365</v>
      </c>
      <c r="D1553" s="66">
        <v>77</v>
      </c>
      <c r="E1553" s="66" t="s">
        <v>365</v>
      </c>
      <c r="F1553" s="66" t="s">
        <v>365</v>
      </c>
      <c r="G1553" s="66" t="s">
        <v>365</v>
      </c>
      <c r="H1553" s="66" t="s">
        <v>365</v>
      </c>
      <c r="I1553" s="66" t="s">
        <v>365</v>
      </c>
      <c r="J1553" s="66" t="s">
        <v>365</v>
      </c>
    </row>
    <row r="1554" spans="1:10" ht="12.75" customHeight="1" x14ac:dyDescent="0.25">
      <c r="A1554" s="60"/>
      <c r="B1554" s="60" t="s">
        <v>378</v>
      </c>
      <c r="C1554" s="65" t="s">
        <v>365</v>
      </c>
      <c r="D1554" s="66">
        <v>25</v>
      </c>
      <c r="E1554" s="66">
        <v>0</v>
      </c>
      <c r="F1554" s="66">
        <v>0</v>
      </c>
      <c r="G1554" s="66" t="s">
        <v>371</v>
      </c>
      <c r="H1554" s="66" t="s">
        <v>371</v>
      </c>
      <c r="I1554" s="66">
        <v>0</v>
      </c>
      <c r="J1554" s="66" t="s">
        <v>365</v>
      </c>
    </row>
    <row r="1555" spans="1:10" ht="12.75" customHeight="1" x14ac:dyDescent="0.25">
      <c r="A1555" s="60"/>
      <c r="B1555" s="60" t="s">
        <v>379</v>
      </c>
      <c r="C1555" s="65" t="s">
        <v>365</v>
      </c>
      <c r="D1555" s="66">
        <v>3</v>
      </c>
      <c r="E1555" s="66" t="s">
        <v>365</v>
      </c>
      <c r="F1555" s="66" t="s">
        <v>371</v>
      </c>
      <c r="G1555" s="66" t="s">
        <v>371</v>
      </c>
      <c r="H1555" s="66" t="s">
        <v>371</v>
      </c>
      <c r="I1555" s="66" t="s">
        <v>365</v>
      </c>
      <c r="J1555" s="66" t="s">
        <v>365</v>
      </c>
    </row>
    <row r="1556" spans="1:10" ht="12.75" customHeight="1" x14ac:dyDescent="0.25">
      <c r="A1556" s="60"/>
      <c r="B1556" s="60" t="s">
        <v>380</v>
      </c>
      <c r="C1556" s="65" t="s">
        <v>365</v>
      </c>
      <c r="D1556" s="66" t="s">
        <v>365</v>
      </c>
      <c r="E1556" s="66">
        <v>0</v>
      </c>
      <c r="F1556" s="66">
        <v>0</v>
      </c>
      <c r="G1556" s="66" t="s">
        <v>371</v>
      </c>
      <c r="H1556" s="66">
        <v>0</v>
      </c>
      <c r="I1556" s="66">
        <v>0</v>
      </c>
      <c r="J1556" s="66" t="s">
        <v>365</v>
      </c>
    </row>
    <row r="1557" spans="1:10" ht="12.75" customHeight="1" x14ac:dyDescent="0.25">
      <c r="A1557" s="60"/>
      <c r="B1557" s="60" t="s">
        <v>381</v>
      </c>
      <c r="C1557" s="65" t="s">
        <v>365</v>
      </c>
      <c r="D1557" s="66">
        <v>1</v>
      </c>
      <c r="E1557" s="66">
        <v>0</v>
      </c>
      <c r="F1557" s="66">
        <v>0</v>
      </c>
      <c r="G1557" s="66">
        <v>0</v>
      </c>
      <c r="H1557" s="66" t="s">
        <v>371</v>
      </c>
      <c r="I1557" s="66">
        <v>0</v>
      </c>
      <c r="J1557" s="66" t="s">
        <v>365</v>
      </c>
    </row>
    <row r="1558" spans="1:10" ht="12.75" customHeight="1" x14ac:dyDescent="0.25">
      <c r="A1558" s="60"/>
      <c r="B1558" s="56" t="s">
        <v>382</v>
      </c>
      <c r="C1558" s="65" t="s">
        <v>371</v>
      </c>
      <c r="D1558" s="66">
        <v>13</v>
      </c>
      <c r="E1558" s="66">
        <v>0</v>
      </c>
      <c r="F1558" s="66">
        <v>0</v>
      </c>
      <c r="G1558" s="66" t="s">
        <v>371</v>
      </c>
      <c r="H1558" s="66" t="s">
        <v>371</v>
      </c>
      <c r="I1558" s="66">
        <v>0</v>
      </c>
      <c r="J1558" s="66" t="s">
        <v>371</v>
      </c>
    </row>
    <row r="1559" spans="1:10" ht="12.75" customHeight="1" x14ac:dyDescent="0.25">
      <c r="A1559" s="60"/>
      <c r="B1559" s="60"/>
      <c r="C1559" s="65"/>
      <c r="D1559" s="66"/>
      <c r="E1559" s="66"/>
      <c r="F1559" s="66"/>
      <c r="G1559" s="66"/>
      <c r="H1559" s="66"/>
      <c r="I1559" s="66"/>
      <c r="J1559" s="66"/>
    </row>
    <row r="1560" spans="1:10" s="59" customFormat="1" ht="12.75" customHeight="1" x14ac:dyDescent="0.25">
      <c r="A1560" s="56" t="s">
        <v>524</v>
      </c>
      <c r="B1560" s="56" t="s">
        <v>525</v>
      </c>
      <c r="C1560" s="69"/>
      <c r="D1560" s="70"/>
      <c r="E1560" s="70"/>
      <c r="F1560" s="70"/>
      <c r="G1560" s="70"/>
      <c r="H1560" s="70"/>
      <c r="I1560" s="70"/>
      <c r="J1560" s="70"/>
    </row>
    <row r="1561" spans="1:10" ht="12.75" customHeight="1" x14ac:dyDescent="0.25">
      <c r="A1561" s="60"/>
      <c r="B1561" s="60"/>
      <c r="C1561" s="65"/>
      <c r="D1561" s="66"/>
      <c r="E1561" s="66"/>
      <c r="F1561" s="66"/>
      <c r="G1561" s="66"/>
      <c r="H1561" s="66"/>
      <c r="I1561" s="66"/>
      <c r="J1561" s="66"/>
    </row>
    <row r="1562" spans="1:10" ht="12.75" customHeight="1" x14ac:dyDescent="0.25">
      <c r="A1562" s="60"/>
      <c r="B1562" s="60"/>
      <c r="C1562" s="65"/>
      <c r="D1562" s="66"/>
      <c r="E1562" s="66"/>
      <c r="F1562" s="66"/>
      <c r="G1562" s="66"/>
      <c r="H1562" s="66"/>
      <c r="I1562" s="66"/>
      <c r="J1562" s="66"/>
    </row>
    <row r="1563" spans="1:10" ht="12.75" customHeight="1" x14ac:dyDescent="0.25">
      <c r="A1563" s="60"/>
      <c r="B1563" s="56" t="s">
        <v>363</v>
      </c>
      <c r="C1563" s="65">
        <v>344</v>
      </c>
      <c r="D1563" s="66">
        <v>41869</v>
      </c>
      <c r="E1563" s="66">
        <v>0</v>
      </c>
      <c r="F1563" s="66" t="s">
        <v>371</v>
      </c>
      <c r="G1563" s="66">
        <v>186</v>
      </c>
      <c r="H1563" s="66">
        <v>2</v>
      </c>
      <c r="I1563" s="66">
        <v>0</v>
      </c>
      <c r="J1563" s="66">
        <v>1</v>
      </c>
    </row>
    <row r="1564" spans="1:10" ht="12.75" customHeight="1" x14ac:dyDescent="0.25">
      <c r="A1564" s="60"/>
      <c r="B1564" s="56" t="s">
        <v>364</v>
      </c>
      <c r="C1564" s="65" t="s">
        <v>365</v>
      </c>
      <c r="D1564" s="66" t="s">
        <v>387</v>
      </c>
      <c r="E1564" s="66">
        <v>0</v>
      </c>
      <c r="F1564" s="66">
        <v>0</v>
      </c>
      <c r="G1564" s="66">
        <v>19</v>
      </c>
      <c r="H1564" s="66" t="s">
        <v>371</v>
      </c>
      <c r="I1564" s="66">
        <v>0</v>
      </c>
      <c r="J1564" s="66" t="s">
        <v>365</v>
      </c>
    </row>
    <row r="1565" spans="1:10" ht="12.75" customHeight="1" x14ac:dyDescent="0.25">
      <c r="A1565" s="60"/>
      <c r="B1565" s="60" t="s">
        <v>366</v>
      </c>
      <c r="C1565" s="65" t="s">
        <v>365</v>
      </c>
      <c r="D1565" s="66" t="s">
        <v>387</v>
      </c>
      <c r="E1565" s="66">
        <v>0</v>
      </c>
      <c r="F1565" s="66">
        <v>0</v>
      </c>
      <c r="G1565" s="66" t="s">
        <v>387</v>
      </c>
      <c r="H1565" s="66" t="s">
        <v>371</v>
      </c>
      <c r="I1565" s="66">
        <v>0</v>
      </c>
      <c r="J1565" s="66" t="s">
        <v>365</v>
      </c>
    </row>
    <row r="1566" spans="1:10" ht="12.75" customHeight="1" x14ac:dyDescent="0.25">
      <c r="A1566" s="60"/>
      <c r="B1566" s="60" t="s">
        <v>367</v>
      </c>
      <c r="C1566" s="65" t="s">
        <v>365</v>
      </c>
      <c r="D1566" s="66" t="s">
        <v>365</v>
      </c>
      <c r="E1566" s="66">
        <v>0</v>
      </c>
      <c r="F1566" s="66">
        <v>0</v>
      </c>
      <c r="G1566" s="66">
        <v>15</v>
      </c>
      <c r="H1566" s="66" t="s">
        <v>371</v>
      </c>
      <c r="I1566" s="66">
        <v>0</v>
      </c>
      <c r="J1566" s="66" t="s">
        <v>365</v>
      </c>
    </row>
    <row r="1567" spans="1:10" ht="12.75" customHeight="1" x14ac:dyDescent="0.25">
      <c r="A1567" s="60"/>
      <c r="B1567" s="56" t="s">
        <v>368</v>
      </c>
      <c r="C1567" s="65" t="s">
        <v>365</v>
      </c>
      <c r="D1567" s="66">
        <v>28560</v>
      </c>
      <c r="E1567" s="66">
        <v>0</v>
      </c>
      <c r="F1567" s="66" t="s">
        <v>371</v>
      </c>
      <c r="G1567" s="66">
        <v>115</v>
      </c>
      <c r="H1567" s="66" t="s">
        <v>371</v>
      </c>
      <c r="I1567" s="66">
        <v>0</v>
      </c>
      <c r="J1567" s="66" t="s">
        <v>365</v>
      </c>
    </row>
    <row r="1568" spans="1:10" ht="12.75" customHeight="1" x14ac:dyDescent="0.25">
      <c r="A1568" s="60"/>
      <c r="B1568" s="60" t="s">
        <v>369</v>
      </c>
      <c r="C1568" s="65" t="s">
        <v>365</v>
      </c>
      <c r="D1568" s="66">
        <v>6410</v>
      </c>
      <c r="E1568" s="66">
        <v>0</v>
      </c>
      <c r="F1568" s="66" t="s">
        <v>371</v>
      </c>
      <c r="G1568" s="66">
        <v>108</v>
      </c>
      <c r="H1568" s="66" t="s">
        <v>371</v>
      </c>
      <c r="I1568" s="66">
        <v>0</v>
      </c>
      <c r="J1568" s="66" t="s">
        <v>365</v>
      </c>
    </row>
    <row r="1569" spans="1:10" ht="12.75" customHeight="1" x14ac:dyDescent="0.25">
      <c r="A1569" s="60"/>
      <c r="B1569" s="60" t="s">
        <v>370</v>
      </c>
      <c r="C1569" s="65" t="s">
        <v>365</v>
      </c>
      <c r="D1569" s="66">
        <v>1374</v>
      </c>
      <c r="E1569" s="66">
        <v>0</v>
      </c>
      <c r="F1569" s="66">
        <v>0</v>
      </c>
      <c r="G1569" s="66" t="s">
        <v>371</v>
      </c>
      <c r="H1569" s="66">
        <v>0</v>
      </c>
      <c r="I1569" s="66">
        <v>0</v>
      </c>
      <c r="J1569" s="66" t="s">
        <v>365</v>
      </c>
    </row>
    <row r="1570" spans="1:10" ht="12.75" customHeight="1" x14ac:dyDescent="0.25">
      <c r="A1570" s="60"/>
      <c r="B1570" s="60" t="s">
        <v>372</v>
      </c>
      <c r="C1570" s="65" t="s">
        <v>365</v>
      </c>
      <c r="D1570" s="66">
        <v>17747</v>
      </c>
      <c r="E1570" s="66">
        <v>0</v>
      </c>
      <c r="F1570" s="66" t="s">
        <v>371</v>
      </c>
      <c r="G1570" s="66" t="s">
        <v>387</v>
      </c>
      <c r="H1570" s="66" t="s">
        <v>371</v>
      </c>
      <c r="I1570" s="66">
        <v>0</v>
      </c>
      <c r="J1570" s="66" t="s">
        <v>365</v>
      </c>
    </row>
    <row r="1571" spans="1:10" ht="12.75" customHeight="1" x14ac:dyDescent="0.25">
      <c r="A1571" s="60"/>
      <c r="B1571" s="60" t="s">
        <v>373</v>
      </c>
      <c r="C1571" s="65" t="s">
        <v>365</v>
      </c>
      <c r="D1571" s="66">
        <v>1520</v>
      </c>
      <c r="E1571" s="66" t="s">
        <v>365</v>
      </c>
      <c r="F1571" s="66" t="s">
        <v>365</v>
      </c>
      <c r="G1571" s="66" t="s">
        <v>365</v>
      </c>
      <c r="H1571" s="66" t="s">
        <v>365</v>
      </c>
      <c r="I1571" s="66" t="s">
        <v>365</v>
      </c>
      <c r="J1571" s="66" t="s">
        <v>365</v>
      </c>
    </row>
    <row r="1572" spans="1:10" ht="12.75" customHeight="1" x14ac:dyDescent="0.25">
      <c r="A1572" s="60"/>
      <c r="B1572" s="60" t="s">
        <v>374</v>
      </c>
      <c r="C1572" s="65" t="s">
        <v>365</v>
      </c>
      <c r="D1572" s="66">
        <v>1509</v>
      </c>
      <c r="E1572" s="66">
        <v>0</v>
      </c>
      <c r="F1572" s="66" t="s">
        <v>371</v>
      </c>
      <c r="G1572" s="66" t="s">
        <v>387</v>
      </c>
      <c r="H1572" s="66" t="s">
        <v>371</v>
      </c>
      <c r="I1572" s="66">
        <v>0</v>
      </c>
      <c r="J1572" s="66" t="s">
        <v>365</v>
      </c>
    </row>
    <row r="1573" spans="1:10" ht="12.75" customHeight="1" x14ac:dyDescent="0.25">
      <c r="A1573" s="60"/>
      <c r="B1573" s="56" t="s">
        <v>375</v>
      </c>
      <c r="C1573" s="65" t="s">
        <v>365</v>
      </c>
      <c r="D1573" s="66">
        <v>11956</v>
      </c>
      <c r="E1573" s="66">
        <v>0</v>
      </c>
      <c r="F1573" s="66" t="s">
        <v>371</v>
      </c>
      <c r="G1573" s="66">
        <v>46</v>
      </c>
      <c r="H1573" s="66">
        <v>1</v>
      </c>
      <c r="I1573" s="66">
        <v>0</v>
      </c>
      <c r="J1573" s="66" t="s">
        <v>365</v>
      </c>
    </row>
    <row r="1574" spans="1:10" ht="12.75" customHeight="1" x14ac:dyDescent="0.25">
      <c r="A1574" s="60"/>
      <c r="B1574" s="60" t="s">
        <v>376</v>
      </c>
      <c r="C1574" s="65" t="s">
        <v>365</v>
      </c>
      <c r="D1574" s="66">
        <v>6305</v>
      </c>
      <c r="E1574" s="66">
        <v>0</v>
      </c>
      <c r="F1574" s="66" t="s">
        <v>371</v>
      </c>
      <c r="G1574" s="66">
        <v>44</v>
      </c>
      <c r="H1574" s="66" t="s">
        <v>371</v>
      </c>
      <c r="I1574" s="66">
        <v>0</v>
      </c>
      <c r="J1574" s="66" t="s">
        <v>365</v>
      </c>
    </row>
    <row r="1575" spans="1:10" ht="12.75" customHeight="1" x14ac:dyDescent="0.25">
      <c r="A1575" s="60"/>
      <c r="B1575" s="60" t="s">
        <v>377</v>
      </c>
      <c r="C1575" s="65" t="s">
        <v>365</v>
      </c>
      <c r="D1575" s="66">
        <v>3848</v>
      </c>
      <c r="E1575" s="66" t="s">
        <v>365</v>
      </c>
      <c r="F1575" s="66" t="s">
        <v>365</v>
      </c>
      <c r="G1575" s="66" t="s">
        <v>365</v>
      </c>
      <c r="H1575" s="66" t="s">
        <v>365</v>
      </c>
      <c r="I1575" s="66" t="s">
        <v>365</v>
      </c>
      <c r="J1575" s="66" t="s">
        <v>365</v>
      </c>
    </row>
    <row r="1576" spans="1:10" ht="12.75" customHeight="1" x14ac:dyDescent="0.25">
      <c r="A1576" s="60"/>
      <c r="B1576" s="60" t="s">
        <v>378</v>
      </c>
      <c r="C1576" s="65" t="s">
        <v>365</v>
      </c>
      <c r="D1576" s="66">
        <v>1426</v>
      </c>
      <c r="E1576" s="66">
        <v>0</v>
      </c>
      <c r="F1576" s="66" t="s">
        <v>371</v>
      </c>
      <c r="G1576" s="66">
        <v>2</v>
      </c>
      <c r="H1576" s="66" t="s">
        <v>371</v>
      </c>
      <c r="I1576" s="66">
        <v>0</v>
      </c>
      <c r="J1576" s="66" t="s">
        <v>365</v>
      </c>
    </row>
    <row r="1577" spans="1:10" ht="12.75" customHeight="1" x14ac:dyDescent="0.25">
      <c r="A1577" s="60"/>
      <c r="B1577" s="60" t="s">
        <v>379</v>
      </c>
      <c r="C1577" s="65" t="s">
        <v>365</v>
      </c>
      <c r="D1577" s="66">
        <v>291</v>
      </c>
      <c r="E1577" s="66" t="s">
        <v>365</v>
      </c>
      <c r="F1577" s="66" t="s">
        <v>371</v>
      </c>
      <c r="G1577" s="66" t="s">
        <v>371</v>
      </c>
      <c r="H1577" s="66">
        <v>1</v>
      </c>
      <c r="I1577" s="66" t="s">
        <v>365</v>
      </c>
      <c r="J1577" s="66" t="s">
        <v>365</v>
      </c>
    </row>
    <row r="1578" spans="1:10" ht="12.75" customHeight="1" x14ac:dyDescent="0.25">
      <c r="A1578" s="60"/>
      <c r="B1578" s="60" t="s">
        <v>380</v>
      </c>
      <c r="C1578" s="65" t="s">
        <v>365</v>
      </c>
      <c r="D1578" s="66" t="s">
        <v>365</v>
      </c>
      <c r="E1578" s="66">
        <v>0</v>
      </c>
      <c r="F1578" s="66" t="s">
        <v>371</v>
      </c>
      <c r="G1578" s="66" t="s">
        <v>371</v>
      </c>
      <c r="H1578" s="66">
        <v>0</v>
      </c>
      <c r="I1578" s="66">
        <v>0</v>
      </c>
      <c r="J1578" s="66" t="s">
        <v>365</v>
      </c>
    </row>
    <row r="1579" spans="1:10" ht="12.75" customHeight="1" x14ac:dyDescent="0.25">
      <c r="A1579" s="60"/>
      <c r="B1579" s="60" t="s">
        <v>381</v>
      </c>
      <c r="C1579" s="65" t="s">
        <v>365</v>
      </c>
      <c r="D1579" s="66">
        <v>86</v>
      </c>
      <c r="E1579" s="66">
        <v>0</v>
      </c>
      <c r="F1579" s="66" t="s">
        <v>371</v>
      </c>
      <c r="G1579" s="66" t="s">
        <v>371</v>
      </c>
      <c r="H1579" s="66" t="s">
        <v>371</v>
      </c>
      <c r="I1579" s="66">
        <v>0</v>
      </c>
      <c r="J1579" s="66" t="s">
        <v>365</v>
      </c>
    </row>
    <row r="1580" spans="1:10" ht="12.75" customHeight="1" x14ac:dyDescent="0.25">
      <c r="A1580" s="60"/>
      <c r="B1580" s="56" t="s">
        <v>382</v>
      </c>
      <c r="C1580" s="65">
        <v>10</v>
      </c>
      <c r="D1580" s="66" t="s">
        <v>387</v>
      </c>
      <c r="E1580" s="66">
        <v>0</v>
      </c>
      <c r="F1580" s="66">
        <v>0</v>
      </c>
      <c r="G1580" s="66" t="s">
        <v>387</v>
      </c>
      <c r="H1580" s="66" t="s">
        <v>371</v>
      </c>
      <c r="I1580" s="66">
        <v>0</v>
      </c>
      <c r="J1580" s="66">
        <v>1</v>
      </c>
    </row>
    <row r="1581" spans="1:10" ht="12.75" customHeight="1" x14ac:dyDescent="0.25">
      <c r="A1581" s="60"/>
      <c r="B1581" s="60"/>
      <c r="C1581" s="65"/>
      <c r="D1581" s="66"/>
      <c r="E1581" s="66"/>
      <c r="F1581" s="66"/>
      <c r="G1581" s="66"/>
      <c r="H1581" s="66"/>
      <c r="I1581" s="66"/>
      <c r="J1581" s="66"/>
    </row>
    <row r="1582" spans="1:10" s="59" customFormat="1" ht="12.75" customHeight="1" x14ac:dyDescent="0.25">
      <c r="A1582" s="56" t="s">
        <v>526</v>
      </c>
      <c r="B1582" s="56" t="s">
        <v>527</v>
      </c>
      <c r="C1582" s="69"/>
      <c r="D1582" s="70"/>
      <c r="E1582" s="70"/>
      <c r="F1582" s="70"/>
      <c r="G1582" s="70"/>
      <c r="H1582" s="70"/>
      <c r="I1582" s="70"/>
      <c r="J1582" s="70"/>
    </row>
    <row r="1583" spans="1:10" ht="12.75" customHeight="1" x14ac:dyDescent="0.25">
      <c r="A1583" s="63"/>
      <c r="B1583" s="72"/>
      <c r="C1583" s="65"/>
      <c r="D1583" s="66"/>
      <c r="E1583" s="66"/>
      <c r="F1583" s="66"/>
      <c r="G1583" s="66"/>
      <c r="H1583" s="66"/>
      <c r="I1583" s="66"/>
      <c r="J1583" s="66"/>
    </row>
    <row r="1584" spans="1:10" ht="12.75" customHeight="1" x14ac:dyDescent="0.25">
      <c r="A1584" s="60"/>
      <c r="B1584" s="60"/>
      <c r="C1584" s="65"/>
      <c r="D1584" s="66"/>
      <c r="E1584" s="66"/>
      <c r="F1584" s="66"/>
      <c r="G1584" s="66"/>
      <c r="H1584" s="66"/>
      <c r="I1584" s="66"/>
      <c r="J1584" s="66"/>
    </row>
    <row r="1585" spans="1:10" ht="12.75" customHeight="1" x14ac:dyDescent="0.25">
      <c r="A1585" s="60"/>
      <c r="B1585" s="56" t="s">
        <v>363</v>
      </c>
      <c r="C1585" s="65">
        <v>164</v>
      </c>
      <c r="D1585" s="66">
        <v>23424</v>
      </c>
      <c r="E1585" s="66" t="s">
        <v>371</v>
      </c>
      <c r="F1585" s="66">
        <v>1</v>
      </c>
      <c r="G1585" s="66">
        <v>70</v>
      </c>
      <c r="H1585" s="66">
        <v>1</v>
      </c>
      <c r="I1585" s="66" t="s">
        <v>371</v>
      </c>
      <c r="J1585" s="66">
        <v>2</v>
      </c>
    </row>
    <row r="1586" spans="1:10" ht="12.75" customHeight="1" x14ac:dyDescent="0.25">
      <c r="A1586" s="60"/>
      <c r="B1586" s="56" t="s">
        <v>364</v>
      </c>
      <c r="C1586" s="65" t="s">
        <v>365</v>
      </c>
      <c r="D1586" s="66">
        <v>222</v>
      </c>
      <c r="E1586" s="66">
        <v>0</v>
      </c>
      <c r="F1586" s="66" t="s">
        <v>371</v>
      </c>
      <c r="G1586" s="66">
        <v>14</v>
      </c>
      <c r="H1586" s="66" t="s">
        <v>371</v>
      </c>
      <c r="I1586" s="66" t="s">
        <v>371</v>
      </c>
      <c r="J1586" s="66" t="s">
        <v>365</v>
      </c>
    </row>
    <row r="1587" spans="1:10" ht="12.75" customHeight="1" x14ac:dyDescent="0.25">
      <c r="A1587" s="60"/>
      <c r="B1587" s="60" t="s">
        <v>366</v>
      </c>
      <c r="C1587" s="65" t="s">
        <v>365</v>
      </c>
      <c r="D1587" s="66">
        <v>222</v>
      </c>
      <c r="E1587" s="66">
        <v>0</v>
      </c>
      <c r="F1587" s="66" t="s">
        <v>371</v>
      </c>
      <c r="G1587" s="66">
        <v>4</v>
      </c>
      <c r="H1587" s="66">
        <v>0</v>
      </c>
      <c r="I1587" s="66">
        <v>0</v>
      </c>
      <c r="J1587" s="66" t="s">
        <v>365</v>
      </c>
    </row>
    <row r="1588" spans="1:10" ht="12.75" customHeight="1" x14ac:dyDescent="0.25">
      <c r="A1588" s="60"/>
      <c r="B1588" s="60" t="s">
        <v>367</v>
      </c>
      <c r="C1588" s="65" t="s">
        <v>365</v>
      </c>
      <c r="D1588" s="66" t="s">
        <v>365</v>
      </c>
      <c r="E1588" s="66">
        <v>0</v>
      </c>
      <c r="F1588" s="66" t="s">
        <v>371</v>
      </c>
      <c r="G1588" s="66">
        <v>10</v>
      </c>
      <c r="H1588" s="66" t="s">
        <v>371</v>
      </c>
      <c r="I1588" s="66" t="s">
        <v>371</v>
      </c>
      <c r="J1588" s="66" t="s">
        <v>365</v>
      </c>
    </row>
    <row r="1589" spans="1:10" ht="12.75" customHeight="1" x14ac:dyDescent="0.25">
      <c r="A1589" s="60"/>
      <c r="B1589" s="56" t="s">
        <v>368</v>
      </c>
      <c r="C1589" s="65" t="s">
        <v>365</v>
      </c>
      <c r="D1589" s="66">
        <v>13771</v>
      </c>
      <c r="E1589" s="66">
        <v>0</v>
      </c>
      <c r="F1589" s="66">
        <v>1</v>
      </c>
      <c r="G1589" s="66">
        <v>24</v>
      </c>
      <c r="H1589" s="66" t="s">
        <v>371</v>
      </c>
      <c r="I1589" s="66">
        <v>0</v>
      </c>
      <c r="J1589" s="66" t="s">
        <v>365</v>
      </c>
    </row>
    <row r="1590" spans="1:10" ht="12.75" customHeight="1" x14ac:dyDescent="0.25">
      <c r="A1590" s="60"/>
      <c r="B1590" s="60" t="s">
        <v>369</v>
      </c>
      <c r="C1590" s="65" t="s">
        <v>365</v>
      </c>
      <c r="D1590" s="66">
        <v>2277</v>
      </c>
      <c r="E1590" s="66">
        <v>0</v>
      </c>
      <c r="F1590" s="66">
        <v>0</v>
      </c>
      <c r="G1590" s="66">
        <v>18</v>
      </c>
      <c r="H1590" s="66" t="s">
        <v>371</v>
      </c>
      <c r="I1590" s="66">
        <v>0</v>
      </c>
      <c r="J1590" s="66" t="s">
        <v>365</v>
      </c>
    </row>
    <row r="1591" spans="1:10" ht="12.75" customHeight="1" x14ac:dyDescent="0.25">
      <c r="A1591" s="60"/>
      <c r="B1591" s="60" t="s">
        <v>370</v>
      </c>
      <c r="C1591" s="65" t="s">
        <v>365</v>
      </c>
      <c r="D1591" s="66">
        <v>921</v>
      </c>
      <c r="E1591" s="66">
        <v>0</v>
      </c>
      <c r="F1591" s="66" t="s">
        <v>371</v>
      </c>
      <c r="G1591" s="66" t="s">
        <v>371</v>
      </c>
      <c r="H1591" s="66" t="s">
        <v>371</v>
      </c>
      <c r="I1591" s="66">
        <v>0</v>
      </c>
      <c r="J1591" s="66" t="s">
        <v>365</v>
      </c>
    </row>
    <row r="1592" spans="1:10" ht="12.75" customHeight="1" x14ac:dyDescent="0.25">
      <c r="A1592" s="60"/>
      <c r="B1592" s="60" t="s">
        <v>372</v>
      </c>
      <c r="C1592" s="65" t="s">
        <v>365</v>
      </c>
      <c r="D1592" s="66">
        <v>9801</v>
      </c>
      <c r="E1592" s="66">
        <v>0</v>
      </c>
      <c r="F1592" s="66" t="s">
        <v>371</v>
      </c>
      <c r="G1592" s="66">
        <v>2</v>
      </c>
      <c r="H1592" s="66" t="s">
        <v>371</v>
      </c>
      <c r="I1592" s="66">
        <v>0</v>
      </c>
      <c r="J1592" s="66" t="s">
        <v>365</v>
      </c>
    </row>
    <row r="1593" spans="1:10" ht="12.75" customHeight="1" x14ac:dyDescent="0.25">
      <c r="A1593" s="60"/>
      <c r="B1593" s="60" t="s">
        <v>373</v>
      </c>
      <c r="C1593" s="65" t="s">
        <v>365</v>
      </c>
      <c r="D1593" s="66">
        <v>232</v>
      </c>
      <c r="E1593" s="66" t="s">
        <v>365</v>
      </c>
      <c r="F1593" s="66" t="s">
        <v>365</v>
      </c>
      <c r="G1593" s="66" t="s">
        <v>365</v>
      </c>
      <c r="H1593" s="66" t="s">
        <v>365</v>
      </c>
      <c r="I1593" s="66" t="s">
        <v>365</v>
      </c>
      <c r="J1593" s="66" t="s">
        <v>365</v>
      </c>
    </row>
    <row r="1594" spans="1:10" ht="12.75" customHeight="1" x14ac:dyDescent="0.25">
      <c r="A1594" s="60"/>
      <c r="B1594" s="60" t="s">
        <v>374</v>
      </c>
      <c r="C1594" s="65" t="s">
        <v>365</v>
      </c>
      <c r="D1594" s="66">
        <v>539</v>
      </c>
      <c r="E1594" s="66">
        <v>0</v>
      </c>
      <c r="F1594" s="66">
        <v>1</v>
      </c>
      <c r="G1594" s="66" t="s">
        <v>387</v>
      </c>
      <c r="H1594" s="66" t="s">
        <v>371</v>
      </c>
      <c r="I1594" s="66">
        <v>0</v>
      </c>
      <c r="J1594" s="66" t="s">
        <v>365</v>
      </c>
    </row>
    <row r="1595" spans="1:10" ht="12.75" customHeight="1" x14ac:dyDescent="0.25">
      <c r="A1595" s="60"/>
      <c r="B1595" s="56" t="s">
        <v>375</v>
      </c>
      <c r="C1595" s="65" t="s">
        <v>365</v>
      </c>
      <c r="D1595" s="66">
        <v>9077</v>
      </c>
      <c r="E1595" s="66" t="s">
        <v>371</v>
      </c>
      <c r="F1595" s="66" t="s">
        <v>371</v>
      </c>
      <c r="G1595" s="66">
        <v>31</v>
      </c>
      <c r="H1595" s="66" t="s">
        <v>371</v>
      </c>
      <c r="I1595" s="66">
        <v>0</v>
      </c>
      <c r="J1595" s="66" t="s">
        <v>365</v>
      </c>
    </row>
    <row r="1596" spans="1:10" ht="12.75" customHeight="1" x14ac:dyDescent="0.25">
      <c r="A1596" s="60"/>
      <c r="B1596" s="60" t="s">
        <v>376</v>
      </c>
      <c r="C1596" s="65" t="s">
        <v>365</v>
      </c>
      <c r="D1596" s="66">
        <v>4699</v>
      </c>
      <c r="E1596" s="66" t="s">
        <v>371</v>
      </c>
      <c r="F1596" s="66" t="s">
        <v>371</v>
      </c>
      <c r="G1596" s="66">
        <v>30</v>
      </c>
      <c r="H1596" s="66" t="s">
        <v>371</v>
      </c>
      <c r="I1596" s="66">
        <v>0</v>
      </c>
      <c r="J1596" s="66" t="s">
        <v>365</v>
      </c>
    </row>
    <row r="1597" spans="1:10" ht="12.75" customHeight="1" x14ac:dyDescent="0.25">
      <c r="A1597" s="60"/>
      <c r="B1597" s="60" t="s">
        <v>377</v>
      </c>
      <c r="C1597" s="65" t="s">
        <v>365</v>
      </c>
      <c r="D1597" s="66">
        <v>3185</v>
      </c>
      <c r="E1597" s="66" t="s">
        <v>365</v>
      </c>
      <c r="F1597" s="66" t="s">
        <v>365</v>
      </c>
      <c r="G1597" s="66" t="s">
        <v>365</v>
      </c>
      <c r="H1597" s="66" t="s">
        <v>365</v>
      </c>
      <c r="I1597" s="66" t="s">
        <v>365</v>
      </c>
      <c r="J1597" s="66" t="s">
        <v>365</v>
      </c>
    </row>
    <row r="1598" spans="1:10" ht="12.75" customHeight="1" x14ac:dyDescent="0.25">
      <c r="A1598" s="60"/>
      <c r="B1598" s="60" t="s">
        <v>378</v>
      </c>
      <c r="C1598" s="65" t="s">
        <v>365</v>
      </c>
      <c r="D1598" s="66">
        <v>852</v>
      </c>
      <c r="E1598" s="66">
        <v>0</v>
      </c>
      <c r="F1598" s="66" t="s">
        <v>371</v>
      </c>
      <c r="G1598" s="66">
        <v>1</v>
      </c>
      <c r="H1598" s="66" t="s">
        <v>371</v>
      </c>
      <c r="I1598" s="66">
        <v>0</v>
      </c>
      <c r="J1598" s="66" t="s">
        <v>365</v>
      </c>
    </row>
    <row r="1599" spans="1:10" ht="12.75" customHeight="1" x14ac:dyDescent="0.25">
      <c r="A1599" s="60"/>
      <c r="B1599" s="60" t="s">
        <v>379</v>
      </c>
      <c r="C1599" s="65" t="s">
        <v>365</v>
      </c>
      <c r="D1599" s="66">
        <v>233</v>
      </c>
      <c r="E1599" s="66" t="s">
        <v>365</v>
      </c>
      <c r="F1599" s="66" t="s">
        <v>371</v>
      </c>
      <c r="G1599" s="66" t="s">
        <v>371</v>
      </c>
      <c r="H1599" s="66" t="s">
        <v>371</v>
      </c>
      <c r="I1599" s="66" t="s">
        <v>365</v>
      </c>
      <c r="J1599" s="66" t="s">
        <v>365</v>
      </c>
    </row>
    <row r="1600" spans="1:10" ht="12.75" customHeight="1" x14ac:dyDescent="0.25">
      <c r="A1600" s="60"/>
      <c r="B1600" s="60" t="s">
        <v>380</v>
      </c>
      <c r="C1600" s="65" t="s">
        <v>365</v>
      </c>
      <c r="D1600" s="66" t="s">
        <v>365</v>
      </c>
      <c r="E1600" s="66">
        <v>0</v>
      </c>
      <c r="F1600" s="66" t="s">
        <v>371</v>
      </c>
      <c r="G1600" s="66" t="s">
        <v>371</v>
      </c>
      <c r="H1600" s="66" t="s">
        <v>371</v>
      </c>
      <c r="I1600" s="66">
        <v>0</v>
      </c>
      <c r="J1600" s="66" t="s">
        <v>365</v>
      </c>
    </row>
    <row r="1601" spans="1:10" ht="12.75" customHeight="1" x14ac:dyDescent="0.25">
      <c r="A1601" s="60"/>
      <c r="B1601" s="60" t="s">
        <v>381</v>
      </c>
      <c r="C1601" s="65" t="s">
        <v>365</v>
      </c>
      <c r="D1601" s="66" t="s">
        <v>387</v>
      </c>
      <c r="E1601" s="66" t="s">
        <v>371</v>
      </c>
      <c r="F1601" s="66" t="s">
        <v>371</v>
      </c>
      <c r="G1601" s="66" t="s">
        <v>371</v>
      </c>
      <c r="H1601" s="66" t="s">
        <v>371</v>
      </c>
      <c r="I1601" s="66">
        <v>0</v>
      </c>
      <c r="J1601" s="66" t="s">
        <v>365</v>
      </c>
    </row>
    <row r="1602" spans="1:10" ht="12.75" customHeight="1" x14ac:dyDescent="0.25">
      <c r="A1602" s="60"/>
      <c r="B1602" s="56" t="s">
        <v>382</v>
      </c>
      <c r="C1602" s="65">
        <v>4</v>
      </c>
      <c r="D1602" s="66" t="s">
        <v>387</v>
      </c>
      <c r="E1602" s="66">
        <v>0</v>
      </c>
      <c r="F1602" s="66" t="s">
        <v>371</v>
      </c>
      <c r="G1602" s="66" t="s">
        <v>387</v>
      </c>
      <c r="H1602" s="66" t="s">
        <v>371</v>
      </c>
      <c r="I1602" s="66">
        <v>0</v>
      </c>
      <c r="J1602" s="66">
        <v>2</v>
      </c>
    </row>
    <row r="1603" spans="1:10" ht="12.75" customHeight="1" x14ac:dyDescent="0.25">
      <c r="A1603" s="60"/>
      <c r="B1603" s="60"/>
      <c r="C1603" s="65"/>
      <c r="D1603" s="66"/>
      <c r="E1603" s="66"/>
      <c r="F1603" s="66"/>
      <c r="G1603" s="66"/>
      <c r="H1603" s="66"/>
      <c r="I1603" s="66"/>
      <c r="J1603" s="66"/>
    </row>
    <row r="1604" spans="1:10" s="59" customFormat="1" ht="12.75" customHeight="1" x14ac:dyDescent="0.25">
      <c r="A1604" s="56" t="s">
        <v>528</v>
      </c>
      <c r="B1604" s="56" t="s">
        <v>529</v>
      </c>
      <c r="C1604" s="69"/>
      <c r="D1604" s="70"/>
      <c r="E1604" s="70"/>
      <c r="F1604" s="70"/>
      <c r="G1604" s="70"/>
      <c r="H1604" s="70"/>
      <c r="I1604" s="70"/>
      <c r="J1604" s="70"/>
    </row>
    <row r="1605" spans="1:10" ht="12.75" customHeight="1" x14ac:dyDescent="0.25">
      <c r="A1605" s="60"/>
      <c r="B1605" s="60"/>
      <c r="C1605" s="65"/>
      <c r="D1605" s="66"/>
      <c r="E1605" s="66"/>
      <c r="F1605" s="66"/>
      <c r="G1605" s="66"/>
      <c r="H1605" s="66"/>
      <c r="I1605" s="66"/>
      <c r="J1605" s="66"/>
    </row>
    <row r="1606" spans="1:10" ht="12.75" customHeight="1" x14ac:dyDescent="0.25">
      <c r="A1606" s="60"/>
      <c r="B1606" s="60"/>
      <c r="C1606" s="65"/>
      <c r="D1606" s="66"/>
      <c r="E1606" s="66"/>
      <c r="F1606" s="66"/>
      <c r="G1606" s="66"/>
      <c r="H1606" s="66"/>
      <c r="I1606" s="66"/>
      <c r="J1606" s="66"/>
    </row>
    <row r="1607" spans="1:10" ht="12.75" customHeight="1" x14ac:dyDescent="0.25">
      <c r="A1607" s="60"/>
      <c r="B1607" s="56" t="s">
        <v>363</v>
      </c>
      <c r="C1607" s="65">
        <v>162</v>
      </c>
      <c r="D1607" s="66">
        <v>32820</v>
      </c>
      <c r="E1607" s="66" t="s">
        <v>371</v>
      </c>
      <c r="F1607" s="66" t="s">
        <v>371</v>
      </c>
      <c r="G1607" s="66">
        <v>45</v>
      </c>
      <c r="H1607" s="66" t="s">
        <v>371</v>
      </c>
      <c r="I1607" s="66">
        <v>0</v>
      </c>
      <c r="J1607" s="66" t="s">
        <v>387</v>
      </c>
    </row>
    <row r="1608" spans="1:10" ht="12.75" customHeight="1" x14ac:dyDescent="0.25">
      <c r="A1608" s="60"/>
      <c r="B1608" s="56" t="s">
        <v>364</v>
      </c>
      <c r="C1608" s="65" t="s">
        <v>365</v>
      </c>
      <c r="D1608" s="66">
        <v>292</v>
      </c>
      <c r="E1608" s="66">
        <v>0</v>
      </c>
      <c r="F1608" s="66" t="s">
        <v>371</v>
      </c>
      <c r="G1608" s="66">
        <v>15</v>
      </c>
      <c r="H1608" s="66" t="s">
        <v>371</v>
      </c>
      <c r="I1608" s="66">
        <v>0</v>
      </c>
      <c r="J1608" s="66" t="s">
        <v>365</v>
      </c>
    </row>
    <row r="1609" spans="1:10" ht="12.75" customHeight="1" x14ac:dyDescent="0.25">
      <c r="A1609" s="60"/>
      <c r="B1609" s="60" t="s">
        <v>366</v>
      </c>
      <c r="C1609" s="65" t="s">
        <v>365</v>
      </c>
      <c r="D1609" s="66">
        <v>292</v>
      </c>
      <c r="E1609" s="66">
        <v>0</v>
      </c>
      <c r="F1609" s="66" t="s">
        <v>371</v>
      </c>
      <c r="G1609" s="66">
        <v>11</v>
      </c>
      <c r="H1609" s="66" t="s">
        <v>371</v>
      </c>
      <c r="I1609" s="66">
        <v>0</v>
      </c>
      <c r="J1609" s="66" t="s">
        <v>365</v>
      </c>
    </row>
    <row r="1610" spans="1:10" ht="12.75" customHeight="1" x14ac:dyDescent="0.25">
      <c r="A1610" s="60"/>
      <c r="B1610" s="60" t="s">
        <v>367</v>
      </c>
      <c r="C1610" s="65" t="s">
        <v>365</v>
      </c>
      <c r="D1610" s="66" t="s">
        <v>365</v>
      </c>
      <c r="E1610" s="66">
        <v>0</v>
      </c>
      <c r="F1610" s="66">
        <v>0</v>
      </c>
      <c r="G1610" s="66">
        <v>4</v>
      </c>
      <c r="H1610" s="66" t="s">
        <v>371</v>
      </c>
      <c r="I1610" s="66">
        <v>0</v>
      </c>
      <c r="J1610" s="66" t="s">
        <v>365</v>
      </c>
    </row>
    <row r="1611" spans="1:10" ht="12.75" customHeight="1" x14ac:dyDescent="0.25">
      <c r="A1611" s="60"/>
      <c r="B1611" s="56" t="s">
        <v>368</v>
      </c>
      <c r="C1611" s="65" t="s">
        <v>365</v>
      </c>
      <c r="D1611" s="66">
        <v>18416</v>
      </c>
      <c r="E1611" s="66">
        <v>0</v>
      </c>
      <c r="F1611" s="66" t="s">
        <v>371</v>
      </c>
      <c r="G1611" s="66">
        <v>13</v>
      </c>
      <c r="H1611" s="66" t="s">
        <v>371</v>
      </c>
      <c r="I1611" s="66">
        <v>0</v>
      </c>
      <c r="J1611" s="66" t="s">
        <v>365</v>
      </c>
    </row>
    <row r="1612" spans="1:10" ht="12.75" customHeight="1" x14ac:dyDescent="0.25">
      <c r="A1612" s="60"/>
      <c r="B1612" s="60" t="s">
        <v>369</v>
      </c>
      <c r="C1612" s="65" t="s">
        <v>365</v>
      </c>
      <c r="D1612" s="66">
        <v>3900</v>
      </c>
      <c r="E1612" s="66">
        <v>0</v>
      </c>
      <c r="F1612" s="66" t="s">
        <v>371</v>
      </c>
      <c r="G1612" s="66">
        <v>9</v>
      </c>
      <c r="H1612" s="66" t="s">
        <v>371</v>
      </c>
      <c r="I1612" s="66">
        <v>0</v>
      </c>
      <c r="J1612" s="66" t="s">
        <v>365</v>
      </c>
    </row>
    <row r="1613" spans="1:10" ht="12.75" customHeight="1" x14ac:dyDescent="0.25">
      <c r="A1613" s="60"/>
      <c r="B1613" s="60" t="s">
        <v>370</v>
      </c>
      <c r="C1613" s="65" t="s">
        <v>365</v>
      </c>
      <c r="D1613" s="66">
        <v>3830</v>
      </c>
      <c r="E1613" s="66">
        <v>0</v>
      </c>
      <c r="F1613" s="66">
        <v>0</v>
      </c>
      <c r="G1613" s="66" t="s">
        <v>371</v>
      </c>
      <c r="H1613" s="66">
        <v>0</v>
      </c>
      <c r="I1613" s="66">
        <v>0</v>
      </c>
      <c r="J1613" s="66" t="s">
        <v>365</v>
      </c>
    </row>
    <row r="1614" spans="1:10" ht="12.75" customHeight="1" x14ac:dyDescent="0.25">
      <c r="A1614" s="60"/>
      <c r="B1614" s="60" t="s">
        <v>372</v>
      </c>
      <c r="C1614" s="65" t="s">
        <v>365</v>
      </c>
      <c r="D1614" s="66">
        <v>7485</v>
      </c>
      <c r="E1614" s="66">
        <v>0</v>
      </c>
      <c r="F1614" s="66" t="s">
        <v>371</v>
      </c>
      <c r="G1614" s="66" t="s">
        <v>371</v>
      </c>
      <c r="H1614" s="66" t="s">
        <v>371</v>
      </c>
      <c r="I1614" s="66">
        <v>0</v>
      </c>
      <c r="J1614" s="66" t="s">
        <v>365</v>
      </c>
    </row>
    <row r="1615" spans="1:10" ht="12.75" customHeight="1" x14ac:dyDescent="0.25">
      <c r="A1615" s="60"/>
      <c r="B1615" s="60" t="s">
        <v>373</v>
      </c>
      <c r="C1615" s="65" t="s">
        <v>365</v>
      </c>
      <c r="D1615" s="66">
        <v>755</v>
      </c>
      <c r="E1615" s="66" t="s">
        <v>365</v>
      </c>
      <c r="F1615" s="66" t="s">
        <v>365</v>
      </c>
      <c r="G1615" s="66" t="s">
        <v>365</v>
      </c>
      <c r="H1615" s="66" t="s">
        <v>365</v>
      </c>
      <c r="I1615" s="66" t="s">
        <v>365</v>
      </c>
      <c r="J1615" s="66" t="s">
        <v>365</v>
      </c>
    </row>
    <row r="1616" spans="1:10" ht="12.75" customHeight="1" x14ac:dyDescent="0.25">
      <c r="A1616" s="60"/>
      <c r="B1616" s="60" t="s">
        <v>374</v>
      </c>
      <c r="C1616" s="65" t="s">
        <v>365</v>
      </c>
      <c r="D1616" s="66">
        <v>2447</v>
      </c>
      <c r="E1616" s="66">
        <v>0</v>
      </c>
      <c r="F1616" s="66" t="s">
        <v>371</v>
      </c>
      <c r="G1616" s="66">
        <v>4</v>
      </c>
      <c r="H1616" s="66" t="s">
        <v>371</v>
      </c>
      <c r="I1616" s="66">
        <v>0</v>
      </c>
      <c r="J1616" s="66" t="s">
        <v>365</v>
      </c>
    </row>
    <row r="1617" spans="1:10" ht="12.75" customHeight="1" x14ac:dyDescent="0.25">
      <c r="A1617" s="60"/>
      <c r="B1617" s="56" t="s">
        <v>375</v>
      </c>
      <c r="C1617" s="65" t="s">
        <v>365</v>
      </c>
      <c r="D1617" s="66">
        <v>13389</v>
      </c>
      <c r="E1617" s="66" t="s">
        <v>371</v>
      </c>
      <c r="F1617" s="66" t="s">
        <v>371</v>
      </c>
      <c r="G1617" s="66">
        <v>16</v>
      </c>
      <c r="H1617" s="66" t="s">
        <v>371</v>
      </c>
      <c r="I1617" s="66">
        <v>0</v>
      </c>
      <c r="J1617" s="66" t="s">
        <v>365</v>
      </c>
    </row>
    <row r="1618" spans="1:10" ht="12.75" customHeight="1" x14ac:dyDescent="0.25">
      <c r="A1618" s="60"/>
      <c r="B1618" s="60" t="s">
        <v>376</v>
      </c>
      <c r="C1618" s="65" t="s">
        <v>365</v>
      </c>
      <c r="D1618" s="66">
        <v>7995</v>
      </c>
      <c r="E1618" s="66" t="s">
        <v>371</v>
      </c>
      <c r="F1618" s="66" t="s">
        <v>371</v>
      </c>
      <c r="G1618" s="66">
        <v>15</v>
      </c>
      <c r="H1618" s="66" t="s">
        <v>371</v>
      </c>
      <c r="I1618" s="66">
        <v>0</v>
      </c>
      <c r="J1618" s="66" t="s">
        <v>365</v>
      </c>
    </row>
    <row r="1619" spans="1:10" ht="12.75" customHeight="1" x14ac:dyDescent="0.25">
      <c r="A1619" s="60"/>
      <c r="B1619" s="60" t="s">
        <v>377</v>
      </c>
      <c r="C1619" s="65" t="s">
        <v>365</v>
      </c>
      <c r="D1619" s="66">
        <v>3041</v>
      </c>
      <c r="E1619" s="66" t="s">
        <v>365</v>
      </c>
      <c r="F1619" s="66" t="s">
        <v>365</v>
      </c>
      <c r="G1619" s="66" t="s">
        <v>365</v>
      </c>
      <c r="H1619" s="66" t="s">
        <v>365</v>
      </c>
      <c r="I1619" s="66" t="s">
        <v>365</v>
      </c>
      <c r="J1619" s="66" t="s">
        <v>365</v>
      </c>
    </row>
    <row r="1620" spans="1:10" ht="12.75" customHeight="1" x14ac:dyDescent="0.25">
      <c r="A1620" s="60"/>
      <c r="B1620" s="60" t="s">
        <v>378</v>
      </c>
      <c r="C1620" s="65" t="s">
        <v>365</v>
      </c>
      <c r="D1620" s="66">
        <v>1628</v>
      </c>
      <c r="E1620" s="66">
        <v>0</v>
      </c>
      <c r="F1620" s="66" t="s">
        <v>371</v>
      </c>
      <c r="G1620" s="66">
        <v>1</v>
      </c>
      <c r="H1620" s="66" t="s">
        <v>371</v>
      </c>
      <c r="I1620" s="66">
        <v>0</v>
      </c>
      <c r="J1620" s="66" t="s">
        <v>365</v>
      </c>
    </row>
    <row r="1621" spans="1:10" ht="12.75" customHeight="1" x14ac:dyDescent="0.25">
      <c r="A1621" s="60"/>
      <c r="B1621" s="60" t="s">
        <v>379</v>
      </c>
      <c r="C1621" s="65" t="s">
        <v>365</v>
      </c>
      <c r="D1621" s="66">
        <v>86</v>
      </c>
      <c r="E1621" s="66" t="s">
        <v>365</v>
      </c>
      <c r="F1621" s="66" t="s">
        <v>371</v>
      </c>
      <c r="G1621" s="66" t="s">
        <v>371</v>
      </c>
      <c r="H1621" s="66" t="s">
        <v>371</v>
      </c>
      <c r="I1621" s="66" t="s">
        <v>365</v>
      </c>
      <c r="J1621" s="66" t="s">
        <v>365</v>
      </c>
    </row>
    <row r="1622" spans="1:10" ht="12.75" customHeight="1" x14ac:dyDescent="0.25">
      <c r="A1622" s="60"/>
      <c r="B1622" s="60" t="s">
        <v>380</v>
      </c>
      <c r="C1622" s="65" t="s">
        <v>365</v>
      </c>
      <c r="D1622" s="66" t="s">
        <v>365</v>
      </c>
      <c r="E1622" s="66">
        <v>0</v>
      </c>
      <c r="F1622" s="66" t="s">
        <v>371</v>
      </c>
      <c r="G1622" s="66" t="s">
        <v>371</v>
      </c>
      <c r="H1622" s="66">
        <v>0</v>
      </c>
      <c r="I1622" s="66">
        <v>0</v>
      </c>
      <c r="J1622" s="66" t="s">
        <v>365</v>
      </c>
    </row>
    <row r="1623" spans="1:10" ht="12.75" customHeight="1" x14ac:dyDescent="0.25">
      <c r="A1623" s="60"/>
      <c r="B1623" s="60" t="s">
        <v>381</v>
      </c>
      <c r="C1623" s="65" t="s">
        <v>365</v>
      </c>
      <c r="D1623" s="66">
        <v>640</v>
      </c>
      <c r="E1623" s="66">
        <v>0</v>
      </c>
      <c r="F1623" s="66" t="s">
        <v>371</v>
      </c>
      <c r="G1623" s="66">
        <v>1</v>
      </c>
      <c r="H1623" s="66" t="s">
        <v>371</v>
      </c>
      <c r="I1623" s="66">
        <v>0</v>
      </c>
      <c r="J1623" s="66" t="s">
        <v>365</v>
      </c>
    </row>
    <row r="1624" spans="1:10" ht="12.75" customHeight="1" x14ac:dyDescent="0.25">
      <c r="A1624" s="60"/>
      <c r="B1624" s="56" t="s">
        <v>382</v>
      </c>
      <c r="C1624" s="65">
        <v>5</v>
      </c>
      <c r="D1624" s="66">
        <v>722</v>
      </c>
      <c r="E1624" s="66">
        <v>0</v>
      </c>
      <c r="F1624" s="66">
        <v>0</v>
      </c>
      <c r="G1624" s="66" t="s">
        <v>371</v>
      </c>
      <c r="H1624" s="66" t="s">
        <v>371</v>
      </c>
      <c r="I1624" s="66">
        <v>0</v>
      </c>
      <c r="J1624" s="66" t="s">
        <v>387</v>
      </c>
    </row>
    <row r="1625" spans="1:10" ht="12.75" customHeight="1" x14ac:dyDescent="0.25">
      <c r="A1625" s="60"/>
      <c r="B1625" s="60"/>
      <c r="C1625" s="65"/>
      <c r="D1625" s="66"/>
      <c r="E1625" s="66"/>
      <c r="F1625" s="66"/>
      <c r="G1625" s="66"/>
      <c r="H1625" s="66"/>
      <c r="I1625" s="66"/>
      <c r="J1625" s="66"/>
    </row>
    <row r="1626" spans="1:10" s="59" customFormat="1" ht="12.75" customHeight="1" x14ac:dyDescent="0.25">
      <c r="A1626" s="56" t="s">
        <v>530</v>
      </c>
      <c r="B1626" s="56" t="s">
        <v>531</v>
      </c>
      <c r="C1626" s="69"/>
      <c r="D1626" s="70"/>
      <c r="E1626" s="70"/>
      <c r="F1626" s="70"/>
      <c r="G1626" s="70"/>
      <c r="H1626" s="70"/>
      <c r="I1626" s="70"/>
      <c r="J1626" s="70"/>
    </row>
    <row r="1627" spans="1:10" ht="12.75" customHeight="1" x14ac:dyDescent="0.25">
      <c r="A1627" s="63"/>
      <c r="B1627" s="72"/>
      <c r="C1627" s="65"/>
      <c r="D1627" s="66"/>
      <c r="E1627" s="66"/>
      <c r="F1627" s="66"/>
      <c r="G1627" s="66"/>
      <c r="H1627" s="66"/>
      <c r="I1627" s="66"/>
      <c r="J1627" s="66"/>
    </row>
    <row r="1628" spans="1:10" ht="12.75" customHeight="1" x14ac:dyDescent="0.25">
      <c r="A1628" s="60"/>
      <c r="B1628" s="60"/>
      <c r="C1628" s="65"/>
      <c r="D1628" s="66"/>
      <c r="E1628" s="66"/>
      <c r="F1628" s="66"/>
      <c r="G1628" s="66"/>
      <c r="H1628" s="66"/>
      <c r="I1628" s="66"/>
      <c r="J1628" s="66"/>
    </row>
    <row r="1629" spans="1:10" ht="12.75" customHeight="1" x14ac:dyDescent="0.25">
      <c r="A1629" s="60"/>
      <c r="B1629" s="56" t="s">
        <v>363</v>
      </c>
      <c r="C1629" s="65">
        <v>90</v>
      </c>
      <c r="D1629" s="66">
        <v>19106</v>
      </c>
      <c r="E1629" s="66" t="s">
        <v>371</v>
      </c>
      <c r="F1629" s="66" t="s">
        <v>371</v>
      </c>
      <c r="G1629" s="66">
        <v>24</v>
      </c>
      <c r="H1629" s="66" t="s">
        <v>371</v>
      </c>
      <c r="I1629" s="66">
        <v>0</v>
      </c>
      <c r="J1629" s="66" t="s">
        <v>371</v>
      </c>
    </row>
    <row r="1630" spans="1:10" ht="12.75" customHeight="1" x14ac:dyDescent="0.25">
      <c r="A1630" s="60"/>
      <c r="B1630" s="56" t="s">
        <v>364</v>
      </c>
      <c r="C1630" s="65" t="s">
        <v>365</v>
      </c>
      <c r="D1630" s="66">
        <v>198</v>
      </c>
      <c r="E1630" s="66">
        <v>0</v>
      </c>
      <c r="F1630" s="66" t="s">
        <v>371</v>
      </c>
      <c r="G1630" s="66">
        <v>9</v>
      </c>
      <c r="H1630" s="66" t="s">
        <v>371</v>
      </c>
      <c r="I1630" s="66">
        <v>0</v>
      </c>
      <c r="J1630" s="66" t="s">
        <v>365</v>
      </c>
    </row>
    <row r="1631" spans="1:10" ht="12.75" customHeight="1" x14ac:dyDescent="0.25">
      <c r="A1631" s="60"/>
      <c r="B1631" s="60" t="s">
        <v>366</v>
      </c>
      <c r="C1631" s="65" t="s">
        <v>365</v>
      </c>
      <c r="D1631" s="66">
        <v>198</v>
      </c>
      <c r="E1631" s="66">
        <v>0</v>
      </c>
      <c r="F1631" s="66" t="s">
        <v>371</v>
      </c>
      <c r="G1631" s="66">
        <v>7</v>
      </c>
      <c r="H1631" s="66" t="s">
        <v>371</v>
      </c>
      <c r="I1631" s="66">
        <v>0</v>
      </c>
      <c r="J1631" s="66" t="s">
        <v>365</v>
      </c>
    </row>
    <row r="1632" spans="1:10" ht="12.75" customHeight="1" x14ac:dyDescent="0.25">
      <c r="A1632" s="60"/>
      <c r="B1632" s="60" t="s">
        <v>367</v>
      </c>
      <c r="C1632" s="65" t="s">
        <v>365</v>
      </c>
      <c r="D1632" s="66" t="s">
        <v>365</v>
      </c>
      <c r="E1632" s="66">
        <v>0</v>
      </c>
      <c r="F1632" s="66">
        <v>0</v>
      </c>
      <c r="G1632" s="66">
        <v>2</v>
      </c>
      <c r="H1632" s="66" t="s">
        <v>371</v>
      </c>
      <c r="I1632" s="66">
        <v>0</v>
      </c>
      <c r="J1632" s="66" t="s">
        <v>365</v>
      </c>
    </row>
    <row r="1633" spans="1:10" ht="12.75" customHeight="1" x14ac:dyDescent="0.25">
      <c r="A1633" s="60"/>
      <c r="B1633" s="56" t="s">
        <v>368</v>
      </c>
      <c r="C1633" s="65" t="s">
        <v>365</v>
      </c>
      <c r="D1633" s="66">
        <v>11743</v>
      </c>
      <c r="E1633" s="66">
        <v>0</v>
      </c>
      <c r="F1633" s="66" t="s">
        <v>371</v>
      </c>
      <c r="G1633" s="66">
        <v>6</v>
      </c>
      <c r="H1633" s="66" t="s">
        <v>371</v>
      </c>
      <c r="I1633" s="66">
        <v>0</v>
      </c>
      <c r="J1633" s="66" t="s">
        <v>365</v>
      </c>
    </row>
    <row r="1634" spans="1:10" ht="12.75" customHeight="1" x14ac:dyDescent="0.25">
      <c r="A1634" s="60"/>
      <c r="B1634" s="60" t="s">
        <v>369</v>
      </c>
      <c r="C1634" s="65" t="s">
        <v>365</v>
      </c>
      <c r="D1634" s="66">
        <v>2284</v>
      </c>
      <c r="E1634" s="66">
        <v>0</v>
      </c>
      <c r="F1634" s="66">
        <v>0</v>
      </c>
      <c r="G1634" s="66">
        <v>3</v>
      </c>
      <c r="H1634" s="66">
        <v>0</v>
      </c>
      <c r="I1634" s="66">
        <v>0</v>
      </c>
      <c r="J1634" s="66" t="s">
        <v>365</v>
      </c>
    </row>
    <row r="1635" spans="1:10" ht="12.75" customHeight="1" x14ac:dyDescent="0.25">
      <c r="A1635" s="60"/>
      <c r="B1635" s="60" t="s">
        <v>370</v>
      </c>
      <c r="C1635" s="65" t="s">
        <v>365</v>
      </c>
      <c r="D1635" s="66">
        <v>2630</v>
      </c>
      <c r="E1635" s="66">
        <v>0</v>
      </c>
      <c r="F1635" s="66">
        <v>0</v>
      </c>
      <c r="G1635" s="66" t="s">
        <v>371</v>
      </c>
      <c r="H1635" s="66">
        <v>0</v>
      </c>
      <c r="I1635" s="66">
        <v>0</v>
      </c>
      <c r="J1635" s="66" t="s">
        <v>365</v>
      </c>
    </row>
    <row r="1636" spans="1:10" ht="12.75" customHeight="1" x14ac:dyDescent="0.25">
      <c r="A1636" s="60"/>
      <c r="B1636" s="60" t="s">
        <v>372</v>
      </c>
      <c r="C1636" s="65" t="s">
        <v>365</v>
      </c>
      <c r="D1636" s="66">
        <v>4507</v>
      </c>
      <c r="E1636" s="66">
        <v>0</v>
      </c>
      <c r="F1636" s="66" t="s">
        <v>371</v>
      </c>
      <c r="G1636" s="66" t="s">
        <v>371</v>
      </c>
      <c r="H1636" s="66" t="s">
        <v>371</v>
      </c>
      <c r="I1636" s="66">
        <v>0</v>
      </c>
      <c r="J1636" s="66" t="s">
        <v>365</v>
      </c>
    </row>
    <row r="1637" spans="1:10" ht="12.75" customHeight="1" x14ac:dyDescent="0.25">
      <c r="A1637" s="60"/>
      <c r="B1637" s="60" t="s">
        <v>373</v>
      </c>
      <c r="C1637" s="65" t="s">
        <v>365</v>
      </c>
      <c r="D1637" s="66">
        <v>546</v>
      </c>
      <c r="E1637" s="66" t="s">
        <v>365</v>
      </c>
      <c r="F1637" s="66" t="s">
        <v>365</v>
      </c>
      <c r="G1637" s="66" t="s">
        <v>365</v>
      </c>
      <c r="H1637" s="66" t="s">
        <v>365</v>
      </c>
      <c r="I1637" s="66" t="s">
        <v>365</v>
      </c>
      <c r="J1637" s="66" t="s">
        <v>365</v>
      </c>
    </row>
    <row r="1638" spans="1:10" ht="12.75" customHeight="1" x14ac:dyDescent="0.25">
      <c r="A1638" s="60"/>
      <c r="B1638" s="60" t="s">
        <v>374</v>
      </c>
      <c r="C1638" s="65" t="s">
        <v>365</v>
      </c>
      <c r="D1638" s="66">
        <v>1775</v>
      </c>
      <c r="E1638" s="66">
        <v>0</v>
      </c>
      <c r="F1638" s="66" t="s">
        <v>371</v>
      </c>
      <c r="G1638" s="66">
        <v>3</v>
      </c>
      <c r="H1638" s="66">
        <v>0</v>
      </c>
      <c r="I1638" s="66">
        <v>0</v>
      </c>
      <c r="J1638" s="66" t="s">
        <v>365</v>
      </c>
    </row>
    <row r="1639" spans="1:10" ht="12.75" customHeight="1" x14ac:dyDescent="0.25">
      <c r="A1639" s="60"/>
      <c r="B1639" s="56" t="s">
        <v>375</v>
      </c>
      <c r="C1639" s="65" t="s">
        <v>365</v>
      </c>
      <c r="D1639" s="66">
        <v>6891</v>
      </c>
      <c r="E1639" s="66" t="s">
        <v>371</v>
      </c>
      <c r="F1639" s="66" t="s">
        <v>371</v>
      </c>
      <c r="G1639" s="66">
        <v>8</v>
      </c>
      <c r="H1639" s="66" t="s">
        <v>371</v>
      </c>
      <c r="I1639" s="66">
        <v>0</v>
      </c>
      <c r="J1639" s="66" t="s">
        <v>365</v>
      </c>
    </row>
    <row r="1640" spans="1:10" ht="12.75" customHeight="1" x14ac:dyDescent="0.25">
      <c r="A1640" s="60"/>
      <c r="B1640" s="60" t="s">
        <v>376</v>
      </c>
      <c r="C1640" s="65" t="s">
        <v>365</v>
      </c>
      <c r="D1640" s="66">
        <v>4424</v>
      </c>
      <c r="E1640" s="66" t="s">
        <v>371</v>
      </c>
      <c r="F1640" s="66" t="s">
        <v>371</v>
      </c>
      <c r="G1640" s="66">
        <v>7</v>
      </c>
      <c r="H1640" s="66" t="s">
        <v>371</v>
      </c>
      <c r="I1640" s="66">
        <v>0</v>
      </c>
      <c r="J1640" s="66" t="s">
        <v>365</v>
      </c>
    </row>
    <row r="1641" spans="1:10" ht="12.75" customHeight="1" x14ac:dyDescent="0.25">
      <c r="A1641" s="60"/>
      <c r="B1641" s="60" t="s">
        <v>377</v>
      </c>
      <c r="C1641" s="65" t="s">
        <v>365</v>
      </c>
      <c r="D1641" s="66">
        <v>1119</v>
      </c>
      <c r="E1641" s="66" t="s">
        <v>365</v>
      </c>
      <c r="F1641" s="66" t="s">
        <v>365</v>
      </c>
      <c r="G1641" s="66" t="s">
        <v>365</v>
      </c>
      <c r="H1641" s="66" t="s">
        <v>365</v>
      </c>
      <c r="I1641" s="66" t="s">
        <v>365</v>
      </c>
      <c r="J1641" s="66" t="s">
        <v>365</v>
      </c>
    </row>
    <row r="1642" spans="1:10" ht="12.75" customHeight="1" x14ac:dyDescent="0.25">
      <c r="A1642" s="60"/>
      <c r="B1642" s="60" t="s">
        <v>378</v>
      </c>
      <c r="C1642" s="65" t="s">
        <v>365</v>
      </c>
      <c r="D1642" s="66">
        <v>791</v>
      </c>
      <c r="E1642" s="66">
        <v>0</v>
      </c>
      <c r="F1642" s="66" t="s">
        <v>371</v>
      </c>
      <c r="G1642" s="66" t="s">
        <v>371</v>
      </c>
      <c r="H1642" s="66" t="s">
        <v>371</v>
      </c>
      <c r="I1642" s="66">
        <v>0</v>
      </c>
      <c r="J1642" s="66" t="s">
        <v>365</v>
      </c>
    </row>
    <row r="1643" spans="1:10" ht="12.75" customHeight="1" x14ac:dyDescent="0.25">
      <c r="A1643" s="60"/>
      <c r="B1643" s="60" t="s">
        <v>379</v>
      </c>
      <c r="C1643" s="65" t="s">
        <v>365</v>
      </c>
      <c r="D1643" s="66">
        <v>6</v>
      </c>
      <c r="E1643" s="66" t="s">
        <v>365</v>
      </c>
      <c r="F1643" s="66" t="s">
        <v>371</v>
      </c>
      <c r="G1643" s="66">
        <v>0</v>
      </c>
      <c r="H1643" s="66" t="s">
        <v>371</v>
      </c>
      <c r="I1643" s="66" t="s">
        <v>365</v>
      </c>
      <c r="J1643" s="66" t="s">
        <v>365</v>
      </c>
    </row>
    <row r="1644" spans="1:10" ht="12.75" customHeight="1" x14ac:dyDescent="0.25">
      <c r="A1644" s="60"/>
      <c r="B1644" s="60" t="s">
        <v>380</v>
      </c>
      <c r="C1644" s="65" t="s">
        <v>365</v>
      </c>
      <c r="D1644" s="66" t="s">
        <v>365</v>
      </c>
      <c r="E1644" s="66">
        <v>0</v>
      </c>
      <c r="F1644" s="66" t="s">
        <v>371</v>
      </c>
      <c r="G1644" s="66" t="s">
        <v>371</v>
      </c>
      <c r="H1644" s="66">
        <v>0</v>
      </c>
      <c r="I1644" s="66">
        <v>0</v>
      </c>
      <c r="J1644" s="66" t="s">
        <v>365</v>
      </c>
    </row>
    <row r="1645" spans="1:10" ht="12.75" customHeight="1" x14ac:dyDescent="0.25">
      <c r="A1645" s="60"/>
      <c r="B1645" s="60" t="s">
        <v>381</v>
      </c>
      <c r="C1645" s="65" t="s">
        <v>365</v>
      </c>
      <c r="D1645" s="66">
        <v>551</v>
      </c>
      <c r="E1645" s="66">
        <v>0</v>
      </c>
      <c r="F1645" s="66" t="s">
        <v>371</v>
      </c>
      <c r="G1645" s="66">
        <v>1</v>
      </c>
      <c r="H1645" s="66" t="s">
        <v>371</v>
      </c>
      <c r="I1645" s="66">
        <v>0</v>
      </c>
      <c r="J1645" s="66" t="s">
        <v>365</v>
      </c>
    </row>
    <row r="1646" spans="1:10" ht="12.75" customHeight="1" x14ac:dyDescent="0.25">
      <c r="A1646" s="60"/>
      <c r="B1646" s="56" t="s">
        <v>382</v>
      </c>
      <c r="C1646" s="65">
        <v>2</v>
      </c>
      <c r="D1646" s="66">
        <v>275</v>
      </c>
      <c r="E1646" s="66">
        <v>0</v>
      </c>
      <c r="F1646" s="66">
        <v>0</v>
      </c>
      <c r="G1646" s="66" t="s">
        <v>371</v>
      </c>
      <c r="H1646" s="66">
        <v>0</v>
      </c>
      <c r="I1646" s="66">
        <v>0</v>
      </c>
      <c r="J1646" s="66" t="s">
        <v>371</v>
      </c>
    </row>
    <row r="1647" spans="1:10" ht="12.75" customHeight="1" x14ac:dyDescent="0.25">
      <c r="A1647" s="60"/>
      <c r="B1647" s="60"/>
      <c r="C1647" s="65"/>
      <c r="D1647" s="66"/>
      <c r="E1647" s="66"/>
      <c r="F1647" s="66"/>
      <c r="G1647" s="66"/>
      <c r="H1647" s="66"/>
      <c r="I1647" s="66"/>
      <c r="J1647" s="66"/>
    </row>
    <row r="1648" spans="1:10" s="59" customFormat="1" ht="12.75" customHeight="1" x14ac:dyDescent="0.25">
      <c r="A1648" s="56" t="s">
        <v>532</v>
      </c>
      <c r="B1648" s="56" t="s">
        <v>533</v>
      </c>
      <c r="C1648" s="69"/>
      <c r="D1648" s="70"/>
      <c r="E1648" s="70"/>
      <c r="F1648" s="70"/>
      <c r="G1648" s="70"/>
      <c r="H1648" s="70"/>
      <c r="I1648" s="70"/>
      <c r="J1648" s="70"/>
    </row>
    <row r="1649" spans="1:10" ht="12.75" customHeight="1" x14ac:dyDescent="0.25">
      <c r="A1649" s="60"/>
      <c r="B1649" s="60"/>
      <c r="C1649" s="65"/>
      <c r="D1649" s="66"/>
      <c r="E1649" s="66"/>
      <c r="F1649" s="66"/>
      <c r="G1649" s="66"/>
      <c r="H1649" s="66"/>
      <c r="I1649" s="66"/>
      <c r="J1649" s="66"/>
    </row>
    <row r="1650" spans="1:10" ht="12.75" customHeight="1" x14ac:dyDescent="0.25">
      <c r="A1650" s="60"/>
      <c r="B1650" s="60"/>
      <c r="C1650" s="65"/>
      <c r="D1650" s="66"/>
      <c r="E1650" s="66"/>
      <c r="F1650" s="66"/>
      <c r="G1650" s="66"/>
      <c r="H1650" s="66"/>
      <c r="I1650" s="66"/>
      <c r="J1650" s="66"/>
    </row>
    <row r="1651" spans="1:10" ht="12.75" customHeight="1" x14ac:dyDescent="0.25">
      <c r="A1651" s="60"/>
      <c r="B1651" s="56" t="s">
        <v>363</v>
      </c>
      <c r="C1651" s="65">
        <v>71</v>
      </c>
      <c r="D1651" s="66">
        <v>11764</v>
      </c>
      <c r="E1651" s="66">
        <v>0</v>
      </c>
      <c r="F1651" s="66" t="s">
        <v>371</v>
      </c>
      <c r="G1651" s="66">
        <v>26</v>
      </c>
      <c r="H1651" s="66" t="s">
        <v>371</v>
      </c>
      <c r="I1651" s="66">
        <v>0</v>
      </c>
      <c r="J1651" s="66">
        <v>2</v>
      </c>
    </row>
    <row r="1652" spans="1:10" ht="12.75" customHeight="1" x14ac:dyDescent="0.25">
      <c r="A1652" s="60"/>
      <c r="B1652" s="56" t="s">
        <v>364</v>
      </c>
      <c r="C1652" s="65" t="s">
        <v>365</v>
      </c>
      <c r="D1652" s="66">
        <v>55</v>
      </c>
      <c r="E1652" s="66">
        <v>0</v>
      </c>
      <c r="F1652" s="66">
        <v>0</v>
      </c>
      <c r="G1652" s="66">
        <v>3</v>
      </c>
      <c r="H1652" s="66" t="s">
        <v>371</v>
      </c>
      <c r="I1652" s="66">
        <v>0</v>
      </c>
      <c r="J1652" s="66" t="s">
        <v>365</v>
      </c>
    </row>
    <row r="1653" spans="1:10" ht="12.75" customHeight="1" x14ac:dyDescent="0.25">
      <c r="A1653" s="60"/>
      <c r="B1653" s="60" t="s">
        <v>366</v>
      </c>
      <c r="C1653" s="65" t="s">
        <v>365</v>
      </c>
      <c r="D1653" s="66">
        <v>55</v>
      </c>
      <c r="E1653" s="66">
        <v>0</v>
      </c>
      <c r="F1653" s="66">
        <v>0</v>
      </c>
      <c r="G1653" s="66">
        <v>2</v>
      </c>
      <c r="H1653" s="66" t="s">
        <v>371</v>
      </c>
      <c r="I1653" s="66">
        <v>0</v>
      </c>
      <c r="J1653" s="66" t="s">
        <v>365</v>
      </c>
    </row>
    <row r="1654" spans="1:10" ht="12.75" customHeight="1" x14ac:dyDescent="0.25">
      <c r="A1654" s="60"/>
      <c r="B1654" s="60" t="s">
        <v>367</v>
      </c>
      <c r="C1654" s="65" t="s">
        <v>365</v>
      </c>
      <c r="D1654" s="66" t="s">
        <v>365</v>
      </c>
      <c r="E1654" s="66">
        <v>0</v>
      </c>
      <c r="F1654" s="66">
        <v>0</v>
      </c>
      <c r="G1654" s="66" t="s">
        <v>387</v>
      </c>
      <c r="H1654" s="66">
        <v>0</v>
      </c>
      <c r="I1654" s="66">
        <v>0</v>
      </c>
      <c r="J1654" s="66" t="s">
        <v>365</v>
      </c>
    </row>
    <row r="1655" spans="1:10" ht="12.75" customHeight="1" x14ac:dyDescent="0.25">
      <c r="A1655" s="60"/>
      <c r="B1655" s="56" t="s">
        <v>368</v>
      </c>
      <c r="C1655" s="65" t="s">
        <v>365</v>
      </c>
      <c r="D1655" s="66">
        <v>8174</v>
      </c>
      <c r="E1655" s="66">
        <v>0</v>
      </c>
      <c r="F1655" s="66" t="s">
        <v>371</v>
      </c>
      <c r="G1655" s="66">
        <v>16</v>
      </c>
      <c r="H1655" s="66" t="s">
        <v>371</v>
      </c>
      <c r="I1655" s="66">
        <v>0</v>
      </c>
      <c r="J1655" s="66" t="s">
        <v>365</v>
      </c>
    </row>
    <row r="1656" spans="1:10" ht="12.75" customHeight="1" x14ac:dyDescent="0.25">
      <c r="A1656" s="60"/>
      <c r="B1656" s="60" t="s">
        <v>369</v>
      </c>
      <c r="C1656" s="65" t="s">
        <v>365</v>
      </c>
      <c r="D1656" s="66">
        <v>2730</v>
      </c>
      <c r="E1656" s="66">
        <v>0</v>
      </c>
      <c r="F1656" s="66" t="s">
        <v>371</v>
      </c>
      <c r="G1656" s="66">
        <v>16</v>
      </c>
      <c r="H1656" s="66" t="s">
        <v>371</v>
      </c>
      <c r="I1656" s="66">
        <v>0</v>
      </c>
      <c r="J1656" s="66" t="s">
        <v>365</v>
      </c>
    </row>
    <row r="1657" spans="1:10" ht="12.75" customHeight="1" x14ac:dyDescent="0.25">
      <c r="A1657" s="60"/>
      <c r="B1657" s="60" t="s">
        <v>370</v>
      </c>
      <c r="C1657" s="65" t="s">
        <v>365</v>
      </c>
      <c r="D1657" s="66">
        <v>761</v>
      </c>
      <c r="E1657" s="66">
        <v>0</v>
      </c>
      <c r="F1657" s="66">
        <v>0</v>
      </c>
      <c r="G1657" s="66" t="s">
        <v>371</v>
      </c>
      <c r="H1657" s="66">
        <v>0</v>
      </c>
      <c r="I1657" s="66">
        <v>0</v>
      </c>
      <c r="J1657" s="66" t="s">
        <v>365</v>
      </c>
    </row>
    <row r="1658" spans="1:10" ht="12.75" customHeight="1" x14ac:dyDescent="0.25">
      <c r="A1658" s="60"/>
      <c r="B1658" s="60" t="s">
        <v>372</v>
      </c>
      <c r="C1658" s="65" t="s">
        <v>365</v>
      </c>
      <c r="D1658" s="66">
        <v>3328</v>
      </c>
      <c r="E1658" s="66">
        <v>0</v>
      </c>
      <c r="F1658" s="66" t="s">
        <v>371</v>
      </c>
      <c r="G1658" s="66" t="s">
        <v>371</v>
      </c>
      <c r="H1658" s="66" t="s">
        <v>371</v>
      </c>
      <c r="I1658" s="66">
        <v>0</v>
      </c>
      <c r="J1658" s="66" t="s">
        <v>365</v>
      </c>
    </row>
    <row r="1659" spans="1:10" ht="12.75" customHeight="1" x14ac:dyDescent="0.25">
      <c r="A1659" s="60"/>
      <c r="B1659" s="60" t="s">
        <v>373</v>
      </c>
      <c r="C1659" s="65" t="s">
        <v>365</v>
      </c>
      <c r="D1659" s="66">
        <v>922</v>
      </c>
      <c r="E1659" s="66" t="s">
        <v>365</v>
      </c>
      <c r="F1659" s="66" t="s">
        <v>365</v>
      </c>
      <c r="G1659" s="66" t="s">
        <v>365</v>
      </c>
      <c r="H1659" s="66" t="s">
        <v>365</v>
      </c>
      <c r="I1659" s="66" t="s">
        <v>365</v>
      </c>
      <c r="J1659" s="66" t="s">
        <v>365</v>
      </c>
    </row>
    <row r="1660" spans="1:10" ht="12.75" customHeight="1" x14ac:dyDescent="0.25">
      <c r="A1660" s="60"/>
      <c r="B1660" s="60" t="s">
        <v>374</v>
      </c>
      <c r="C1660" s="65" t="s">
        <v>365</v>
      </c>
      <c r="D1660" s="66">
        <v>433</v>
      </c>
      <c r="E1660" s="66">
        <v>0</v>
      </c>
      <c r="F1660" s="66">
        <v>0</v>
      </c>
      <c r="G1660" s="66" t="s">
        <v>371</v>
      </c>
      <c r="H1660" s="66">
        <v>0</v>
      </c>
      <c r="I1660" s="66">
        <v>0</v>
      </c>
      <c r="J1660" s="66" t="s">
        <v>365</v>
      </c>
    </row>
    <row r="1661" spans="1:10" ht="12.75" customHeight="1" x14ac:dyDescent="0.25">
      <c r="A1661" s="60"/>
      <c r="B1661" s="56" t="s">
        <v>375</v>
      </c>
      <c r="C1661" s="65" t="s">
        <v>365</v>
      </c>
      <c r="D1661" s="66">
        <v>3517</v>
      </c>
      <c r="E1661" s="66">
        <v>0</v>
      </c>
      <c r="F1661" s="66" t="s">
        <v>371</v>
      </c>
      <c r="G1661" s="66">
        <v>6</v>
      </c>
      <c r="H1661" s="66" t="s">
        <v>371</v>
      </c>
      <c r="I1661" s="66">
        <v>0</v>
      </c>
      <c r="J1661" s="66" t="s">
        <v>365</v>
      </c>
    </row>
    <row r="1662" spans="1:10" ht="12.75" customHeight="1" x14ac:dyDescent="0.25">
      <c r="A1662" s="60"/>
      <c r="B1662" s="60" t="s">
        <v>376</v>
      </c>
      <c r="C1662" s="65" t="s">
        <v>365</v>
      </c>
      <c r="D1662" s="66">
        <v>1966</v>
      </c>
      <c r="E1662" s="66">
        <v>0</v>
      </c>
      <c r="F1662" s="66" t="s">
        <v>371</v>
      </c>
      <c r="G1662" s="66">
        <v>6</v>
      </c>
      <c r="H1662" s="66" t="s">
        <v>371</v>
      </c>
      <c r="I1662" s="66">
        <v>0</v>
      </c>
      <c r="J1662" s="66" t="s">
        <v>365</v>
      </c>
    </row>
    <row r="1663" spans="1:10" ht="12.75" customHeight="1" x14ac:dyDescent="0.25">
      <c r="A1663" s="60"/>
      <c r="B1663" s="60" t="s">
        <v>377</v>
      </c>
      <c r="C1663" s="65" t="s">
        <v>365</v>
      </c>
      <c r="D1663" s="66">
        <v>1164</v>
      </c>
      <c r="E1663" s="66" t="s">
        <v>365</v>
      </c>
      <c r="F1663" s="66" t="s">
        <v>365</v>
      </c>
      <c r="G1663" s="66" t="s">
        <v>365</v>
      </c>
      <c r="H1663" s="66" t="s">
        <v>365</v>
      </c>
      <c r="I1663" s="66" t="s">
        <v>365</v>
      </c>
      <c r="J1663" s="66" t="s">
        <v>365</v>
      </c>
    </row>
    <row r="1664" spans="1:10" ht="12.75" customHeight="1" x14ac:dyDescent="0.25">
      <c r="A1664" s="60"/>
      <c r="B1664" s="60" t="s">
        <v>378</v>
      </c>
      <c r="C1664" s="65" t="s">
        <v>365</v>
      </c>
      <c r="D1664" s="66">
        <v>269</v>
      </c>
      <c r="E1664" s="66">
        <v>0</v>
      </c>
      <c r="F1664" s="66" t="s">
        <v>371</v>
      </c>
      <c r="G1664" s="66" t="s">
        <v>371</v>
      </c>
      <c r="H1664" s="66" t="s">
        <v>371</v>
      </c>
      <c r="I1664" s="66">
        <v>0</v>
      </c>
      <c r="J1664" s="66" t="s">
        <v>365</v>
      </c>
    </row>
    <row r="1665" spans="1:10" ht="12.75" customHeight="1" x14ac:dyDescent="0.25">
      <c r="A1665" s="60"/>
      <c r="B1665" s="60" t="s">
        <v>379</v>
      </c>
      <c r="C1665" s="65" t="s">
        <v>365</v>
      </c>
      <c r="D1665" s="66">
        <v>82</v>
      </c>
      <c r="E1665" s="66" t="s">
        <v>365</v>
      </c>
      <c r="F1665" s="66" t="s">
        <v>371</v>
      </c>
      <c r="G1665" s="66">
        <v>0</v>
      </c>
      <c r="H1665" s="66" t="s">
        <v>371</v>
      </c>
      <c r="I1665" s="66" t="s">
        <v>365</v>
      </c>
      <c r="J1665" s="66" t="s">
        <v>365</v>
      </c>
    </row>
    <row r="1666" spans="1:10" ht="12.75" customHeight="1" x14ac:dyDescent="0.25">
      <c r="A1666" s="60"/>
      <c r="B1666" s="60" t="s">
        <v>380</v>
      </c>
      <c r="C1666" s="65" t="s">
        <v>365</v>
      </c>
      <c r="D1666" s="66" t="s">
        <v>365</v>
      </c>
      <c r="E1666" s="66">
        <v>0</v>
      </c>
      <c r="F1666" s="66" t="s">
        <v>371</v>
      </c>
      <c r="G1666" s="66">
        <v>0</v>
      </c>
      <c r="H1666" s="66" t="s">
        <v>371</v>
      </c>
      <c r="I1666" s="66">
        <v>0</v>
      </c>
      <c r="J1666" s="66" t="s">
        <v>365</v>
      </c>
    </row>
    <row r="1667" spans="1:10" ht="12.75" customHeight="1" x14ac:dyDescent="0.25">
      <c r="A1667" s="60"/>
      <c r="B1667" s="60" t="s">
        <v>381</v>
      </c>
      <c r="C1667" s="65" t="s">
        <v>365</v>
      </c>
      <c r="D1667" s="66" t="s">
        <v>387</v>
      </c>
      <c r="E1667" s="66">
        <v>0</v>
      </c>
      <c r="F1667" s="66" t="s">
        <v>371</v>
      </c>
      <c r="G1667" s="66" t="s">
        <v>371</v>
      </c>
      <c r="H1667" s="66" t="s">
        <v>371</v>
      </c>
      <c r="I1667" s="66">
        <v>0</v>
      </c>
      <c r="J1667" s="66" t="s">
        <v>365</v>
      </c>
    </row>
    <row r="1668" spans="1:10" ht="12.75" customHeight="1" x14ac:dyDescent="0.25">
      <c r="A1668" s="60"/>
      <c r="B1668" s="56" t="s">
        <v>382</v>
      </c>
      <c r="C1668" s="65">
        <v>2</v>
      </c>
      <c r="D1668" s="66" t="s">
        <v>387</v>
      </c>
      <c r="E1668" s="66">
        <v>0</v>
      </c>
      <c r="F1668" s="66" t="s">
        <v>371</v>
      </c>
      <c r="G1668" s="66">
        <v>0</v>
      </c>
      <c r="H1668" s="66" t="s">
        <v>371</v>
      </c>
      <c r="I1668" s="66">
        <v>0</v>
      </c>
      <c r="J1668" s="66">
        <v>2</v>
      </c>
    </row>
    <row r="1669" spans="1:10" ht="12.75" customHeight="1" x14ac:dyDescent="0.25">
      <c r="A1669" s="60"/>
      <c r="B1669" s="60"/>
      <c r="C1669" s="65"/>
      <c r="D1669" s="66"/>
      <c r="E1669" s="66"/>
      <c r="F1669" s="66"/>
      <c r="G1669" s="66"/>
      <c r="H1669" s="66"/>
      <c r="I1669" s="66"/>
      <c r="J1669" s="66"/>
    </row>
    <row r="1670" spans="1:10" s="59" customFormat="1" ht="12.75" customHeight="1" x14ac:dyDescent="0.25">
      <c r="A1670" s="56" t="s">
        <v>534</v>
      </c>
      <c r="B1670" s="56" t="s">
        <v>535</v>
      </c>
      <c r="C1670" s="69"/>
      <c r="D1670" s="70"/>
      <c r="E1670" s="70"/>
      <c r="F1670" s="70"/>
      <c r="G1670" s="70"/>
      <c r="H1670" s="70"/>
      <c r="I1670" s="70"/>
      <c r="J1670" s="70"/>
    </row>
    <row r="1671" spans="1:10" ht="12.75" customHeight="1" x14ac:dyDescent="0.25">
      <c r="A1671" s="63"/>
      <c r="B1671" s="72"/>
      <c r="C1671" s="65"/>
      <c r="D1671" s="66"/>
      <c r="E1671" s="66"/>
      <c r="F1671" s="66"/>
      <c r="G1671" s="66"/>
      <c r="H1671" s="66"/>
      <c r="I1671" s="66"/>
      <c r="J1671" s="66"/>
    </row>
    <row r="1672" spans="1:10" ht="12.75" customHeight="1" x14ac:dyDescent="0.25">
      <c r="A1672" s="60"/>
      <c r="B1672" s="60"/>
      <c r="C1672" s="65"/>
      <c r="D1672" s="66"/>
      <c r="E1672" s="66"/>
      <c r="F1672" s="66"/>
      <c r="G1672" s="66"/>
      <c r="H1672" s="66"/>
      <c r="I1672" s="66"/>
      <c r="J1672" s="66"/>
    </row>
    <row r="1673" spans="1:10" ht="12.75" customHeight="1" x14ac:dyDescent="0.25">
      <c r="A1673" s="60"/>
      <c r="B1673" s="56" t="s">
        <v>363</v>
      </c>
      <c r="C1673" s="65">
        <v>318</v>
      </c>
      <c r="D1673" s="66">
        <v>45185</v>
      </c>
      <c r="E1673" s="66" t="s">
        <v>371</v>
      </c>
      <c r="F1673" s="66">
        <v>1</v>
      </c>
      <c r="G1673" s="66">
        <v>141</v>
      </c>
      <c r="H1673" s="66">
        <v>1</v>
      </c>
      <c r="I1673" s="66" t="s">
        <v>371</v>
      </c>
      <c r="J1673" s="66">
        <v>9</v>
      </c>
    </row>
    <row r="1674" spans="1:10" ht="12.75" customHeight="1" x14ac:dyDescent="0.25">
      <c r="A1674" s="60"/>
      <c r="B1674" s="56" t="s">
        <v>364</v>
      </c>
      <c r="C1674" s="65" t="s">
        <v>365</v>
      </c>
      <c r="D1674" s="66">
        <v>373</v>
      </c>
      <c r="E1674" s="66" t="s">
        <v>371</v>
      </c>
      <c r="F1674" s="66" t="s">
        <v>371</v>
      </c>
      <c r="G1674" s="66">
        <v>23</v>
      </c>
      <c r="H1674" s="66" t="s">
        <v>371</v>
      </c>
      <c r="I1674" s="66" t="s">
        <v>371</v>
      </c>
      <c r="J1674" s="66" t="s">
        <v>365</v>
      </c>
    </row>
    <row r="1675" spans="1:10" ht="12.75" customHeight="1" x14ac:dyDescent="0.25">
      <c r="A1675" s="60"/>
      <c r="B1675" s="60" t="s">
        <v>366</v>
      </c>
      <c r="C1675" s="65" t="s">
        <v>365</v>
      </c>
      <c r="D1675" s="66">
        <v>373</v>
      </c>
      <c r="E1675" s="66" t="s">
        <v>371</v>
      </c>
      <c r="F1675" s="66" t="s">
        <v>371</v>
      </c>
      <c r="G1675" s="66">
        <v>17</v>
      </c>
      <c r="H1675" s="66" t="s">
        <v>371</v>
      </c>
      <c r="I1675" s="66" t="s">
        <v>371</v>
      </c>
      <c r="J1675" s="66" t="s">
        <v>365</v>
      </c>
    </row>
    <row r="1676" spans="1:10" ht="12.75" customHeight="1" x14ac:dyDescent="0.25">
      <c r="A1676" s="60"/>
      <c r="B1676" s="60" t="s">
        <v>367</v>
      </c>
      <c r="C1676" s="65" t="s">
        <v>365</v>
      </c>
      <c r="D1676" s="66" t="s">
        <v>365</v>
      </c>
      <c r="E1676" s="66">
        <v>0</v>
      </c>
      <c r="F1676" s="66" t="s">
        <v>371</v>
      </c>
      <c r="G1676" s="66">
        <v>7</v>
      </c>
      <c r="H1676" s="66">
        <v>0</v>
      </c>
      <c r="I1676" s="66" t="s">
        <v>371</v>
      </c>
      <c r="J1676" s="66" t="s">
        <v>365</v>
      </c>
    </row>
    <row r="1677" spans="1:10" ht="12.75" customHeight="1" x14ac:dyDescent="0.25">
      <c r="A1677" s="60"/>
      <c r="B1677" s="56" t="s">
        <v>368</v>
      </c>
      <c r="C1677" s="65" t="s">
        <v>365</v>
      </c>
      <c r="D1677" s="66">
        <v>27102</v>
      </c>
      <c r="E1677" s="66">
        <v>0</v>
      </c>
      <c r="F1677" s="66" t="s">
        <v>371</v>
      </c>
      <c r="G1677" s="66">
        <v>63</v>
      </c>
      <c r="H1677" s="66" t="s">
        <v>371</v>
      </c>
      <c r="I1677" s="66">
        <v>0</v>
      </c>
      <c r="J1677" s="66" t="s">
        <v>365</v>
      </c>
    </row>
    <row r="1678" spans="1:10" ht="12.75" customHeight="1" x14ac:dyDescent="0.25">
      <c r="A1678" s="60"/>
      <c r="B1678" s="60" t="s">
        <v>369</v>
      </c>
      <c r="C1678" s="65" t="s">
        <v>365</v>
      </c>
      <c r="D1678" s="66">
        <v>4938</v>
      </c>
      <c r="E1678" s="66">
        <v>0</v>
      </c>
      <c r="F1678" s="66" t="s">
        <v>371</v>
      </c>
      <c r="G1678" s="66">
        <v>55</v>
      </c>
      <c r="H1678" s="66" t="s">
        <v>371</v>
      </c>
      <c r="I1678" s="66">
        <v>0</v>
      </c>
      <c r="J1678" s="66" t="s">
        <v>365</v>
      </c>
    </row>
    <row r="1679" spans="1:10" ht="12.75" customHeight="1" x14ac:dyDescent="0.25">
      <c r="A1679" s="60"/>
      <c r="B1679" s="60" t="s">
        <v>370</v>
      </c>
      <c r="C1679" s="65" t="s">
        <v>365</v>
      </c>
      <c r="D1679" s="66">
        <v>2261</v>
      </c>
      <c r="E1679" s="66">
        <v>0</v>
      </c>
      <c r="F1679" s="66">
        <v>0</v>
      </c>
      <c r="G1679" s="66" t="s">
        <v>371</v>
      </c>
      <c r="H1679" s="66" t="s">
        <v>371</v>
      </c>
      <c r="I1679" s="66">
        <v>0</v>
      </c>
      <c r="J1679" s="66" t="s">
        <v>365</v>
      </c>
    </row>
    <row r="1680" spans="1:10" ht="12.75" customHeight="1" x14ac:dyDescent="0.25">
      <c r="A1680" s="60"/>
      <c r="B1680" s="60" t="s">
        <v>372</v>
      </c>
      <c r="C1680" s="65" t="s">
        <v>365</v>
      </c>
      <c r="D1680" s="66">
        <v>17433</v>
      </c>
      <c r="E1680" s="66">
        <v>0</v>
      </c>
      <c r="F1680" s="66" t="s">
        <v>371</v>
      </c>
      <c r="G1680" s="66" t="s">
        <v>387</v>
      </c>
      <c r="H1680" s="66" t="s">
        <v>371</v>
      </c>
      <c r="I1680" s="66">
        <v>0</v>
      </c>
      <c r="J1680" s="66" t="s">
        <v>365</v>
      </c>
    </row>
    <row r="1681" spans="1:10" ht="12.75" customHeight="1" x14ac:dyDescent="0.25">
      <c r="A1681" s="60"/>
      <c r="B1681" s="60" t="s">
        <v>373</v>
      </c>
      <c r="C1681" s="65" t="s">
        <v>365</v>
      </c>
      <c r="D1681" s="66">
        <v>288</v>
      </c>
      <c r="E1681" s="66" t="s">
        <v>365</v>
      </c>
      <c r="F1681" s="66" t="s">
        <v>365</v>
      </c>
      <c r="G1681" s="66" t="s">
        <v>365</v>
      </c>
      <c r="H1681" s="66" t="s">
        <v>365</v>
      </c>
      <c r="I1681" s="66" t="s">
        <v>365</v>
      </c>
      <c r="J1681" s="66" t="s">
        <v>365</v>
      </c>
    </row>
    <row r="1682" spans="1:10" ht="12.75" customHeight="1" x14ac:dyDescent="0.25">
      <c r="A1682" s="60"/>
      <c r="B1682" s="60" t="s">
        <v>374</v>
      </c>
      <c r="C1682" s="65" t="s">
        <v>365</v>
      </c>
      <c r="D1682" s="66">
        <v>2182</v>
      </c>
      <c r="E1682" s="66">
        <v>0</v>
      </c>
      <c r="F1682" s="66" t="s">
        <v>371</v>
      </c>
      <c r="G1682" s="66">
        <v>5</v>
      </c>
      <c r="H1682" s="66" t="s">
        <v>371</v>
      </c>
      <c r="I1682" s="66">
        <v>0</v>
      </c>
      <c r="J1682" s="66" t="s">
        <v>365</v>
      </c>
    </row>
    <row r="1683" spans="1:10" ht="12.75" customHeight="1" x14ac:dyDescent="0.25">
      <c r="A1683" s="60"/>
      <c r="B1683" s="56" t="s">
        <v>375</v>
      </c>
      <c r="C1683" s="65" t="s">
        <v>365</v>
      </c>
      <c r="D1683" s="66">
        <v>17000</v>
      </c>
      <c r="E1683" s="66">
        <v>0</v>
      </c>
      <c r="F1683" s="66" t="s">
        <v>371</v>
      </c>
      <c r="G1683" s="66">
        <v>53</v>
      </c>
      <c r="H1683" s="66">
        <v>1</v>
      </c>
      <c r="I1683" s="66">
        <v>0</v>
      </c>
      <c r="J1683" s="66" t="s">
        <v>365</v>
      </c>
    </row>
    <row r="1684" spans="1:10" ht="12.75" customHeight="1" x14ac:dyDescent="0.25">
      <c r="A1684" s="60"/>
      <c r="B1684" s="60" t="s">
        <v>376</v>
      </c>
      <c r="C1684" s="65" t="s">
        <v>365</v>
      </c>
      <c r="D1684" s="66">
        <v>8431</v>
      </c>
      <c r="E1684" s="66">
        <v>0</v>
      </c>
      <c r="F1684" s="66" t="s">
        <v>371</v>
      </c>
      <c r="G1684" s="66">
        <v>47</v>
      </c>
      <c r="H1684" s="66" t="s">
        <v>371</v>
      </c>
      <c r="I1684" s="66">
        <v>0</v>
      </c>
      <c r="J1684" s="66" t="s">
        <v>365</v>
      </c>
    </row>
    <row r="1685" spans="1:10" ht="12.75" customHeight="1" x14ac:dyDescent="0.25">
      <c r="A1685" s="60"/>
      <c r="B1685" s="60" t="s">
        <v>377</v>
      </c>
      <c r="C1685" s="65" t="s">
        <v>365</v>
      </c>
      <c r="D1685" s="66">
        <v>5619</v>
      </c>
      <c r="E1685" s="66" t="s">
        <v>365</v>
      </c>
      <c r="F1685" s="66" t="s">
        <v>365</v>
      </c>
      <c r="G1685" s="66" t="s">
        <v>365</v>
      </c>
      <c r="H1685" s="66" t="s">
        <v>365</v>
      </c>
      <c r="I1685" s="66" t="s">
        <v>365</v>
      </c>
      <c r="J1685" s="66" t="s">
        <v>365</v>
      </c>
    </row>
    <row r="1686" spans="1:10" ht="12.75" customHeight="1" x14ac:dyDescent="0.25">
      <c r="A1686" s="60"/>
      <c r="B1686" s="60" t="s">
        <v>378</v>
      </c>
      <c r="C1686" s="65" t="s">
        <v>365</v>
      </c>
      <c r="D1686" s="66">
        <v>1772</v>
      </c>
      <c r="E1686" s="66">
        <v>0</v>
      </c>
      <c r="F1686" s="66" t="s">
        <v>371</v>
      </c>
      <c r="G1686" s="66">
        <v>2</v>
      </c>
      <c r="H1686" s="66" t="s">
        <v>371</v>
      </c>
      <c r="I1686" s="66">
        <v>0</v>
      </c>
      <c r="J1686" s="66" t="s">
        <v>365</v>
      </c>
    </row>
    <row r="1687" spans="1:10" ht="12.75" customHeight="1" x14ac:dyDescent="0.25">
      <c r="A1687" s="60"/>
      <c r="B1687" s="60" t="s">
        <v>379</v>
      </c>
      <c r="C1687" s="65" t="s">
        <v>365</v>
      </c>
      <c r="D1687" s="66">
        <v>637</v>
      </c>
      <c r="E1687" s="66" t="s">
        <v>365</v>
      </c>
      <c r="F1687" s="66" t="s">
        <v>371</v>
      </c>
      <c r="G1687" s="66" t="s">
        <v>371</v>
      </c>
      <c r="H1687" s="66">
        <v>1</v>
      </c>
      <c r="I1687" s="66" t="s">
        <v>365</v>
      </c>
      <c r="J1687" s="66" t="s">
        <v>365</v>
      </c>
    </row>
    <row r="1688" spans="1:10" ht="12.75" customHeight="1" x14ac:dyDescent="0.25">
      <c r="A1688" s="60"/>
      <c r="B1688" s="60" t="s">
        <v>380</v>
      </c>
      <c r="C1688" s="65" t="s">
        <v>365</v>
      </c>
      <c r="D1688" s="66" t="s">
        <v>365</v>
      </c>
      <c r="E1688" s="66">
        <v>0</v>
      </c>
      <c r="F1688" s="66" t="s">
        <v>371</v>
      </c>
      <c r="G1688" s="66" t="s">
        <v>387</v>
      </c>
      <c r="H1688" s="66" t="s">
        <v>371</v>
      </c>
      <c r="I1688" s="66">
        <v>0</v>
      </c>
      <c r="J1688" s="66" t="s">
        <v>365</v>
      </c>
    </row>
    <row r="1689" spans="1:10" ht="12.75" customHeight="1" x14ac:dyDescent="0.25">
      <c r="A1689" s="60"/>
      <c r="B1689" s="60" t="s">
        <v>381</v>
      </c>
      <c r="C1689" s="65" t="s">
        <v>365</v>
      </c>
      <c r="D1689" s="66">
        <v>542</v>
      </c>
      <c r="E1689" s="66">
        <v>0</v>
      </c>
      <c r="F1689" s="66" t="s">
        <v>371</v>
      </c>
      <c r="G1689" s="66" t="s">
        <v>387</v>
      </c>
      <c r="H1689" s="66" t="s">
        <v>371</v>
      </c>
      <c r="I1689" s="66">
        <v>0</v>
      </c>
      <c r="J1689" s="66" t="s">
        <v>365</v>
      </c>
    </row>
    <row r="1690" spans="1:10" ht="12.75" customHeight="1" x14ac:dyDescent="0.25">
      <c r="A1690" s="60"/>
      <c r="B1690" s="56" t="s">
        <v>382</v>
      </c>
      <c r="C1690" s="65">
        <v>14</v>
      </c>
      <c r="D1690" s="66">
        <v>710</v>
      </c>
      <c r="E1690" s="66">
        <v>0</v>
      </c>
      <c r="F1690" s="66" t="s">
        <v>371</v>
      </c>
      <c r="G1690" s="66">
        <v>2</v>
      </c>
      <c r="H1690" s="66" t="s">
        <v>371</v>
      </c>
      <c r="I1690" s="66">
        <v>0</v>
      </c>
      <c r="J1690" s="66">
        <v>9</v>
      </c>
    </row>
    <row r="1691" spans="1:10" ht="12.75" customHeight="1" x14ac:dyDescent="0.25">
      <c r="A1691" s="63"/>
      <c r="B1691" s="72"/>
      <c r="C1691" s="65"/>
      <c r="D1691" s="66"/>
      <c r="E1691" s="66"/>
      <c r="F1691" s="66"/>
      <c r="G1691" s="66"/>
      <c r="H1691" s="66"/>
      <c r="I1691" s="66"/>
      <c r="J1691" s="66"/>
    </row>
    <row r="1692" spans="1:10" s="59" customFormat="1" ht="12.75" customHeight="1" x14ac:dyDescent="0.25">
      <c r="A1692" s="73" t="s">
        <v>536</v>
      </c>
      <c r="B1692" s="73" t="s">
        <v>537</v>
      </c>
      <c r="C1692" s="69"/>
      <c r="D1692" s="70"/>
      <c r="E1692" s="70"/>
      <c r="F1692" s="70"/>
      <c r="G1692" s="70"/>
      <c r="H1692" s="70"/>
      <c r="I1692" s="70"/>
      <c r="J1692" s="70"/>
    </row>
    <row r="1693" spans="1:10" ht="12.75" customHeight="1" x14ac:dyDescent="0.25">
      <c r="A1693" s="63"/>
      <c r="B1693" s="72"/>
      <c r="C1693" s="65"/>
      <c r="D1693" s="66"/>
      <c r="E1693" s="66"/>
      <c r="F1693" s="66"/>
      <c r="G1693" s="66"/>
      <c r="H1693" s="66"/>
      <c r="I1693" s="66"/>
      <c r="J1693" s="66"/>
    </row>
    <row r="1694" spans="1:10" ht="12.75" customHeight="1" x14ac:dyDescent="0.25">
      <c r="A1694" s="60"/>
      <c r="B1694" s="60"/>
      <c r="C1694" s="65"/>
      <c r="D1694" s="66"/>
      <c r="E1694" s="66"/>
      <c r="F1694" s="66"/>
      <c r="G1694" s="66"/>
      <c r="H1694" s="66"/>
      <c r="I1694" s="66"/>
      <c r="J1694" s="66"/>
    </row>
    <row r="1695" spans="1:10" ht="12.75" customHeight="1" x14ac:dyDescent="0.25">
      <c r="A1695" s="60"/>
      <c r="B1695" s="56" t="s">
        <v>363</v>
      </c>
      <c r="C1695" s="65">
        <v>33</v>
      </c>
      <c r="D1695" s="66">
        <v>3623</v>
      </c>
      <c r="E1695" s="66">
        <v>0</v>
      </c>
      <c r="F1695" s="66" t="s">
        <v>371</v>
      </c>
      <c r="G1695" s="66">
        <v>18</v>
      </c>
      <c r="H1695" s="66" t="s">
        <v>371</v>
      </c>
      <c r="I1695" s="66" t="s">
        <v>371</v>
      </c>
      <c r="J1695" s="66">
        <v>1</v>
      </c>
    </row>
    <row r="1696" spans="1:10" ht="12.75" customHeight="1" x14ac:dyDescent="0.25">
      <c r="A1696" s="60"/>
      <c r="B1696" s="56" t="s">
        <v>364</v>
      </c>
      <c r="C1696" s="65" t="s">
        <v>365</v>
      </c>
      <c r="D1696" s="66">
        <v>61</v>
      </c>
      <c r="E1696" s="66">
        <v>0</v>
      </c>
      <c r="F1696" s="66" t="s">
        <v>371</v>
      </c>
      <c r="G1696" s="66">
        <v>2</v>
      </c>
      <c r="H1696" s="66" t="s">
        <v>371</v>
      </c>
      <c r="I1696" s="66" t="s">
        <v>371</v>
      </c>
      <c r="J1696" s="66" t="s">
        <v>365</v>
      </c>
    </row>
    <row r="1697" spans="1:10" ht="12.75" customHeight="1" x14ac:dyDescent="0.25">
      <c r="A1697" s="60"/>
      <c r="B1697" s="60" t="s">
        <v>366</v>
      </c>
      <c r="C1697" s="65" t="s">
        <v>365</v>
      </c>
      <c r="D1697" s="66">
        <v>61</v>
      </c>
      <c r="E1697" s="66">
        <v>0</v>
      </c>
      <c r="F1697" s="66">
        <v>0</v>
      </c>
      <c r="G1697" s="66">
        <v>2</v>
      </c>
      <c r="H1697" s="66" t="s">
        <v>371</v>
      </c>
      <c r="I1697" s="66" t="s">
        <v>371</v>
      </c>
      <c r="J1697" s="66" t="s">
        <v>365</v>
      </c>
    </row>
    <row r="1698" spans="1:10" ht="12.75" customHeight="1" x14ac:dyDescent="0.25">
      <c r="A1698" s="60"/>
      <c r="B1698" s="60" t="s">
        <v>367</v>
      </c>
      <c r="C1698" s="65" t="s">
        <v>365</v>
      </c>
      <c r="D1698" s="66" t="s">
        <v>365</v>
      </c>
      <c r="E1698" s="66">
        <v>0</v>
      </c>
      <c r="F1698" s="66" t="s">
        <v>371</v>
      </c>
      <c r="G1698" s="66" t="s">
        <v>371</v>
      </c>
      <c r="H1698" s="66">
        <v>0</v>
      </c>
      <c r="I1698" s="66">
        <v>0</v>
      </c>
      <c r="J1698" s="66" t="s">
        <v>365</v>
      </c>
    </row>
    <row r="1699" spans="1:10" ht="12.75" customHeight="1" x14ac:dyDescent="0.25">
      <c r="A1699" s="60"/>
      <c r="B1699" s="56" t="s">
        <v>368</v>
      </c>
      <c r="C1699" s="65" t="s">
        <v>365</v>
      </c>
      <c r="D1699" s="66">
        <v>2261</v>
      </c>
      <c r="E1699" s="66">
        <v>0</v>
      </c>
      <c r="F1699" s="66" t="s">
        <v>371</v>
      </c>
      <c r="G1699" s="66">
        <v>11</v>
      </c>
      <c r="H1699" s="66" t="s">
        <v>371</v>
      </c>
      <c r="I1699" s="66">
        <v>0</v>
      </c>
      <c r="J1699" s="66" t="s">
        <v>365</v>
      </c>
    </row>
    <row r="1700" spans="1:10" ht="12.75" customHeight="1" x14ac:dyDescent="0.25">
      <c r="A1700" s="60"/>
      <c r="B1700" s="60" t="s">
        <v>369</v>
      </c>
      <c r="C1700" s="65" t="s">
        <v>365</v>
      </c>
      <c r="D1700" s="66">
        <v>222</v>
      </c>
      <c r="E1700" s="66">
        <v>0</v>
      </c>
      <c r="F1700" s="66">
        <v>0</v>
      </c>
      <c r="G1700" s="66">
        <v>10</v>
      </c>
      <c r="H1700" s="66" t="s">
        <v>371</v>
      </c>
      <c r="I1700" s="66">
        <v>0</v>
      </c>
      <c r="J1700" s="66" t="s">
        <v>365</v>
      </c>
    </row>
    <row r="1701" spans="1:10" ht="12.75" customHeight="1" x14ac:dyDescent="0.25">
      <c r="A1701" s="60"/>
      <c r="B1701" s="60" t="s">
        <v>370</v>
      </c>
      <c r="C1701" s="65" t="s">
        <v>365</v>
      </c>
      <c r="D1701" s="66">
        <v>295</v>
      </c>
      <c r="E1701" s="66">
        <v>0</v>
      </c>
      <c r="F1701" s="66">
        <v>0</v>
      </c>
      <c r="G1701" s="66">
        <v>0</v>
      </c>
      <c r="H1701" s="66">
        <v>0</v>
      </c>
      <c r="I1701" s="66">
        <v>0</v>
      </c>
      <c r="J1701" s="66" t="s">
        <v>365</v>
      </c>
    </row>
    <row r="1702" spans="1:10" ht="12.75" customHeight="1" x14ac:dyDescent="0.25">
      <c r="A1702" s="60"/>
      <c r="B1702" s="60" t="s">
        <v>372</v>
      </c>
      <c r="C1702" s="65" t="s">
        <v>365</v>
      </c>
      <c r="D1702" s="66">
        <v>1567</v>
      </c>
      <c r="E1702" s="66">
        <v>0</v>
      </c>
      <c r="F1702" s="66" t="s">
        <v>371</v>
      </c>
      <c r="G1702" s="66">
        <v>0</v>
      </c>
      <c r="H1702" s="66">
        <v>0</v>
      </c>
      <c r="I1702" s="66">
        <v>0</v>
      </c>
      <c r="J1702" s="66" t="s">
        <v>365</v>
      </c>
    </row>
    <row r="1703" spans="1:10" ht="12.75" customHeight="1" x14ac:dyDescent="0.25">
      <c r="A1703" s="60"/>
      <c r="B1703" s="60" t="s">
        <v>373</v>
      </c>
      <c r="C1703" s="65" t="s">
        <v>365</v>
      </c>
      <c r="D1703" s="66">
        <v>100</v>
      </c>
      <c r="E1703" s="66" t="s">
        <v>365</v>
      </c>
      <c r="F1703" s="66" t="s">
        <v>365</v>
      </c>
      <c r="G1703" s="66" t="s">
        <v>365</v>
      </c>
      <c r="H1703" s="66" t="s">
        <v>365</v>
      </c>
      <c r="I1703" s="66" t="s">
        <v>365</v>
      </c>
      <c r="J1703" s="66" t="s">
        <v>365</v>
      </c>
    </row>
    <row r="1704" spans="1:10" ht="12.75" customHeight="1" x14ac:dyDescent="0.25">
      <c r="A1704" s="60"/>
      <c r="B1704" s="60" t="s">
        <v>374</v>
      </c>
      <c r="C1704" s="65" t="s">
        <v>365</v>
      </c>
      <c r="D1704" s="66">
        <v>77</v>
      </c>
      <c r="E1704" s="66">
        <v>0</v>
      </c>
      <c r="F1704" s="66" t="s">
        <v>371</v>
      </c>
      <c r="G1704" s="66">
        <v>1</v>
      </c>
      <c r="H1704" s="66">
        <v>0</v>
      </c>
      <c r="I1704" s="66">
        <v>0</v>
      </c>
      <c r="J1704" s="66" t="s">
        <v>365</v>
      </c>
    </row>
    <row r="1705" spans="1:10" ht="12.75" customHeight="1" x14ac:dyDescent="0.25">
      <c r="A1705" s="60"/>
      <c r="B1705" s="56" t="s">
        <v>375</v>
      </c>
      <c r="C1705" s="65" t="s">
        <v>365</v>
      </c>
      <c r="D1705" s="66">
        <v>1297</v>
      </c>
      <c r="E1705" s="66">
        <v>0</v>
      </c>
      <c r="F1705" s="66" t="s">
        <v>371</v>
      </c>
      <c r="G1705" s="66">
        <v>5</v>
      </c>
      <c r="H1705" s="66" t="s">
        <v>371</v>
      </c>
      <c r="I1705" s="66">
        <v>0</v>
      </c>
      <c r="J1705" s="66" t="s">
        <v>365</v>
      </c>
    </row>
    <row r="1706" spans="1:10" ht="12.75" customHeight="1" x14ac:dyDescent="0.25">
      <c r="A1706" s="60"/>
      <c r="B1706" s="60" t="s">
        <v>376</v>
      </c>
      <c r="C1706" s="65" t="s">
        <v>365</v>
      </c>
      <c r="D1706" s="66">
        <v>651</v>
      </c>
      <c r="E1706" s="66">
        <v>0</v>
      </c>
      <c r="F1706" s="66" t="s">
        <v>371</v>
      </c>
      <c r="G1706" s="66">
        <v>4</v>
      </c>
      <c r="H1706" s="66" t="s">
        <v>371</v>
      </c>
      <c r="I1706" s="66">
        <v>0</v>
      </c>
      <c r="J1706" s="66" t="s">
        <v>365</v>
      </c>
    </row>
    <row r="1707" spans="1:10" ht="12.75" customHeight="1" x14ac:dyDescent="0.25">
      <c r="A1707" s="60"/>
      <c r="B1707" s="60" t="s">
        <v>377</v>
      </c>
      <c r="C1707" s="65" t="s">
        <v>365</v>
      </c>
      <c r="D1707" s="66">
        <v>480</v>
      </c>
      <c r="E1707" s="66" t="s">
        <v>365</v>
      </c>
      <c r="F1707" s="66" t="s">
        <v>365</v>
      </c>
      <c r="G1707" s="66" t="s">
        <v>365</v>
      </c>
      <c r="H1707" s="66" t="s">
        <v>365</v>
      </c>
      <c r="I1707" s="66" t="s">
        <v>365</v>
      </c>
      <c r="J1707" s="66" t="s">
        <v>365</v>
      </c>
    </row>
    <row r="1708" spans="1:10" ht="12.75" customHeight="1" x14ac:dyDescent="0.25">
      <c r="A1708" s="60"/>
      <c r="B1708" s="60" t="s">
        <v>378</v>
      </c>
      <c r="C1708" s="65" t="s">
        <v>365</v>
      </c>
      <c r="D1708" s="66">
        <v>124</v>
      </c>
      <c r="E1708" s="66">
        <v>0</v>
      </c>
      <c r="F1708" s="66" t="s">
        <v>371</v>
      </c>
      <c r="G1708" s="66" t="s">
        <v>371</v>
      </c>
      <c r="H1708" s="66" t="s">
        <v>371</v>
      </c>
      <c r="I1708" s="66">
        <v>0</v>
      </c>
      <c r="J1708" s="66" t="s">
        <v>365</v>
      </c>
    </row>
    <row r="1709" spans="1:10" ht="12.75" customHeight="1" x14ac:dyDescent="0.25">
      <c r="A1709" s="60"/>
      <c r="B1709" s="60" t="s">
        <v>379</v>
      </c>
      <c r="C1709" s="65" t="s">
        <v>365</v>
      </c>
      <c r="D1709" s="66">
        <v>41</v>
      </c>
      <c r="E1709" s="66" t="s">
        <v>365</v>
      </c>
      <c r="F1709" s="66" t="s">
        <v>371</v>
      </c>
      <c r="G1709" s="66" t="s">
        <v>371</v>
      </c>
      <c r="H1709" s="66" t="s">
        <v>371</v>
      </c>
      <c r="I1709" s="66" t="s">
        <v>365</v>
      </c>
      <c r="J1709" s="66" t="s">
        <v>365</v>
      </c>
    </row>
    <row r="1710" spans="1:10" ht="12.75" customHeight="1" x14ac:dyDescent="0.25">
      <c r="A1710" s="60"/>
      <c r="B1710" s="60" t="s">
        <v>380</v>
      </c>
      <c r="C1710" s="65" t="s">
        <v>365</v>
      </c>
      <c r="D1710" s="66" t="s">
        <v>365</v>
      </c>
      <c r="E1710" s="66">
        <v>0</v>
      </c>
      <c r="F1710" s="66" t="s">
        <v>371</v>
      </c>
      <c r="G1710" s="66" t="s">
        <v>371</v>
      </c>
      <c r="H1710" s="66">
        <v>0</v>
      </c>
      <c r="I1710" s="66">
        <v>0</v>
      </c>
      <c r="J1710" s="66" t="s">
        <v>365</v>
      </c>
    </row>
    <row r="1711" spans="1:10" ht="12.75" customHeight="1" x14ac:dyDescent="0.25">
      <c r="A1711" s="60"/>
      <c r="B1711" s="60" t="s">
        <v>381</v>
      </c>
      <c r="C1711" s="65" t="s">
        <v>365</v>
      </c>
      <c r="D1711" s="66">
        <v>1</v>
      </c>
      <c r="E1711" s="66">
        <v>0</v>
      </c>
      <c r="F1711" s="66" t="s">
        <v>371</v>
      </c>
      <c r="G1711" s="66">
        <v>0</v>
      </c>
      <c r="H1711" s="66">
        <v>0</v>
      </c>
      <c r="I1711" s="66">
        <v>0</v>
      </c>
      <c r="J1711" s="66" t="s">
        <v>365</v>
      </c>
    </row>
    <row r="1712" spans="1:10" ht="12.75" customHeight="1" x14ac:dyDescent="0.25">
      <c r="A1712" s="60"/>
      <c r="B1712" s="56" t="s">
        <v>382</v>
      </c>
      <c r="C1712" s="65">
        <v>1</v>
      </c>
      <c r="D1712" s="66">
        <v>4</v>
      </c>
      <c r="E1712" s="66">
        <v>0</v>
      </c>
      <c r="F1712" s="66">
        <v>0</v>
      </c>
      <c r="G1712" s="66" t="s">
        <v>371</v>
      </c>
      <c r="H1712" s="66">
        <v>0</v>
      </c>
      <c r="I1712" s="66">
        <v>0</v>
      </c>
      <c r="J1712" s="66">
        <v>1</v>
      </c>
    </row>
    <row r="1713" spans="1:10" ht="12.75" customHeight="1" x14ac:dyDescent="0.25">
      <c r="A1713" s="63"/>
      <c r="B1713" s="72"/>
      <c r="C1713" s="65"/>
      <c r="D1713" s="66"/>
      <c r="E1713" s="66"/>
      <c r="F1713" s="66"/>
      <c r="G1713" s="66"/>
      <c r="H1713" s="66"/>
      <c r="I1713" s="66"/>
      <c r="J1713" s="66"/>
    </row>
    <row r="1714" spans="1:10" s="59" customFormat="1" ht="12.75" customHeight="1" x14ac:dyDescent="0.25">
      <c r="A1714" s="56" t="s">
        <v>538</v>
      </c>
      <c r="B1714" s="56" t="s">
        <v>539</v>
      </c>
      <c r="C1714" s="69"/>
      <c r="D1714" s="70"/>
      <c r="E1714" s="70"/>
      <c r="F1714" s="70"/>
      <c r="G1714" s="70"/>
      <c r="H1714" s="70"/>
      <c r="I1714" s="70"/>
      <c r="J1714" s="70"/>
    </row>
    <row r="1715" spans="1:10" ht="12.75" customHeight="1" x14ac:dyDescent="0.25">
      <c r="A1715" s="63"/>
      <c r="B1715" s="72"/>
      <c r="C1715" s="65"/>
      <c r="D1715" s="66"/>
      <c r="E1715" s="66"/>
      <c r="F1715" s="66"/>
      <c r="G1715" s="66"/>
      <c r="H1715" s="66"/>
      <c r="I1715" s="66"/>
      <c r="J1715" s="66"/>
    </row>
    <row r="1716" spans="1:10" ht="12.75" customHeight="1" x14ac:dyDescent="0.25">
      <c r="A1716" s="60"/>
      <c r="B1716" s="60"/>
      <c r="C1716" s="65"/>
      <c r="D1716" s="66"/>
      <c r="E1716" s="66"/>
      <c r="F1716" s="66"/>
      <c r="G1716" s="66"/>
      <c r="H1716" s="66"/>
      <c r="I1716" s="66"/>
      <c r="J1716" s="66"/>
    </row>
    <row r="1717" spans="1:10" ht="12.75" customHeight="1" x14ac:dyDescent="0.25">
      <c r="A1717" s="60"/>
      <c r="B1717" s="56" t="s">
        <v>363</v>
      </c>
      <c r="C1717" s="65">
        <v>39</v>
      </c>
      <c r="D1717" s="66">
        <v>3574</v>
      </c>
      <c r="E1717" s="66">
        <v>0</v>
      </c>
      <c r="F1717" s="66" t="s">
        <v>371</v>
      </c>
      <c r="G1717" s="66">
        <v>24</v>
      </c>
      <c r="H1717" s="66" t="s">
        <v>371</v>
      </c>
      <c r="I1717" s="66" t="s">
        <v>371</v>
      </c>
      <c r="J1717" s="66">
        <v>2</v>
      </c>
    </row>
    <row r="1718" spans="1:10" ht="12.75" customHeight="1" x14ac:dyDescent="0.25">
      <c r="A1718" s="60"/>
      <c r="B1718" s="56" t="s">
        <v>364</v>
      </c>
      <c r="C1718" s="65" t="s">
        <v>365</v>
      </c>
      <c r="D1718" s="66">
        <v>18</v>
      </c>
      <c r="E1718" s="66">
        <v>0</v>
      </c>
      <c r="F1718" s="66">
        <v>0</v>
      </c>
      <c r="G1718" s="66">
        <v>5</v>
      </c>
      <c r="H1718" s="66">
        <v>0</v>
      </c>
      <c r="I1718" s="66" t="s">
        <v>371</v>
      </c>
      <c r="J1718" s="66" t="s">
        <v>365</v>
      </c>
    </row>
    <row r="1719" spans="1:10" ht="12.75" customHeight="1" x14ac:dyDescent="0.25">
      <c r="A1719" s="60"/>
      <c r="B1719" s="60" t="s">
        <v>366</v>
      </c>
      <c r="C1719" s="65" t="s">
        <v>365</v>
      </c>
      <c r="D1719" s="66">
        <v>18</v>
      </c>
      <c r="E1719" s="66">
        <v>0</v>
      </c>
      <c r="F1719" s="66">
        <v>0</v>
      </c>
      <c r="G1719" s="66">
        <v>4</v>
      </c>
      <c r="H1719" s="66">
        <v>0</v>
      </c>
      <c r="I1719" s="66" t="s">
        <v>371</v>
      </c>
      <c r="J1719" s="66" t="s">
        <v>365</v>
      </c>
    </row>
    <row r="1720" spans="1:10" ht="12.75" customHeight="1" x14ac:dyDescent="0.25">
      <c r="A1720" s="60"/>
      <c r="B1720" s="60" t="s">
        <v>367</v>
      </c>
      <c r="C1720" s="65" t="s">
        <v>365</v>
      </c>
      <c r="D1720" s="66" t="s">
        <v>365</v>
      </c>
      <c r="E1720" s="66">
        <v>0</v>
      </c>
      <c r="F1720" s="66">
        <v>0</v>
      </c>
      <c r="G1720" s="66">
        <v>1</v>
      </c>
      <c r="H1720" s="66">
        <v>0</v>
      </c>
      <c r="I1720" s="66">
        <v>0</v>
      </c>
      <c r="J1720" s="66" t="s">
        <v>365</v>
      </c>
    </row>
    <row r="1721" spans="1:10" ht="12.75" customHeight="1" x14ac:dyDescent="0.25">
      <c r="A1721" s="60"/>
      <c r="B1721" s="56" t="s">
        <v>368</v>
      </c>
      <c r="C1721" s="65" t="s">
        <v>365</v>
      </c>
      <c r="D1721" s="66">
        <v>2351</v>
      </c>
      <c r="E1721" s="66">
        <v>0</v>
      </c>
      <c r="F1721" s="66" t="s">
        <v>371</v>
      </c>
      <c r="G1721" s="66">
        <v>14</v>
      </c>
      <c r="H1721" s="66" t="s">
        <v>371</v>
      </c>
      <c r="I1721" s="66">
        <v>0</v>
      </c>
      <c r="J1721" s="66" t="s">
        <v>365</v>
      </c>
    </row>
    <row r="1722" spans="1:10" ht="12.75" customHeight="1" x14ac:dyDescent="0.25">
      <c r="A1722" s="60"/>
      <c r="B1722" s="60" t="s">
        <v>369</v>
      </c>
      <c r="C1722" s="65" t="s">
        <v>365</v>
      </c>
      <c r="D1722" s="66">
        <v>67</v>
      </c>
      <c r="E1722" s="66">
        <v>0</v>
      </c>
      <c r="F1722" s="66">
        <v>0</v>
      </c>
      <c r="G1722" s="66">
        <v>13</v>
      </c>
      <c r="H1722" s="66">
        <v>0</v>
      </c>
      <c r="I1722" s="66">
        <v>0</v>
      </c>
      <c r="J1722" s="66" t="s">
        <v>365</v>
      </c>
    </row>
    <row r="1723" spans="1:10" ht="12.75" customHeight="1" x14ac:dyDescent="0.25">
      <c r="A1723" s="60"/>
      <c r="B1723" s="60" t="s">
        <v>370</v>
      </c>
      <c r="C1723" s="65" t="s">
        <v>365</v>
      </c>
      <c r="D1723" s="66">
        <v>408</v>
      </c>
      <c r="E1723" s="66">
        <v>0</v>
      </c>
      <c r="F1723" s="66">
        <v>0</v>
      </c>
      <c r="G1723" s="66" t="s">
        <v>371</v>
      </c>
      <c r="H1723" s="66">
        <v>0</v>
      </c>
      <c r="I1723" s="66">
        <v>0</v>
      </c>
      <c r="J1723" s="66" t="s">
        <v>365</v>
      </c>
    </row>
    <row r="1724" spans="1:10" ht="12.75" customHeight="1" x14ac:dyDescent="0.25">
      <c r="A1724" s="60"/>
      <c r="B1724" s="60" t="s">
        <v>372</v>
      </c>
      <c r="C1724" s="65" t="s">
        <v>365</v>
      </c>
      <c r="D1724" s="66">
        <v>1577</v>
      </c>
      <c r="E1724" s="66">
        <v>0</v>
      </c>
      <c r="F1724" s="66" t="s">
        <v>371</v>
      </c>
      <c r="G1724" s="66" t="s">
        <v>371</v>
      </c>
      <c r="H1724" s="66">
        <v>0</v>
      </c>
      <c r="I1724" s="66">
        <v>0</v>
      </c>
      <c r="J1724" s="66" t="s">
        <v>365</v>
      </c>
    </row>
    <row r="1725" spans="1:10" ht="12.75" customHeight="1" x14ac:dyDescent="0.25">
      <c r="A1725" s="60"/>
      <c r="B1725" s="60" t="s">
        <v>373</v>
      </c>
      <c r="C1725" s="65" t="s">
        <v>365</v>
      </c>
      <c r="D1725" s="66">
        <v>27</v>
      </c>
      <c r="E1725" s="66" t="s">
        <v>365</v>
      </c>
      <c r="F1725" s="66" t="s">
        <v>365</v>
      </c>
      <c r="G1725" s="66" t="s">
        <v>365</v>
      </c>
      <c r="H1725" s="66" t="s">
        <v>365</v>
      </c>
      <c r="I1725" s="66" t="s">
        <v>365</v>
      </c>
      <c r="J1725" s="66" t="s">
        <v>365</v>
      </c>
    </row>
    <row r="1726" spans="1:10" ht="12.75" customHeight="1" x14ac:dyDescent="0.25">
      <c r="A1726" s="60"/>
      <c r="B1726" s="60" t="s">
        <v>374</v>
      </c>
      <c r="C1726" s="65" t="s">
        <v>365</v>
      </c>
      <c r="D1726" s="66">
        <v>273</v>
      </c>
      <c r="E1726" s="66">
        <v>0</v>
      </c>
      <c r="F1726" s="66" t="s">
        <v>371</v>
      </c>
      <c r="G1726" s="66">
        <v>1</v>
      </c>
      <c r="H1726" s="66" t="s">
        <v>371</v>
      </c>
      <c r="I1726" s="66">
        <v>0</v>
      </c>
      <c r="J1726" s="66" t="s">
        <v>365</v>
      </c>
    </row>
    <row r="1727" spans="1:10" ht="12.75" customHeight="1" x14ac:dyDescent="0.25">
      <c r="A1727" s="60"/>
      <c r="B1727" s="56" t="s">
        <v>375</v>
      </c>
      <c r="C1727" s="65" t="s">
        <v>365</v>
      </c>
      <c r="D1727" s="66">
        <v>1204</v>
      </c>
      <c r="E1727" s="66">
        <v>0</v>
      </c>
      <c r="F1727" s="66" t="s">
        <v>371</v>
      </c>
      <c r="G1727" s="66">
        <v>6</v>
      </c>
      <c r="H1727" s="66" t="s">
        <v>371</v>
      </c>
      <c r="I1727" s="66">
        <v>0</v>
      </c>
      <c r="J1727" s="66" t="s">
        <v>365</v>
      </c>
    </row>
    <row r="1728" spans="1:10" ht="12.75" customHeight="1" x14ac:dyDescent="0.25">
      <c r="A1728" s="60"/>
      <c r="B1728" s="60" t="s">
        <v>376</v>
      </c>
      <c r="C1728" s="65" t="s">
        <v>365</v>
      </c>
      <c r="D1728" s="66">
        <v>642</v>
      </c>
      <c r="E1728" s="66">
        <v>0</v>
      </c>
      <c r="F1728" s="66">
        <v>0</v>
      </c>
      <c r="G1728" s="66">
        <v>5</v>
      </c>
      <c r="H1728" s="66" t="s">
        <v>371</v>
      </c>
      <c r="I1728" s="66">
        <v>0</v>
      </c>
      <c r="J1728" s="66" t="s">
        <v>365</v>
      </c>
    </row>
    <row r="1729" spans="1:10" ht="12.75" customHeight="1" x14ac:dyDescent="0.25">
      <c r="A1729" s="60"/>
      <c r="B1729" s="60" t="s">
        <v>377</v>
      </c>
      <c r="C1729" s="65" t="s">
        <v>365</v>
      </c>
      <c r="D1729" s="66">
        <v>436</v>
      </c>
      <c r="E1729" s="66" t="s">
        <v>365</v>
      </c>
      <c r="F1729" s="66" t="s">
        <v>365</v>
      </c>
      <c r="G1729" s="66" t="s">
        <v>365</v>
      </c>
      <c r="H1729" s="66" t="s">
        <v>365</v>
      </c>
      <c r="I1729" s="66" t="s">
        <v>365</v>
      </c>
      <c r="J1729" s="66" t="s">
        <v>365</v>
      </c>
    </row>
    <row r="1730" spans="1:10" ht="12.75" customHeight="1" x14ac:dyDescent="0.25">
      <c r="A1730" s="60"/>
      <c r="B1730" s="60" t="s">
        <v>378</v>
      </c>
      <c r="C1730" s="65" t="s">
        <v>365</v>
      </c>
      <c r="D1730" s="66">
        <v>91</v>
      </c>
      <c r="E1730" s="66">
        <v>0</v>
      </c>
      <c r="F1730" s="66" t="s">
        <v>371</v>
      </c>
      <c r="G1730" s="66" t="s">
        <v>371</v>
      </c>
      <c r="H1730" s="66">
        <v>0</v>
      </c>
      <c r="I1730" s="66">
        <v>0</v>
      </c>
      <c r="J1730" s="66" t="s">
        <v>365</v>
      </c>
    </row>
    <row r="1731" spans="1:10" ht="12.75" customHeight="1" x14ac:dyDescent="0.25">
      <c r="A1731" s="60"/>
      <c r="B1731" s="60" t="s">
        <v>379</v>
      </c>
      <c r="C1731" s="65" t="s">
        <v>365</v>
      </c>
      <c r="D1731" s="66">
        <v>33</v>
      </c>
      <c r="E1731" s="66" t="s">
        <v>365</v>
      </c>
      <c r="F1731" s="66" t="s">
        <v>371</v>
      </c>
      <c r="G1731" s="66" t="s">
        <v>371</v>
      </c>
      <c r="H1731" s="66" t="s">
        <v>371</v>
      </c>
      <c r="I1731" s="66" t="s">
        <v>365</v>
      </c>
      <c r="J1731" s="66" t="s">
        <v>365</v>
      </c>
    </row>
    <row r="1732" spans="1:10" ht="12.75" customHeight="1" x14ac:dyDescent="0.25">
      <c r="A1732" s="60"/>
      <c r="B1732" s="60" t="s">
        <v>380</v>
      </c>
      <c r="C1732" s="65" t="s">
        <v>365</v>
      </c>
      <c r="D1732" s="66" t="s">
        <v>365</v>
      </c>
      <c r="E1732" s="66">
        <v>0</v>
      </c>
      <c r="F1732" s="66" t="s">
        <v>371</v>
      </c>
      <c r="G1732" s="66">
        <v>0</v>
      </c>
      <c r="H1732" s="66">
        <v>0</v>
      </c>
      <c r="I1732" s="66">
        <v>0</v>
      </c>
      <c r="J1732" s="66" t="s">
        <v>365</v>
      </c>
    </row>
    <row r="1733" spans="1:10" ht="12.75" customHeight="1" x14ac:dyDescent="0.25">
      <c r="A1733" s="60"/>
      <c r="B1733" s="60" t="s">
        <v>381</v>
      </c>
      <c r="C1733" s="65" t="s">
        <v>365</v>
      </c>
      <c r="D1733" s="66">
        <v>2</v>
      </c>
      <c r="E1733" s="66">
        <v>0</v>
      </c>
      <c r="F1733" s="66" t="s">
        <v>371</v>
      </c>
      <c r="G1733" s="66">
        <v>0</v>
      </c>
      <c r="H1733" s="66" t="s">
        <v>371</v>
      </c>
      <c r="I1733" s="66">
        <v>0</v>
      </c>
      <c r="J1733" s="66" t="s">
        <v>365</v>
      </c>
    </row>
    <row r="1734" spans="1:10" ht="12.75" customHeight="1" x14ac:dyDescent="0.25">
      <c r="A1734" s="60"/>
      <c r="B1734" s="56" t="s">
        <v>382</v>
      </c>
      <c r="C1734" s="65">
        <v>2</v>
      </c>
      <c r="D1734" s="66">
        <v>0</v>
      </c>
      <c r="E1734" s="66">
        <v>0</v>
      </c>
      <c r="F1734" s="66" t="s">
        <v>371</v>
      </c>
      <c r="G1734" s="66">
        <v>0</v>
      </c>
      <c r="H1734" s="66">
        <v>0</v>
      </c>
      <c r="I1734" s="66">
        <v>0</v>
      </c>
      <c r="J1734" s="66">
        <v>2</v>
      </c>
    </row>
    <row r="1735" spans="1:10" ht="12.75" customHeight="1" x14ac:dyDescent="0.25">
      <c r="A1735" s="63"/>
      <c r="B1735" s="72"/>
      <c r="C1735" s="65"/>
      <c r="D1735" s="66"/>
      <c r="E1735" s="66"/>
      <c r="F1735" s="66"/>
      <c r="G1735" s="66"/>
      <c r="H1735" s="66"/>
      <c r="I1735" s="66"/>
      <c r="J1735" s="66"/>
    </row>
    <row r="1736" spans="1:10" s="59" customFormat="1" ht="12.75" customHeight="1" x14ac:dyDescent="0.25">
      <c r="A1736" s="56" t="s">
        <v>540</v>
      </c>
      <c r="B1736" s="56" t="s">
        <v>541</v>
      </c>
      <c r="C1736" s="69"/>
      <c r="D1736" s="70"/>
      <c r="E1736" s="70"/>
      <c r="F1736" s="70"/>
      <c r="G1736" s="70"/>
      <c r="H1736" s="70"/>
      <c r="I1736" s="70"/>
      <c r="J1736" s="70"/>
    </row>
    <row r="1737" spans="1:10" ht="12.75" customHeight="1" x14ac:dyDescent="0.25">
      <c r="A1737" s="63"/>
      <c r="B1737" s="72"/>
      <c r="C1737" s="65"/>
      <c r="D1737" s="66"/>
      <c r="E1737" s="66"/>
      <c r="F1737" s="66"/>
      <c r="G1737" s="66"/>
      <c r="H1737" s="66"/>
      <c r="I1737" s="66"/>
      <c r="J1737" s="66"/>
    </row>
    <row r="1738" spans="1:10" ht="12.75" customHeight="1" x14ac:dyDescent="0.25">
      <c r="A1738" s="60"/>
      <c r="B1738" s="60"/>
      <c r="C1738" s="65"/>
      <c r="D1738" s="66"/>
      <c r="E1738" s="66"/>
      <c r="F1738" s="66"/>
      <c r="G1738" s="66"/>
      <c r="H1738" s="66"/>
      <c r="I1738" s="66"/>
      <c r="J1738" s="66"/>
    </row>
    <row r="1739" spans="1:10" ht="12.75" customHeight="1" x14ac:dyDescent="0.25">
      <c r="A1739" s="60"/>
      <c r="B1739" s="56" t="s">
        <v>363</v>
      </c>
      <c r="C1739" s="65">
        <v>68</v>
      </c>
      <c r="D1739" s="66">
        <v>9417</v>
      </c>
      <c r="E1739" s="66" t="s">
        <v>371</v>
      </c>
      <c r="F1739" s="66" t="s">
        <v>371</v>
      </c>
      <c r="G1739" s="66">
        <v>28</v>
      </c>
      <c r="H1739" s="66" t="s">
        <v>371</v>
      </c>
      <c r="I1739" s="66">
        <v>0</v>
      </c>
      <c r="J1739" s="66">
        <v>5</v>
      </c>
    </row>
    <row r="1740" spans="1:10" ht="12.75" customHeight="1" x14ac:dyDescent="0.25">
      <c r="A1740" s="60"/>
      <c r="B1740" s="56" t="s">
        <v>364</v>
      </c>
      <c r="C1740" s="65" t="s">
        <v>365</v>
      </c>
      <c r="D1740" s="66">
        <v>84</v>
      </c>
      <c r="E1740" s="66" t="s">
        <v>371</v>
      </c>
      <c r="F1740" s="66" t="s">
        <v>371</v>
      </c>
      <c r="G1740" s="66">
        <v>11</v>
      </c>
      <c r="H1740" s="66" t="s">
        <v>371</v>
      </c>
      <c r="I1740" s="66">
        <v>0</v>
      </c>
      <c r="J1740" s="66" t="s">
        <v>365</v>
      </c>
    </row>
    <row r="1741" spans="1:10" ht="12.75" customHeight="1" x14ac:dyDescent="0.25">
      <c r="A1741" s="60"/>
      <c r="B1741" s="60" t="s">
        <v>366</v>
      </c>
      <c r="C1741" s="65" t="s">
        <v>365</v>
      </c>
      <c r="D1741" s="66">
        <v>84</v>
      </c>
      <c r="E1741" s="66" t="s">
        <v>371</v>
      </c>
      <c r="F1741" s="66" t="s">
        <v>371</v>
      </c>
      <c r="G1741" s="66">
        <v>7</v>
      </c>
      <c r="H1741" s="66" t="s">
        <v>371</v>
      </c>
      <c r="I1741" s="66">
        <v>0</v>
      </c>
      <c r="J1741" s="66" t="s">
        <v>365</v>
      </c>
    </row>
    <row r="1742" spans="1:10" ht="12.75" customHeight="1" x14ac:dyDescent="0.25">
      <c r="A1742" s="60"/>
      <c r="B1742" s="60" t="s">
        <v>367</v>
      </c>
      <c r="C1742" s="65" t="s">
        <v>365</v>
      </c>
      <c r="D1742" s="66" t="s">
        <v>365</v>
      </c>
      <c r="E1742" s="66">
        <v>0</v>
      </c>
      <c r="F1742" s="66" t="s">
        <v>371</v>
      </c>
      <c r="G1742" s="66">
        <v>4</v>
      </c>
      <c r="H1742" s="66">
        <v>0</v>
      </c>
      <c r="I1742" s="66">
        <v>0</v>
      </c>
      <c r="J1742" s="66" t="s">
        <v>365</v>
      </c>
    </row>
    <row r="1743" spans="1:10" ht="12.75" customHeight="1" x14ac:dyDescent="0.25">
      <c r="A1743" s="60"/>
      <c r="B1743" s="56" t="s">
        <v>368</v>
      </c>
      <c r="C1743" s="65" t="s">
        <v>365</v>
      </c>
      <c r="D1743" s="66">
        <v>4374</v>
      </c>
      <c r="E1743" s="66">
        <v>0</v>
      </c>
      <c r="F1743" s="66" t="s">
        <v>371</v>
      </c>
      <c r="G1743" s="66">
        <v>5</v>
      </c>
      <c r="H1743" s="66" t="s">
        <v>371</v>
      </c>
      <c r="I1743" s="66">
        <v>0</v>
      </c>
      <c r="J1743" s="66" t="s">
        <v>365</v>
      </c>
    </row>
    <row r="1744" spans="1:10" ht="12.75" customHeight="1" x14ac:dyDescent="0.25">
      <c r="A1744" s="60"/>
      <c r="B1744" s="60" t="s">
        <v>369</v>
      </c>
      <c r="C1744" s="65" t="s">
        <v>365</v>
      </c>
      <c r="D1744" s="66">
        <v>1306</v>
      </c>
      <c r="E1744" s="66">
        <v>0</v>
      </c>
      <c r="F1744" s="66" t="s">
        <v>371</v>
      </c>
      <c r="G1744" s="66">
        <v>4</v>
      </c>
      <c r="H1744" s="66" t="s">
        <v>371</v>
      </c>
      <c r="I1744" s="66">
        <v>0</v>
      </c>
      <c r="J1744" s="66" t="s">
        <v>365</v>
      </c>
    </row>
    <row r="1745" spans="1:10" ht="12.75" customHeight="1" x14ac:dyDescent="0.25">
      <c r="A1745" s="60"/>
      <c r="B1745" s="60" t="s">
        <v>370</v>
      </c>
      <c r="C1745" s="65" t="s">
        <v>365</v>
      </c>
      <c r="D1745" s="66">
        <v>559</v>
      </c>
      <c r="E1745" s="66">
        <v>0</v>
      </c>
      <c r="F1745" s="66">
        <v>0</v>
      </c>
      <c r="G1745" s="66" t="s">
        <v>371</v>
      </c>
      <c r="H1745" s="66" t="s">
        <v>371</v>
      </c>
      <c r="I1745" s="66">
        <v>0</v>
      </c>
      <c r="J1745" s="66" t="s">
        <v>365</v>
      </c>
    </row>
    <row r="1746" spans="1:10" ht="12.75" customHeight="1" x14ac:dyDescent="0.25">
      <c r="A1746" s="60"/>
      <c r="B1746" s="60" t="s">
        <v>372</v>
      </c>
      <c r="C1746" s="65" t="s">
        <v>365</v>
      </c>
      <c r="D1746" s="66">
        <v>2121</v>
      </c>
      <c r="E1746" s="66">
        <v>0</v>
      </c>
      <c r="F1746" s="66" t="s">
        <v>371</v>
      </c>
      <c r="G1746" s="66" t="s">
        <v>371</v>
      </c>
      <c r="H1746" s="66" t="s">
        <v>371</v>
      </c>
      <c r="I1746" s="66">
        <v>0</v>
      </c>
      <c r="J1746" s="66" t="s">
        <v>365</v>
      </c>
    </row>
    <row r="1747" spans="1:10" ht="12.75" customHeight="1" x14ac:dyDescent="0.25">
      <c r="A1747" s="60"/>
      <c r="B1747" s="60" t="s">
        <v>373</v>
      </c>
      <c r="C1747" s="65" t="s">
        <v>365</v>
      </c>
      <c r="D1747" s="66">
        <v>43</v>
      </c>
      <c r="E1747" s="66" t="s">
        <v>365</v>
      </c>
      <c r="F1747" s="66" t="s">
        <v>365</v>
      </c>
      <c r="G1747" s="66" t="s">
        <v>365</v>
      </c>
      <c r="H1747" s="66" t="s">
        <v>365</v>
      </c>
      <c r="I1747" s="66" t="s">
        <v>365</v>
      </c>
      <c r="J1747" s="66" t="s">
        <v>365</v>
      </c>
    </row>
    <row r="1748" spans="1:10" ht="12.75" customHeight="1" x14ac:dyDescent="0.25">
      <c r="A1748" s="60"/>
      <c r="B1748" s="60" t="s">
        <v>374</v>
      </c>
      <c r="C1748" s="65" t="s">
        <v>365</v>
      </c>
      <c r="D1748" s="66">
        <v>345</v>
      </c>
      <c r="E1748" s="66">
        <v>0</v>
      </c>
      <c r="F1748" s="66" t="s">
        <v>371</v>
      </c>
      <c r="G1748" s="66">
        <v>1</v>
      </c>
      <c r="H1748" s="66" t="s">
        <v>371</v>
      </c>
      <c r="I1748" s="66">
        <v>0</v>
      </c>
      <c r="J1748" s="66" t="s">
        <v>365</v>
      </c>
    </row>
    <row r="1749" spans="1:10" ht="12.75" customHeight="1" x14ac:dyDescent="0.25">
      <c r="A1749" s="60"/>
      <c r="B1749" s="56" t="s">
        <v>375</v>
      </c>
      <c r="C1749" s="65" t="s">
        <v>365</v>
      </c>
      <c r="D1749" s="66">
        <v>4768</v>
      </c>
      <c r="E1749" s="66">
        <v>0</v>
      </c>
      <c r="F1749" s="66" t="s">
        <v>371</v>
      </c>
      <c r="G1749" s="66">
        <v>12</v>
      </c>
      <c r="H1749" s="66" t="s">
        <v>371</v>
      </c>
      <c r="I1749" s="66">
        <v>0</v>
      </c>
      <c r="J1749" s="66" t="s">
        <v>365</v>
      </c>
    </row>
    <row r="1750" spans="1:10" ht="12.75" customHeight="1" x14ac:dyDescent="0.25">
      <c r="A1750" s="60"/>
      <c r="B1750" s="60" t="s">
        <v>376</v>
      </c>
      <c r="C1750" s="65" t="s">
        <v>365</v>
      </c>
      <c r="D1750" s="66">
        <v>2264</v>
      </c>
      <c r="E1750" s="66">
        <v>0</v>
      </c>
      <c r="F1750" s="66" t="s">
        <v>371</v>
      </c>
      <c r="G1750" s="66">
        <v>10</v>
      </c>
      <c r="H1750" s="66" t="s">
        <v>371</v>
      </c>
      <c r="I1750" s="66">
        <v>0</v>
      </c>
      <c r="J1750" s="66" t="s">
        <v>365</v>
      </c>
    </row>
    <row r="1751" spans="1:10" ht="12.75" customHeight="1" x14ac:dyDescent="0.25">
      <c r="A1751" s="60"/>
      <c r="B1751" s="60" t="s">
        <v>377</v>
      </c>
      <c r="C1751" s="65" t="s">
        <v>365</v>
      </c>
      <c r="D1751" s="66">
        <v>1796</v>
      </c>
      <c r="E1751" s="66" t="s">
        <v>365</v>
      </c>
      <c r="F1751" s="66" t="s">
        <v>365</v>
      </c>
      <c r="G1751" s="66" t="s">
        <v>365</v>
      </c>
      <c r="H1751" s="66" t="s">
        <v>365</v>
      </c>
      <c r="I1751" s="66" t="s">
        <v>365</v>
      </c>
      <c r="J1751" s="66" t="s">
        <v>365</v>
      </c>
    </row>
    <row r="1752" spans="1:10" ht="12.75" customHeight="1" x14ac:dyDescent="0.25">
      <c r="A1752" s="60"/>
      <c r="B1752" s="60" t="s">
        <v>378</v>
      </c>
      <c r="C1752" s="65" t="s">
        <v>365</v>
      </c>
      <c r="D1752" s="66">
        <v>555</v>
      </c>
      <c r="E1752" s="66">
        <v>0</v>
      </c>
      <c r="F1752" s="66" t="s">
        <v>371</v>
      </c>
      <c r="G1752" s="66">
        <v>1</v>
      </c>
      <c r="H1752" s="66" t="s">
        <v>371</v>
      </c>
      <c r="I1752" s="66">
        <v>0</v>
      </c>
      <c r="J1752" s="66" t="s">
        <v>365</v>
      </c>
    </row>
    <row r="1753" spans="1:10" ht="12.75" customHeight="1" x14ac:dyDescent="0.25">
      <c r="A1753" s="60"/>
      <c r="B1753" s="60" t="s">
        <v>379</v>
      </c>
      <c r="C1753" s="65" t="s">
        <v>365</v>
      </c>
      <c r="D1753" s="66">
        <v>88</v>
      </c>
      <c r="E1753" s="66" t="s">
        <v>365</v>
      </c>
      <c r="F1753" s="66" t="s">
        <v>371</v>
      </c>
      <c r="G1753" s="66" t="s">
        <v>371</v>
      </c>
      <c r="H1753" s="66" t="s">
        <v>371</v>
      </c>
      <c r="I1753" s="66" t="s">
        <v>365</v>
      </c>
      <c r="J1753" s="66" t="s">
        <v>365</v>
      </c>
    </row>
    <row r="1754" spans="1:10" ht="12.75" customHeight="1" x14ac:dyDescent="0.25">
      <c r="A1754" s="60"/>
      <c r="B1754" s="60" t="s">
        <v>380</v>
      </c>
      <c r="C1754" s="65" t="s">
        <v>365</v>
      </c>
      <c r="D1754" s="66" t="s">
        <v>365</v>
      </c>
      <c r="E1754" s="66">
        <v>0</v>
      </c>
      <c r="F1754" s="66" t="s">
        <v>371</v>
      </c>
      <c r="G1754" s="66" t="s">
        <v>387</v>
      </c>
      <c r="H1754" s="66" t="s">
        <v>371</v>
      </c>
      <c r="I1754" s="66">
        <v>0</v>
      </c>
      <c r="J1754" s="66" t="s">
        <v>365</v>
      </c>
    </row>
    <row r="1755" spans="1:10" ht="12.75" customHeight="1" x14ac:dyDescent="0.25">
      <c r="A1755" s="60"/>
      <c r="B1755" s="60" t="s">
        <v>381</v>
      </c>
      <c r="C1755" s="65" t="s">
        <v>365</v>
      </c>
      <c r="D1755" s="66" t="s">
        <v>387</v>
      </c>
      <c r="E1755" s="66">
        <v>0</v>
      </c>
      <c r="F1755" s="66" t="s">
        <v>371</v>
      </c>
      <c r="G1755" s="66" t="s">
        <v>371</v>
      </c>
      <c r="H1755" s="66" t="s">
        <v>371</v>
      </c>
      <c r="I1755" s="66">
        <v>0</v>
      </c>
      <c r="J1755" s="66" t="s">
        <v>365</v>
      </c>
    </row>
    <row r="1756" spans="1:10" ht="12.75" customHeight="1" x14ac:dyDescent="0.25">
      <c r="A1756" s="60"/>
      <c r="B1756" s="56" t="s">
        <v>382</v>
      </c>
      <c r="C1756" s="65">
        <v>6</v>
      </c>
      <c r="D1756" s="66">
        <v>192</v>
      </c>
      <c r="E1756" s="66">
        <v>0</v>
      </c>
      <c r="F1756" s="66" t="s">
        <v>371</v>
      </c>
      <c r="G1756" s="66" t="s">
        <v>371</v>
      </c>
      <c r="H1756" s="66" t="s">
        <v>371</v>
      </c>
      <c r="I1756" s="66">
        <v>0</v>
      </c>
      <c r="J1756" s="66">
        <v>5</v>
      </c>
    </row>
    <row r="1757" spans="1:10" ht="12.75" customHeight="1" x14ac:dyDescent="0.25">
      <c r="A1757" s="63"/>
      <c r="B1757" s="72"/>
      <c r="C1757" s="65"/>
      <c r="D1757" s="66"/>
      <c r="E1757" s="66"/>
      <c r="F1757" s="66"/>
      <c r="G1757" s="66"/>
      <c r="H1757" s="66"/>
      <c r="I1757" s="66"/>
      <c r="J1757" s="66"/>
    </row>
    <row r="1758" spans="1:10" s="59" customFormat="1" ht="12.75" customHeight="1" x14ac:dyDescent="0.25">
      <c r="A1758" s="56" t="s">
        <v>542</v>
      </c>
      <c r="B1758" s="56" t="s">
        <v>543</v>
      </c>
      <c r="C1758" s="69"/>
      <c r="D1758" s="70"/>
      <c r="E1758" s="70"/>
      <c r="F1758" s="70"/>
      <c r="G1758" s="70"/>
      <c r="H1758" s="70"/>
      <c r="I1758" s="70"/>
      <c r="J1758" s="70"/>
    </row>
    <row r="1759" spans="1:10" ht="12.75" customHeight="1" x14ac:dyDescent="0.25">
      <c r="A1759" s="63"/>
      <c r="B1759" s="72"/>
      <c r="C1759" s="65"/>
      <c r="D1759" s="66"/>
      <c r="E1759" s="66"/>
      <c r="F1759" s="66"/>
      <c r="G1759" s="66"/>
      <c r="H1759" s="66"/>
      <c r="I1759" s="66"/>
      <c r="J1759" s="66"/>
    </row>
    <row r="1760" spans="1:10" ht="12.75" customHeight="1" x14ac:dyDescent="0.25">
      <c r="A1760" s="60"/>
      <c r="B1760" s="60"/>
      <c r="C1760" s="65"/>
      <c r="D1760" s="66"/>
      <c r="E1760" s="66"/>
      <c r="F1760" s="66"/>
      <c r="G1760" s="66"/>
      <c r="H1760" s="66"/>
      <c r="I1760" s="66"/>
      <c r="J1760" s="66"/>
    </row>
    <row r="1761" spans="1:10" ht="12.75" customHeight="1" x14ac:dyDescent="0.25">
      <c r="A1761" s="60"/>
      <c r="B1761" s="56" t="s">
        <v>363</v>
      </c>
      <c r="C1761" s="65">
        <v>23</v>
      </c>
      <c r="D1761" s="66">
        <v>3197</v>
      </c>
      <c r="E1761" s="66" t="s">
        <v>371</v>
      </c>
      <c r="F1761" s="66" t="s">
        <v>371</v>
      </c>
      <c r="G1761" s="66">
        <v>10</v>
      </c>
      <c r="H1761" s="66" t="s">
        <v>371</v>
      </c>
      <c r="I1761" s="66">
        <v>0</v>
      </c>
      <c r="J1761" s="66" t="s">
        <v>371</v>
      </c>
    </row>
    <row r="1762" spans="1:10" ht="12.75" customHeight="1" x14ac:dyDescent="0.25">
      <c r="A1762" s="60"/>
      <c r="B1762" s="56" t="s">
        <v>364</v>
      </c>
      <c r="C1762" s="65" t="s">
        <v>365</v>
      </c>
      <c r="D1762" s="66">
        <v>42</v>
      </c>
      <c r="E1762" s="66" t="s">
        <v>371</v>
      </c>
      <c r="F1762" s="66" t="s">
        <v>371</v>
      </c>
      <c r="G1762" s="66">
        <v>3</v>
      </c>
      <c r="H1762" s="66" t="s">
        <v>371</v>
      </c>
      <c r="I1762" s="66">
        <v>0</v>
      </c>
      <c r="J1762" s="66" t="s">
        <v>365</v>
      </c>
    </row>
    <row r="1763" spans="1:10" ht="12.75" customHeight="1" x14ac:dyDescent="0.25">
      <c r="A1763" s="60"/>
      <c r="B1763" s="60" t="s">
        <v>366</v>
      </c>
      <c r="C1763" s="65" t="s">
        <v>365</v>
      </c>
      <c r="D1763" s="66">
        <v>42</v>
      </c>
      <c r="E1763" s="66" t="s">
        <v>371</v>
      </c>
      <c r="F1763" s="66" t="s">
        <v>371</v>
      </c>
      <c r="G1763" s="66">
        <v>3</v>
      </c>
      <c r="H1763" s="66" t="s">
        <v>371</v>
      </c>
      <c r="I1763" s="66">
        <v>0</v>
      </c>
      <c r="J1763" s="66" t="s">
        <v>365</v>
      </c>
    </row>
    <row r="1764" spans="1:10" ht="12.75" customHeight="1" x14ac:dyDescent="0.25">
      <c r="A1764" s="60"/>
      <c r="B1764" s="60" t="s">
        <v>367</v>
      </c>
      <c r="C1764" s="65" t="s">
        <v>365</v>
      </c>
      <c r="D1764" s="66" t="s">
        <v>365</v>
      </c>
      <c r="E1764" s="66">
        <v>0</v>
      </c>
      <c r="F1764" s="66">
        <v>0</v>
      </c>
      <c r="G1764" s="66" t="s">
        <v>371</v>
      </c>
      <c r="H1764" s="66">
        <v>0</v>
      </c>
      <c r="I1764" s="66">
        <v>0</v>
      </c>
      <c r="J1764" s="66" t="s">
        <v>365</v>
      </c>
    </row>
    <row r="1765" spans="1:10" ht="12.75" customHeight="1" x14ac:dyDescent="0.25">
      <c r="A1765" s="60"/>
      <c r="B1765" s="56" t="s">
        <v>368</v>
      </c>
      <c r="C1765" s="65" t="s">
        <v>365</v>
      </c>
      <c r="D1765" s="66">
        <v>1026</v>
      </c>
      <c r="E1765" s="66">
        <v>0</v>
      </c>
      <c r="F1765" s="66" t="s">
        <v>371</v>
      </c>
      <c r="G1765" s="66">
        <v>1</v>
      </c>
      <c r="H1765" s="66" t="s">
        <v>371</v>
      </c>
      <c r="I1765" s="66">
        <v>0</v>
      </c>
      <c r="J1765" s="66" t="s">
        <v>365</v>
      </c>
    </row>
    <row r="1766" spans="1:10" ht="12.75" customHeight="1" x14ac:dyDescent="0.25">
      <c r="A1766" s="60"/>
      <c r="B1766" s="60" t="s">
        <v>369</v>
      </c>
      <c r="C1766" s="65" t="s">
        <v>365</v>
      </c>
      <c r="D1766" s="66">
        <v>175</v>
      </c>
      <c r="E1766" s="66">
        <v>0</v>
      </c>
      <c r="F1766" s="66" t="s">
        <v>371</v>
      </c>
      <c r="G1766" s="66">
        <v>1</v>
      </c>
      <c r="H1766" s="66" t="s">
        <v>371</v>
      </c>
      <c r="I1766" s="66">
        <v>0</v>
      </c>
      <c r="J1766" s="66" t="s">
        <v>365</v>
      </c>
    </row>
    <row r="1767" spans="1:10" ht="12.75" customHeight="1" x14ac:dyDescent="0.25">
      <c r="A1767" s="60"/>
      <c r="B1767" s="60" t="s">
        <v>370</v>
      </c>
      <c r="C1767" s="65" t="s">
        <v>365</v>
      </c>
      <c r="D1767" s="66">
        <v>107</v>
      </c>
      <c r="E1767" s="66">
        <v>0</v>
      </c>
      <c r="F1767" s="66">
        <v>0</v>
      </c>
      <c r="G1767" s="66" t="s">
        <v>371</v>
      </c>
      <c r="H1767" s="66" t="s">
        <v>371</v>
      </c>
      <c r="I1767" s="66">
        <v>0</v>
      </c>
      <c r="J1767" s="66" t="s">
        <v>365</v>
      </c>
    </row>
    <row r="1768" spans="1:10" ht="12.75" customHeight="1" x14ac:dyDescent="0.25">
      <c r="A1768" s="60"/>
      <c r="B1768" s="60" t="s">
        <v>372</v>
      </c>
      <c r="C1768" s="65" t="s">
        <v>365</v>
      </c>
      <c r="D1768" s="66">
        <v>618</v>
      </c>
      <c r="E1768" s="66">
        <v>0</v>
      </c>
      <c r="F1768" s="66" t="s">
        <v>371</v>
      </c>
      <c r="G1768" s="66" t="s">
        <v>371</v>
      </c>
      <c r="H1768" s="66" t="s">
        <v>371</v>
      </c>
      <c r="I1768" s="66">
        <v>0</v>
      </c>
      <c r="J1768" s="66" t="s">
        <v>365</v>
      </c>
    </row>
    <row r="1769" spans="1:10" ht="12.75" customHeight="1" x14ac:dyDescent="0.25">
      <c r="A1769" s="60"/>
      <c r="B1769" s="60" t="s">
        <v>373</v>
      </c>
      <c r="C1769" s="65" t="s">
        <v>365</v>
      </c>
      <c r="D1769" s="66">
        <v>5</v>
      </c>
      <c r="E1769" s="66" t="s">
        <v>365</v>
      </c>
      <c r="F1769" s="66" t="s">
        <v>365</v>
      </c>
      <c r="G1769" s="66" t="s">
        <v>365</v>
      </c>
      <c r="H1769" s="66" t="s">
        <v>365</v>
      </c>
      <c r="I1769" s="66" t="s">
        <v>365</v>
      </c>
      <c r="J1769" s="66" t="s">
        <v>365</v>
      </c>
    </row>
    <row r="1770" spans="1:10" ht="12.75" customHeight="1" x14ac:dyDescent="0.25">
      <c r="A1770" s="60"/>
      <c r="B1770" s="60" t="s">
        <v>374</v>
      </c>
      <c r="C1770" s="65" t="s">
        <v>365</v>
      </c>
      <c r="D1770" s="66" t="s">
        <v>387</v>
      </c>
      <c r="E1770" s="66">
        <v>0</v>
      </c>
      <c r="F1770" s="66">
        <v>0</v>
      </c>
      <c r="G1770" s="66" t="s">
        <v>371</v>
      </c>
      <c r="H1770" s="66">
        <v>0</v>
      </c>
      <c r="I1770" s="66">
        <v>0</v>
      </c>
      <c r="J1770" s="66" t="s">
        <v>365</v>
      </c>
    </row>
    <row r="1771" spans="1:10" ht="12.75" customHeight="1" x14ac:dyDescent="0.25">
      <c r="A1771" s="60"/>
      <c r="B1771" s="56" t="s">
        <v>375</v>
      </c>
      <c r="C1771" s="65" t="s">
        <v>365</v>
      </c>
      <c r="D1771" s="66">
        <v>2003</v>
      </c>
      <c r="E1771" s="66">
        <v>0</v>
      </c>
      <c r="F1771" s="66" t="s">
        <v>371</v>
      </c>
      <c r="G1771" s="66">
        <v>5</v>
      </c>
      <c r="H1771" s="66" t="s">
        <v>371</v>
      </c>
      <c r="I1771" s="66">
        <v>0</v>
      </c>
      <c r="J1771" s="66" t="s">
        <v>365</v>
      </c>
    </row>
    <row r="1772" spans="1:10" ht="12.75" customHeight="1" x14ac:dyDescent="0.25">
      <c r="A1772" s="60"/>
      <c r="B1772" s="60" t="s">
        <v>376</v>
      </c>
      <c r="C1772" s="65" t="s">
        <v>365</v>
      </c>
      <c r="D1772" s="66">
        <v>857</v>
      </c>
      <c r="E1772" s="66">
        <v>0</v>
      </c>
      <c r="F1772" s="66" t="s">
        <v>371</v>
      </c>
      <c r="G1772" s="66">
        <v>5</v>
      </c>
      <c r="H1772" s="66" t="s">
        <v>371</v>
      </c>
      <c r="I1772" s="66">
        <v>0</v>
      </c>
      <c r="J1772" s="66" t="s">
        <v>365</v>
      </c>
    </row>
    <row r="1773" spans="1:10" ht="12.75" customHeight="1" x14ac:dyDescent="0.25">
      <c r="A1773" s="60"/>
      <c r="B1773" s="60" t="s">
        <v>377</v>
      </c>
      <c r="C1773" s="65" t="s">
        <v>365</v>
      </c>
      <c r="D1773" s="66">
        <v>778</v>
      </c>
      <c r="E1773" s="66" t="s">
        <v>365</v>
      </c>
      <c r="F1773" s="66" t="s">
        <v>365</v>
      </c>
      <c r="G1773" s="66" t="s">
        <v>365</v>
      </c>
      <c r="H1773" s="66" t="s">
        <v>365</v>
      </c>
      <c r="I1773" s="66" t="s">
        <v>365</v>
      </c>
      <c r="J1773" s="66" t="s">
        <v>365</v>
      </c>
    </row>
    <row r="1774" spans="1:10" ht="12.75" customHeight="1" x14ac:dyDescent="0.25">
      <c r="A1774" s="60"/>
      <c r="B1774" s="60" t="s">
        <v>378</v>
      </c>
      <c r="C1774" s="65" t="s">
        <v>365</v>
      </c>
      <c r="D1774" s="66">
        <v>282</v>
      </c>
      <c r="E1774" s="66">
        <v>0</v>
      </c>
      <c r="F1774" s="66">
        <v>0</v>
      </c>
      <c r="G1774" s="66" t="s">
        <v>371</v>
      </c>
      <c r="H1774" s="66" t="s">
        <v>371</v>
      </c>
      <c r="I1774" s="66">
        <v>0</v>
      </c>
      <c r="J1774" s="66" t="s">
        <v>365</v>
      </c>
    </row>
    <row r="1775" spans="1:10" ht="12.75" customHeight="1" x14ac:dyDescent="0.25">
      <c r="A1775" s="60"/>
      <c r="B1775" s="60" t="s">
        <v>379</v>
      </c>
      <c r="C1775" s="65" t="s">
        <v>365</v>
      </c>
      <c r="D1775" s="66">
        <v>28</v>
      </c>
      <c r="E1775" s="66" t="s">
        <v>365</v>
      </c>
      <c r="F1775" s="66" t="s">
        <v>371</v>
      </c>
      <c r="G1775" s="66" t="s">
        <v>371</v>
      </c>
      <c r="H1775" s="66" t="s">
        <v>371</v>
      </c>
      <c r="I1775" s="66" t="s">
        <v>365</v>
      </c>
      <c r="J1775" s="66" t="s">
        <v>365</v>
      </c>
    </row>
    <row r="1776" spans="1:10" ht="12.75" customHeight="1" x14ac:dyDescent="0.25">
      <c r="A1776" s="60"/>
      <c r="B1776" s="60" t="s">
        <v>380</v>
      </c>
      <c r="C1776" s="65" t="s">
        <v>365</v>
      </c>
      <c r="D1776" s="66" t="s">
        <v>365</v>
      </c>
      <c r="E1776" s="66">
        <v>0</v>
      </c>
      <c r="F1776" s="66">
        <v>0</v>
      </c>
      <c r="G1776" s="66" t="s">
        <v>371</v>
      </c>
      <c r="H1776" s="66">
        <v>0</v>
      </c>
      <c r="I1776" s="66">
        <v>0</v>
      </c>
      <c r="J1776" s="66" t="s">
        <v>365</v>
      </c>
    </row>
    <row r="1777" spans="1:10" ht="12.75" customHeight="1" x14ac:dyDescent="0.25">
      <c r="A1777" s="60"/>
      <c r="B1777" s="60" t="s">
        <v>381</v>
      </c>
      <c r="C1777" s="65" t="s">
        <v>365</v>
      </c>
      <c r="D1777" s="66" t="s">
        <v>387</v>
      </c>
      <c r="E1777" s="66">
        <v>0</v>
      </c>
      <c r="F1777" s="66" t="s">
        <v>371</v>
      </c>
      <c r="G1777" s="66" t="s">
        <v>371</v>
      </c>
      <c r="H1777" s="66">
        <v>0</v>
      </c>
      <c r="I1777" s="66">
        <v>0</v>
      </c>
      <c r="J1777" s="66" t="s">
        <v>365</v>
      </c>
    </row>
    <row r="1778" spans="1:10" ht="12.75" customHeight="1" x14ac:dyDescent="0.25">
      <c r="A1778" s="60"/>
      <c r="B1778" s="56" t="s">
        <v>382</v>
      </c>
      <c r="C1778" s="65">
        <v>1</v>
      </c>
      <c r="D1778" s="66">
        <v>126</v>
      </c>
      <c r="E1778" s="66">
        <v>0</v>
      </c>
      <c r="F1778" s="66">
        <v>0</v>
      </c>
      <c r="G1778" s="66" t="s">
        <v>371</v>
      </c>
      <c r="H1778" s="66" t="s">
        <v>371</v>
      </c>
      <c r="I1778" s="66">
        <v>0</v>
      </c>
      <c r="J1778" s="66" t="s">
        <v>371</v>
      </c>
    </row>
    <row r="1779" spans="1:10" ht="12.75" customHeight="1" x14ac:dyDescent="0.25">
      <c r="A1779" s="63"/>
      <c r="B1779" s="72"/>
      <c r="C1779" s="65"/>
      <c r="D1779" s="66"/>
      <c r="E1779" s="66"/>
      <c r="F1779" s="66"/>
      <c r="G1779" s="66"/>
      <c r="H1779" s="66"/>
      <c r="I1779" s="66"/>
      <c r="J1779" s="66"/>
    </row>
    <row r="1780" spans="1:10" s="59" customFormat="1" ht="12.75" customHeight="1" x14ac:dyDescent="0.25">
      <c r="A1780" s="56" t="s">
        <v>544</v>
      </c>
      <c r="B1780" s="56" t="s">
        <v>545</v>
      </c>
      <c r="C1780" s="69"/>
      <c r="D1780" s="70"/>
      <c r="E1780" s="70"/>
      <c r="F1780" s="70"/>
      <c r="G1780" s="70"/>
      <c r="H1780" s="70"/>
      <c r="I1780" s="70"/>
      <c r="J1780" s="70"/>
    </row>
    <row r="1781" spans="1:10" ht="12.75" customHeight="1" x14ac:dyDescent="0.25">
      <c r="A1781" s="63"/>
      <c r="B1781" s="72"/>
      <c r="C1781" s="65"/>
      <c r="D1781" s="66"/>
      <c r="E1781" s="66"/>
      <c r="F1781" s="66"/>
      <c r="G1781" s="66"/>
      <c r="H1781" s="66"/>
      <c r="I1781" s="66"/>
      <c r="J1781" s="66"/>
    </row>
    <row r="1782" spans="1:10" ht="12.75" customHeight="1" x14ac:dyDescent="0.25">
      <c r="A1782" s="63"/>
      <c r="B1782" s="60"/>
      <c r="C1782" s="65"/>
      <c r="D1782" s="66"/>
      <c r="E1782" s="66"/>
      <c r="F1782" s="66"/>
      <c r="G1782" s="66"/>
      <c r="H1782" s="66"/>
      <c r="I1782" s="66"/>
      <c r="J1782" s="66"/>
    </row>
    <row r="1783" spans="1:10" ht="12.75" customHeight="1" x14ac:dyDescent="0.25">
      <c r="A1783" s="63"/>
      <c r="B1783" s="56" t="s">
        <v>363</v>
      </c>
      <c r="C1783" s="65">
        <v>37</v>
      </c>
      <c r="D1783" s="66">
        <v>5072</v>
      </c>
      <c r="E1783" s="66">
        <v>0</v>
      </c>
      <c r="F1783" s="66" t="s">
        <v>371</v>
      </c>
      <c r="G1783" s="66">
        <v>14</v>
      </c>
      <c r="H1783" s="66" t="s">
        <v>371</v>
      </c>
      <c r="I1783" s="66" t="s">
        <v>371</v>
      </c>
      <c r="J1783" s="66">
        <v>4</v>
      </c>
    </row>
    <row r="1784" spans="1:10" ht="12.75" customHeight="1" x14ac:dyDescent="0.25">
      <c r="A1784" s="63"/>
      <c r="B1784" s="56" t="s">
        <v>364</v>
      </c>
      <c r="C1784" s="65" t="s">
        <v>365</v>
      </c>
      <c r="D1784" s="66">
        <v>59</v>
      </c>
      <c r="E1784" s="66">
        <v>0</v>
      </c>
      <c r="F1784" s="66" t="s">
        <v>371</v>
      </c>
      <c r="G1784" s="66" t="s">
        <v>387</v>
      </c>
      <c r="H1784" s="66" t="s">
        <v>371</v>
      </c>
      <c r="I1784" s="66" t="s">
        <v>371</v>
      </c>
      <c r="J1784" s="66" t="s">
        <v>365</v>
      </c>
    </row>
    <row r="1785" spans="1:10" ht="12.75" customHeight="1" x14ac:dyDescent="0.25">
      <c r="A1785" s="63"/>
      <c r="B1785" s="60" t="s">
        <v>366</v>
      </c>
      <c r="C1785" s="65" t="s">
        <v>365</v>
      </c>
      <c r="D1785" s="66">
        <v>59</v>
      </c>
      <c r="E1785" s="66">
        <v>0</v>
      </c>
      <c r="F1785" s="66">
        <v>0</v>
      </c>
      <c r="G1785" s="66" t="s">
        <v>371</v>
      </c>
      <c r="H1785" s="66" t="s">
        <v>371</v>
      </c>
      <c r="I1785" s="66" t="s">
        <v>371</v>
      </c>
      <c r="J1785" s="66" t="s">
        <v>365</v>
      </c>
    </row>
    <row r="1786" spans="1:10" ht="12.75" customHeight="1" x14ac:dyDescent="0.25">
      <c r="A1786" s="63"/>
      <c r="B1786" s="60" t="s">
        <v>367</v>
      </c>
      <c r="C1786" s="65" t="s">
        <v>365</v>
      </c>
      <c r="D1786" s="66" t="s">
        <v>365</v>
      </c>
      <c r="E1786" s="66">
        <v>0</v>
      </c>
      <c r="F1786" s="66" t="s">
        <v>371</v>
      </c>
      <c r="G1786" s="66" t="s">
        <v>387</v>
      </c>
      <c r="H1786" s="66" t="s">
        <v>371</v>
      </c>
      <c r="I1786" s="66">
        <v>0</v>
      </c>
      <c r="J1786" s="66" t="s">
        <v>365</v>
      </c>
    </row>
    <row r="1787" spans="1:10" ht="12.75" customHeight="1" x14ac:dyDescent="0.25">
      <c r="A1787" s="63"/>
      <c r="B1787" s="56" t="s">
        <v>368</v>
      </c>
      <c r="C1787" s="65" t="s">
        <v>365</v>
      </c>
      <c r="D1787" s="66">
        <v>2824</v>
      </c>
      <c r="E1787" s="66">
        <v>0</v>
      </c>
      <c r="F1787" s="66" t="s">
        <v>371</v>
      </c>
      <c r="G1787" s="66">
        <v>6</v>
      </c>
      <c r="H1787" s="66" t="s">
        <v>371</v>
      </c>
      <c r="I1787" s="66" t="s">
        <v>371</v>
      </c>
      <c r="J1787" s="66" t="s">
        <v>365</v>
      </c>
    </row>
    <row r="1788" spans="1:10" ht="12.75" customHeight="1" x14ac:dyDescent="0.25">
      <c r="A1788" s="63"/>
      <c r="B1788" s="60" t="s">
        <v>369</v>
      </c>
      <c r="C1788" s="65" t="s">
        <v>365</v>
      </c>
      <c r="D1788" s="66">
        <v>186</v>
      </c>
      <c r="E1788" s="66">
        <v>0</v>
      </c>
      <c r="F1788" s="66" t="s">
        <v>371</v>
      </c>
      <c r="G1788" s="66">
        <v>6</v>
      </c>
      <c r="H1788" s="66" t="s">
        <v>371</v>
      </c>
      <c r="I1788" s="66" t="s">
        <v>371</v>
      </c>
      <c r="J1788" s="66" t="s">
        <v>365</v>
      </c>
    </row>
    <row r="1789" spans="1:10" ht="12.75" customHeight="1" x14ac:dyDescent="0.25">
      <c r="A1789" s="63"/>
      <c r="B1789" s="60" t="s">
        <v>370</v>
      </c>
      <c r="C1789" s="65" t="s">
        <v>365</v>
      </c>
      <c r="D1789" s="66">
        <v>82</v>
      </c>
      <c r="E1789" s="66">
        <v>0</v>
      </c>
      <c r="F1789" s="66">
        <v>0</v>
      </c>
      <c r="G1789" s="66" t="s">
        <v>371</v>
      </c>
      <c r="H1789" s="66" t="s">
        <v>371</v>
      </c>
      <c r="I1789" s="66">
        <v>0</v>
      </c>
      <c r="J1789" s="66" t="s">
        <v>365</v>
      </c>
    </row>
    <row r="1790" spans="1:10" ht="12.75" customHeight="1" x14ac:dyDescent="0.25">
      <c r="A1790" s="63"/>
      <c r="B1790" s="60" t="s">
        <v>372</v>
      </c>
      <c r="C1790" s="65" t="s">
        <v>365</v>
      </c>
      <c r="D1790" s="66">
        <v>2482</v>
      </c>
      <c r="E1790" s="66">
        <v>0</v>
      </c>
      <c r="F1790" s="66">
        <v>0</v>
      </c>
      <c r="G1790" s="66" t="s">
        <v>371</v>
      </c>
      <c r="H1790" s="66" t="s">
        <v>371</v>
      </c>
      <c r="I1790" s="66">
        <v>0</v>
      </c>
      <c r="J1790" s="66" t="s">
        <v>365</v>
      </c>
    </row>
    <row r="1791" spans="1:10" ht="12.75" customHeight="1" x14ac:dyDescent="0.25">
      <c r="A1791" s="63"/>
      <c r="B1791" s="60" t="s">
        <v>373</v>
      </c>
      <c r="C1791" s="65" t="s">
        <v>365</v>
      </c>
      <c r="D1791" s="66">
        <v>18</v>
      </c>
      <c r="E1791" s="66" t="s">
        <v>365</v>
      </c>
      <c r="F1791" s="66" t="s">
        <v>365</v>
      </c>
      <c r="G1791" s="66" t="s">
        <v>365</v>
      </c>
      <c r="H1791" s="66" t="s">
        <v>365</v>
      </c>
      <c r="I1791" s="66" t="s">
        <v>365</v>
      </c>
      <c r="J1791" s="66" t="s">
        <v>365</v>
      </c>
    </row>
    <row r="1792" spans="1:10" ht="12.75" customHeight="1" x14ac:dyDescent="0.25">
      <c r="A1792" s="63"/>
      <c r="B1792" s="60" t="s">
        <v>374</v>
      </c>
      <c r="C1792" s="65" t="s">
        <v>365</v>
      </c>
      <c r="D1792" s="66">
        <v>57</v>
      </c>
      <c r="E1792" s="66">
        <v>0</v>
      </c>
      <c r="F1792" s="66">
        <v>0</v>
      </c>
      <c r="G1792" s="66">
        <v>0</v>
      </c>
      <c r="H1792" s="66" t="s">
        <v>371</v>
      </c>
      <c r="I1792" s="66">
        <v>0</v>
      </c>
      <c r="J1792" s="66" t="s">
        <v>365</v>
      </c>
    </row>
    <row r="1793" spans="1:10" ht="12.75" customHeight="1" x14ac:dyDescent="0.25">
      <c r="A1793" s="63"/>
      <c r="B1793" s="56" t="s">
        <v>375</v>
      </c>
      <c r="C1793" s="65" t="s">
        <v>365</v>
      </c>
      <c r="D1793" s="66">
        <v>2061</v>
      </c>
      <c r="E1793" s="66">
        <v>0</v>
      </c>
      <c r="F1793" s="66" t="s">
        <v>371</v>
      </c>
      <c r="G1793" s="66">
        <v>7</v>
      </c>
      <c r="H1793" s="66" t="s">
        <v>371</v>
      </c>
      <c r="I1793" s="66" t="s">
        <v>371</v>
      </c>
      <c r="J1793" s="66" t="s">
        <v>365</v>
      </c>
    </row>
    <row r="1794" spans="1:10" ht="12.75" customHeight="1" x14ac:dyDescent="0.25">
      <c r="A1794" s="63"/>
      <c r="B1794" s="60" t="s">
        <v>376</v>
      </c>
      <c r="C1794" s="65" t="s">
        <v>365</v>
      </c>
      <c r="D1794" s="66">
        <v>1003</v>
      </c>
      <c r="E1794" s="66">
        <v>0</v>
      </c>
      <c r="F1794" s="66" t="s">
        <v>371</v>
      </c>
      <c r="G1794" s="66">
        <v>7</v>
      </c>
      <c r="H1794" s="66" t="s">
        <v>371</v>
      </c>
      <c r="I1794" s="66" t="s">
        <v>371</v>
      </c>
      <c r="J1794" s="66" t="s">
        <v>365</v>
      </c>
    </row>
    <row r="1795" spans="1:10" ht="12.75" customHeight="1" x14ac:dyDescent="0.25">
      <c r="A1795" s="63"/>
      <c r="B1795" s="60" t="s">
        <v>377</v>
      </c>
      <c r="C1795" s="65" t="s">
        <v>365</v>
      </c>
      <c r="D1795" s="66">
        <v>828</v>
      </c>
      <c r="E1795" s="66" t="s">
        <v>365</v>
      </c>
      <c r="F1795" s="66" t="s">
        <v>365</v>
      </c>
      <c r="G1795" s="66" t="s">
        <v>365</v>
      </c>
      <c r="H1795" s="66" t="s">
        <v>365</v>
      </c>
      <c r="I1795" s="66" t="s">
        <v>365</v>
      </c>
      <c r="J1795" s="66" t="s">
        <v>365</v>
      </c>
    </row>
    <row r="1796" spans="1:10" ht="12.75" customHeight="1" x14ac:dyDescent="0.25">
      <c r="A1796" s="63"/>
      <c r="B1796" s="60" t="s">
        <v>378</v>
      </c>
      <c r="C1796" s="65" t="s">
        <v>365</v>
      </c>
      <c r="D1796" s="66">
        <v>159</v>
      </c>
      <c r="E1796" s="66">
        <v>0</v>
      </c>
      <c r="F1796" s="66" t="s">
        <v>371</v>
      </c>
      <c r="G1796" s="66" t="s">
        <v>371</v>
      </c>
      <c r="H1796" s="66" t="s">
        <v>371</v>
      </c>
      <c r="I1796" s="66">
        <v>0</v>
      </c>
      <c r="J1796" s="66" t="s">
        <v>365</v>
      </c>
    </row>
    <row r="1797" spans="1:10" ht="12.75" customHeight="1" x14ac:dyDescent="0.25">
      <c r="A1797" s="63"/>
      <c r="B1797" s="60" t="s">
        <v>379</v>
      </c>
      <c r="C1797" s="65" t="s">
        <v>365</v>
      </c>
      <c r="D1797" s="66">
        <v>49</v>
      </c>
      <c r="E1797" s="66" t="s">
        <v>365</v>
      </c>
      <c r="F1797" s="66" t="s">
        <v>371</v>
      </c>
      <c r="G1797" s="66" t="s">
        <v>371</v>
      </c>
      <c r="H1797" s="66" t="s">
        <v>371</v>
      </c>
      <c r="I1797" s="66" t="s">
        <v>365</v>
      </c>
      <c r="J1797" s="66" t="s">
        <v>365</v>
      </c>
    </row>
    <row r="1798" spans="1:10" ht="12.75" customHeight="1" x14ac:dyDescent="0.25">
      <c r="A1798" s="63"/>
      <c r="B1798" s="60" t="s">
        <v>380</v>
      </c>
      <c r="C1798" s="65" t="s">
        <v>365</v>
      </c>
      <c r="D1798" s="66" t="s">
        <v>365</v>
      </c>
      <c r="E1798" s="66">
        <v>0</v>
      </c>
      <c r="F1798" s="66" t="s">
        <v>371</v>
      </c>
      <c r="G1798" s="66" t="s">
        <v>371</v>
      </c>
      <c r="H1798" s="66" t="s">
        <v>371</v>
      </c>
      <c r="I1798" s="66">
        <v>0</v>
      </c>
      <c r="J1798" s="66" t="s">
        <v>365</v>
      </c>
    </row>
    <row r="1799" spans="1:10" ht="12.75" customHeight="1" x14ac:dyDescent="0.25">
      <c r="A1799" s="63"/>
      <c r="B1799" s="60" t="s">
        <v>381</v>
      </c>
      <c r="C1799" s="65" t="s">
        <v>365</v>
      </c>
      <c r="D1799" s="66">
        <v>23</v>
      </c>
      <c r="E1799" s="66">
        <v>0</v>
      </c>
      <c r="F1799" s="66" t="s">
        <v>371</v>
      </c>
      <c r="G1799" s="66" t="s">
        <v>371</v>
      </c>
      <c r="H1799" s="66" t="s">
        <v>371</v>
      </c>
      <c r="I1799" s="66">
        <v>0</v>
      </c>
      <c r="J1799" s="66" t="s">
        <v>365</v>
      </c>
    </row>
    <row r="1800" spans="1:10" ht="12.75" customHeight="1" x14ac:dyDescent="0.25">
      <c r="A1800" s="63"/>
      <c r="B1800" s="56" t="s">
        <v>382</v>
      </c>
      <c r="C1800" s="65">
        <v>4</v>
      </c>
      <c r="D1800" s="66" t="s">
        <v>387</v>
      </c>
      <c r="E1800" s="66">
        <v>0</v>
      </c>
      <c r="F1800" s="66">
        <v>0</v>
      </c>
      <c r="G1800" s="66" t="s">
        <v>371</v>
      </c>
      <c r="H1800" s="66" t="s">
        <v>371</v>
      </c>
      <c r="I1800" s="66">
        <v>0</v>
      </c>
      <c r="J1800" s="66">
        <v>4</v>
      </c>
    </row>
    <row r="1801" spans="1:10" ht="12.75" customHeight="1" x14ac:dyDescent="0.25">
      <c r="A1801" s="63"/>
      <c r="B1801" s="72"/>
      <c r="C1801" s="65"/>
      <c r="D1801" s="66"/>
      <c r="E1801" s="66"/>
      <c r="F1801" s="66"/>
      <c r="G1801" s="66"/>
      <c r="H1801" s="66"/>
      <c r="I1801" s="66"/>
      <c r="J1801" s="66"/>
    </row>
    <row r="1802" spans="1:10" s="59" customFormat="1" ht="12.75" customHeight="1" x14ac:dyDescent="0.25">
      <c r="A1802" s="56" t="s">
        <v>546</v>
      </c>
      <c r="B1802" s="56" t="s">
        <v>547</v>
      </c>
      <c r="C1802" s="69"/>
      <c r="D1802" s="70"/>
      <c r="E1802" s="70"/>
      <c r="F1802" s="70"/>
      <c r="G1802" s="70"/>
      <c r="H1802" s="70"/>
      <c r="I1802" s="70"/>
      <c r="J1802" s="70"/>
    </row>
    <row r="1803" spans="1:10" ht="12.75" customHeight="1" x14ac:dyDescent="0.25">
      <c r="A1803" s="63"/>
      <c r="B1803" s="72"/>
      <c r="C1803" s="65"/>
      <c r="D1803" s="66"/>
      <c r="E1803" s="66"/>
      <c r="F1803" s="66"/>
      <c r="G1803" s="66"/>
      <c r="H1803" s="66"/>
      <c r="I1803" s="66"/>
      <c r="J1803" s="66"/>
    </row>
    <row r="1804" spans="1:10" ht="12.75" customHeight="1" x14ac:dyDescent="0.25">
      <c r="A1804" s="63"/>
      <c r="B1804" s="60"/>
      <c r="C1804" s="65"/>
      <c r="D1804" s="66"/>
      <c r="E1804" s="66"/>
      <c r="F1804" s="66"/>
      <c r="G1804" s="66"/>
      <c r="H1804" s="66"/>
      <c r="I1804" s="66"/>
      <c r="J1804" s="66"/>
    </row>
    <row r="1805" spans="1:10" ht="12.75" customHeight="1" x14ac:dyDescent="0.25">
      <c r="A1805" s="63"/>
      <c r="B1805" s="56" t="s">
        <v>363</v>
      </c>
      <c r="C1805" s="65">
        <v>57</v>
      </c>
      <c r="D1805" s="66">
        <v>8466</v>
      </c>
      <c r="E1805" s="66" t="s">
        <v>371</v>
      </c>
      <c r="F1805" s="66" t="s">
        <v>371</v>
      </c>
      <c r="G1805" s="66">
        <v>25</v>
      </c>
      <c r="H1805" s="66" t="s">
        <v>371</v>
      </c>
      <c r="I1805" s="66">
        <v>0</v>
      </c>
      <c r="J1805" s="66" t="s">
        <v>387</v>
      </c>
    </row>
    <row r="1806" spans="1:10" ht="12.75" customHeight="1" x14ac:dyDescent="0.25">
      <c r="A1806" s="63"/>
      <c r="B1806" s="56" t="s">
        <v>364</v>
      </c>
      <c r="C1806" s="65" t="s">
        <v>365</v>
      </c>
      <c r="D1806" s="66">
        <v>118</v>
      </c>
      <c r="E1806" s="66">
        <v>0</v>
      </c>
      <c r="F1806" s="66" t="s">
        <v>371</v>
      </c>
      <c r="G1806" s="66" t="s">
        <v>387</v>
      </c>
      <c r="H1806" s="66">
        <v>0</v>
      </c>
      <c r="I1806" s="66">
        <v>0</v>
      </c>
      <c r="J1806" s="66" t="s">
        <v>365</v>
      </c>
    </row>
    <row r="1807" spans="1:10" ht="12.75" customHeight="1" x14ac:dyDescent="0.25">
      <c r="A1807" s="63"/>
      <c r="B1807" s="60" t="s">
        <v>366</v>
      </c>
      <c r="C1807" s="65" t="s">
        <v>365</v>
      </c>
      <c r="D1807" s="66">
        <v>118</v>
      </c>
      <c r="E1807" s="66">
        <v>0</v>
      </c>
      <c r="F1807" s="66" t="s">
        <v>371</v>
      </c>
      <c r="G1807" s="66">
        <v>1</v>
      </c>
      <c r="H1807" s="66">
        <v>0</v>
      </c>
      <c r="I1807" s="66">
        <v>0</v>
      </c>
      <c r="J1807" s="66" t="s">
        <v>365</v>
      </c>
    </row>
    <row r="1808" spans="1:10" ht="12.75" customHeight="1" x14ac:dyDescent="0.25">
      <c r="A1808" s="63"/>
      <c r="B1808" s="60" t="s">
        <v>367</v>
      </c>
      <c r="C1808" s="65" t="s">
        <v>365</v>
      </c>
      <c r="D1808" s="66" t="s">
        <v>365</v>
      </c>
      <c r="E1808" s="66">
        <v>0</v>
      </c>
      <c r="F1808" s="66" t="s">
        <v>371</v>
      </c>
      <c r="G1808" s="66" t="s">
        <v>387</v>
      </c>
      <c r="H1808" s="66">
        <v>0</v>
      </c>
      <c r="I1808" s="66">
        <v>0</v>
      </c>
      <c r="J1808" s="66" t="s">
        <v>365</v>
      </c>
    </row>
    <row r="1809" spans="1:10" ht="12.75" customHeight="1" x14ac:dyDescent="0.25">
      <c r="A1809" s="63"/>
      <c r="B1809" s="56" t="s">
        <v>368</v>
      </c>
      <c r="C1809" s="65" t="s">
        <v>365</v>
      </c>
      <c r="D1809" s="66">
        <v>4501</v>
      </c>
      <c r="E1809" s="66">
        <v>0</v>
      </c>
      <c r="F1809" s="66" t="s">
        <v>371</v>
      </c>
      <c r="G1809" s="66">
        <v>5</v>
      </c>
      <c r="H1809" s="66" t="s">
        <v>371</v>
      </c>
      <c r="I1809" s="66">
        <v>0</v>
      </c>
      <c r="J1809" s="66" t="s">
        <v>365</v>
      </c>
    </row>
    <row r="1810" spans="1:10" ht="12.75" customHeight="1" x14ac:dyDescent="0.25">
      <c r="A1810" s="63"/>
      <c r="B1810" s="60" t="s">
        <v>369</v>
      </c>
      <c r="C1810" s="65" t="s">
        <v>365</v>
      </c>
      <c r="D1810" s="66">
        <v>1000</v>
      </c>
      <c r="E1810" s="66">
        <v>0</v>
      </c>
      <c r="F1810" s="66" t="s">
        <v>371</v>
      </c>
      <c r="G1810" s="66">
        <v>4</v>
      </c>
      <c r="H1810" s="66" t="s">
        <v>371</v>
      </c>
      <c r="I1810" s="66">
        <v>0</v>
      </c>
      <c r="J1810" s="66" t="s">
        <v>365</v>
      </c>
    </row>
    <row r="1811" spans="1:10" ht="12.75" customHeight="1" x14ac:dyDescent="0.25">
      <c r="A1811" s="63"/>
      <c r="B1811" s="60" t="s">
        <v>370</v>
      </c>
      <c r="C1811" s="65" t="s">
        <v>365</v>
      </c>
      <c r="D1811" s="66">
        <v>617</v>
      </c>
      <c r="E1811" s="66">
        <v>0</v>
      </c>
      <c r="F1811" s="66">
        <v>0</v>
      </c>
      <c r="G1811" s="66" t="s">
        <v>371</v>
      </c>
      <c r="H1811" s="66" t="s">
        <v>371</v>
      </c>
      <c r="I1811" s="66">
        <v>0</v>
      </c>
      <c r="J1811" s="66" t="s">
        <v>365</v>
      </c>
    </row>
    <row r="1812" spans="1:10" ht="12.75" customHeight="1" x14ac:dyDescent="0.25">
      <c r="A1812" s="63"/>
      <c r="B1812" s="60" t="s">
        <v>372</v>
      </c>
      <c r="C1812" s="65" t="s">
        <v>365</v>
      </c>
      <c r="D1812" s="66">
        <v>2661</v>
      </c>
      <c r="E1812" s="66">
        <v>0</v>
      </c>
      <c r="F1812" s="66" t="s">
        <v>371</v>
      </c>
      <c r="G1812" s="66" t="s">
        <v>371</v>
      </c>
      <c r="H1812" s="66" t="s">
        <v>371</v>
      </c>
      <c r="I1812" s="66">
        <v>0</v>
      </c>
      <c r="J1812" s="66" t="s">
        <v>365</v>
      </c>
    </row>
    <row r="1813" spans="1:10" ht="12.75" customHeight="1" x14ac:dyDescent="0.25">
      <c r="A1813" s="63"/>
      <c r="B1813" s="60" t="s">
        <v>373</v>
      </c>
      <c r="C1813" s="65" t="s">
        <v>365</v>
      </c>
      <c r="D1813" s="66">
        <v>62</v>
      </c>
      <c r="E1813" s="66" t="s">
        <v>365</v>
      </c>
      <c r="F1813" s="66" t="s">
        <v>365</v>
      </c>
      <c r="G1813" s="66" t="s">
        <v>365</v>
      </c>
      <c r="H1813" s="66" t="s">
        <v>365</v>
      </c>
      <c r="I1813" s="66" t="s">
        <v>365</v>
      </c>
      <c r="J1813" s="66" t="s">
        <v>365</v>
      </c>
    </row>
    <row r="1814" spans="1:10" ht="12.75" customHeight="1" x14ac:dyDescent="0.25">
      <c r="A1814" s="63"/>
      <c r="B1814" s="60" t="s">
        <v>374</v>
      </c>
      <c r="C1814" s="65" t="s">
        <v>365</v>
      </c>
      <c r="D1814" s="66">
        <v>160</v>
      </c>
      <c r="E1814" s="66">
        <v>0</v>
      </c>
      <c r="F1814" s="66" t="s">
        <v>371</v>
      </c>
      <c r="G1814" s="66" t="s">
        <v>387</v>
      </c>
      <c r="H1814" s="66" t="s">
        <v>371</v>
      </c>
      <c r="I1814" s="66">
        <v>0</v>
      </c>
      <c r="J1814" s="66" t="s">
        <v>365</v>
      </c>
    </row>
    <row r="1815" spans="1:10" ht="12.75" customHeight="1" x14ac:dyDescent="0.25">
      <c r="A1815" s="63"/>
      <c r="B1815" s="56" t="s">
        <v>375</v>
      </c>
      <c r="C1815" s="65" t="s">
        <v>365</v>
      </c>
      <c r="D1815" s="66">
        <v>3770</v>
      </c>
      <c r="E1815" s="66" t="s">
        <v>371</v>
      </c>
      <c r="F1815" s="66" t="s">
        <v>371</v>
      </c>
      <c r="G1815" s="66">
        <v>9</v>
      </c>
      <c r="H1815" s="66" t="s">
        <v>371</v>
      </c>
      <c r="I1815" s="66">
        <v>0</v>
      </c>
      <c r="J1815" s="66" t="s">
        <v>365</v>
      </c>
    </row>
    <row r="1816" spans="1:10" ht="12.75" customHeight="1" x14ac:dyDescent="0.25">
      <c r="A1816" s="63"/>
      <c r="B1816" s="60" t="s">
        <v>376</v>
      </c>
      <c r="C1816" s="65" t="s">
        <v>365</v>
      </c>
      <c r="D1816" s="66">
        <v>2085</v>
      </c>
      <c r="E1816" s="66" t="s">
        <v>371</v>
      </c>
      <c r="F1816" s="66" t="s">
        <v>371</v>
      </c>
      <c r="G1816" s="66">
        <v>6</v>
      </c>
      <c r="H1816" s="66" t="s">
        <v>371</v>
      </c>
      <c r="I1816" s="66">
        <v>0</v>
      </c>
      <c r="J1816" s="66" t="s">
        <v>365</v>
      </c>
    </row>
    <row r="1817" spans="1:10" ht="12.75" customHeight="1" x14ac:dyDescent="0.25">
      <c r="A1817" s="63"/>
      <c r="B1817" s="60" t="s">
        <v>377</v>
      </c>
      <c r="C1817" s="65" t="s">
        <v>365</v>
      </c>
      <c r="D1817" s="66">
        <v>1194</v>
      </c>
      <c r="E1817" s="66" t="s">
        <v>365</v>
      </c>
      <c r="F1817" s="66" t="s">
        <v>365</v>
      </c>
      <c r="G1817" s="66" t="s">
        <v>365</v>
      </c>
      <c r="H1817" s="66" t="s">
        <v>365</v>
      </c>
      <c r="I1817" s="66" t="s">
        <v>365</v>
      </c>
      <c r="J1817" s="66" t="s">
        <v>365</v>
      </c>
    </row>
    <row r="1818" spans="1:10" ht="12.75" customHeight="1" x14ac:dyDescent="0.25">
      <c r="A1818" s="63"/>
      <c r="B1818" s="60" t="s">
        <v>378</v>
      </c>
      <c r="C1818" s="65" t="s">
        <v>365</v>
      </c>
      <c r="D1818" s="66">
        <v>429</v>
      </c>
      <c r="E1818" s="66" t="s">
        <v>371</v>
      </c>
      <c r="F1818" s="66">
        <v>0</v>
      </c>
      <c r="G1818" s="66">
        <v>1</v>
      </c>
      <c r="H1818" s="66" t="s">
        <v>371</v>
      </c>
      <c r="I1818" s="66">
        <v>0</v>
      </c>
      <c r="J1818" s="66" t="s">
        <v>365</v>
      </c>
    </row>
    <row r="1819" spans="1:10" ht="12.75" customHeight="1" x14ac:dyDescent="0.25">
      <c r="A1819" s="63"/>
      <c r="B1819" s="60" t="s">
        <v>379</v>
      </c>
      <c r="C1819" s="65" t="s">
        <v>365</v>
      </c>
      <c r="D1819" s="66">
        <v>50</v>
      </c>
      <c r="E1819" s="66" t="s">
        <v>365</v>
      </c>
      <c r="F1819" s="66" t="s">
        <v>371</v>
      </c>
      <c r="G1819" s="66" t="s">
        <v>371</v>
      </c>
      <c r="H1819" s="66" t="s">
        <v>371</v>
      </c>
      <c r="I1819" s="66" t="s">
        <v>365</v>
      </c>
      <c r="J1819" s="66" t="s">
        <v>365</v>
      </c>
    </row>
    <row r="1820" spans="1:10" ht="12.75" customHeight="1" x14ac:dyDescent="0.25">
      <c r="A1820" s="63"/>
      <c r="B1820" s="60" t="s">
        <v>380</v>
      </c>
      <c r="C1820" s="65" t="s">
        <v>365</v>
      </c>
      <c r="D1820" s="66" t="s">
        <v>365</v>
      </c>
      <c r="E1820" s="66">
        <v>0</v>
      </c>
      <c r="F1820" s="66" t="s">
        <v>371</v>
      </c>
      <c r="G1820" s="66" t="s">
        <v>387</v>
      </c>
      <c r="H1820" s="66" t="s">
        <v>371</v>
      </c>
      <c r="I1820" s="66">
        <v>0</v>
      </c>
      <c r="J1820" s="66" t="s">
        <v>365</v>
      </c>
    </row>
    <row r="1821" spans="1:10" ht="12.75" customHeight="1" x14ac:dyDescent="0.25">
      <c r="A1821" s="63"/>
      <c r="B1821" s="60" t="s">
        <v>381</v>
      </c>
      <c r="C1821" s="65" t="s">
        <v>365</v>
      </c>
      <c r="D1821" s="66">
        <v>12</v>
      </c>
      <c r="E1821" s="66">
        <v>0</v>
      </c>
      <c r="F1821" s="66" t="s">
        <v>371</v>
      </c>
      <c r="G1821" s="66" t="s">
        <v>371</v>
      </c>
      <c r="H1821" s="66" t="s">
        <v>371</v>
      </c>
      <c r="I1821" s="66">
        <v>0</v>
      </c>
      <c r="J1821" s="66" t="s">
        <v>365</v>
      </c>
    </row>
    <row r="1822" spans="1:10" ht="12.75" customHeight="1" thickBot="1" x14ac:dyDescent="0.3">
      <c r="A1822" s="63"/>
      <c r="B1822" s="56" t="s">
        <v>382</v>
      </c>
      <c r="C1822" s="65" t="s">
        <v>387</v>
      </c>
      <c r="D1822" s="66" t="s">
        <v>387</v>
      </c>
      <c r="E1822" s="66">
        <v>0</v>
      </c>
      <c r="F1822" s="66">
        <v>0</v>
      </c>
      <c r="G1822" s="66" t="s">
        <v>371</v>
      </c>
      <c r="H1822" s="66" t="s">
        <v>371</v>
      </c>
      <c r="I1822" s="66">
        <v>0</v>
      </c>
      <c r="J1822" s="66" t="s">
        <v>387</v>
      </c>
    </row>
    <row r="1823" spans="1:10" s="74" customFormat="1" ht="12.75" customHeight="1" x14ac:dyDescent="0.25">
      <c r="A1823" s="104" t="s">
        <v>548</v>
      </c>
      <c r="B1823" s="104"/>
      <c r="C1823" s="104"/>
      <c r="D1823" s="104"/>
      <c r="E1823" s="104"/>
      <c r="F1823" s="104"/>
      <c r="G1823" s="104"/>
      <c r="H1823" s="104"/>
      <c r="I1823" s="104"/>
      <c r="J1823" s="104"/>
    </row>
    <row r="1824" spans="1:10" ht="26.1" customHeight="1" x14ac:dyDescent="0.25">
      <c r="A1824" s="105" t="s">
        <v>549</v>
      </c>
      <c r="B1824" s="105"/>
      <c r="C1824" s="105"/>
      <c r="D1824" s="105"/>
      <c r="E1824" s="105"/>
      <c r="F1824" s="105"/>
      <c r="G1824" s="105"/>
      <c r="H1824" s="105"/>
      <c r="I1824" s="105"/>
      <c r="J1824" s="105"/>
    </row>
    <row r="1825" spans="1:10" ht="12.75" customHeight="1" x14ac:dyDescent="0.25">
      <c r="A1825" s="106" t="s">
        <v>550</v>
      </c>
      <c r="B1825" s="106"/>
      <c r="C1825" s="106"/>
      <c r="D1825" s="106"/>
      <c r="E1825" s="106"/>
      <c r="F1825" s="106"/>
      <c r="G1825" s="106"/>
      <c r="H1825" s="106"/>
      <c r="I1825" s="106"/>
      <c r="J1825" s="106"/>
    </row>
    <row r="1826" spans="1:10" ht="25.2" customHeight="1" x14ac:dyDescent="0.25">
      <c r="A1826" s="106" t="s">
        <v>551</v>
      </c>
      <c r="B1826" s="106"/>
      <c r="C1826" s="106"/>
      <c r="D1826" s="106"/>
      <c r="E1826" s="106"/>
      <c r="F1826" s="106"/>
      <c r="G1826" s="106"/>
      <c r="H1826" s="106"/>
      <c r="I1826" s="106"/>
      <c r="J1826" s="106"/>
    </row>
    <row r="1827" spans="1:10" ht="24.75" customHeight="1" x14ac:dyDescent="0.25">
      <c r="A1827" s="106" t="s">
        <v>552</v>
      </c>
      <c r="B1827" s="106"/>
      <c r="C1827" s="106"/>
      <c r="D1827" s="106"/>
      <c r="E1827" s="106"/>
      <c r="F1827" s="106"/>
      <c r="G1827" s="106"/>
      <c r="H1827" s="106"/>
      <c r="I1827" s="106"/>
      <c r="J1827" s="106"/>
    </row>
    <row r="1828" spans="1:10" ht="12.75" customHeight="1" x14ac:dyDescent="0.25">
      <c r="A1828" s="103" t="s">
        <v>553</v>
      </c>
      <c r="B1828" s="103"/>
      <c r="C1828" s="103"/>
      <c r="D1828" s="103"/>
      <c r="E1828" s="103"/>
      <c r="F1828" s="103"/>
      <c r="G1828" s="103"/>
      <c r="H1828" s="103"/>
      <c r="I1828" s="103"/>
      <c r="J1828" s="103"/>
    </row>
    <row r="1829" spans="1:10" ht="12.75" customHeight="1" x14ac:dyDescent="0.25">
      <c r="A1829" s="103" t="s">
        <v>554</v>
      </c>
      <c r="B1829" s="103"/>
      <c r="C1829" s="103"/>
      <c r="D1829" s="103"/>
      <c r="E1829" s="103"/>
      <c r="F1829" s="103"/>
      <c r="G1829" s="103"/>
      <c r="H1829" s="103"/>
      <c r="I1829" s="103"/>
      <c r="J1829" s="103"/>
    </row>
    <row r="1830" spans="1:10" ht="12.75" customHeight="1" x14ac:dyDescent="0.25">
      <c r="A1830" s="106" t="s">
        <v>555</v>
      </c>
      <c r="B1830" s="106"/>
      <c r="C1830" s="106"/>
      <c r="D1830" s="106"/>
      <c r="E1830" s="106"/>
      <c r="F1830" s="106"/>
      <c r="G1830" s="106"/>
      <c r="H1830" s="106"/>
      <c r="I1830" s="106"/>
      <c r="J1830" s="106"/>
    </row>
    <row r="1831" spans="1:10" ht="12.75" customHeight="1" x14ac:dyDescent="0.25">
      <c r="A1831" s="106" t="s">
        <v>556</v>
      </c>
      <c r="B1831" s="106"/>
      <c r="C1831" s="106"/>
      <c r="D1831" s="106"/>
      <c r="E1831" s="106"/>
      <c r="F1831" s="106"/>
      <c r="G1831" s="106"/>
      <c r="H1831" s="106"/>
      <c r="I1831" s="106"/>
      <c r="J1831" s="106"/>
    </row>
    <row r="1832" spans="1:10" ht="12.75" customHeight="1" x14ac:dyDescent="0.25">
      <c r="A1832" s="106" t="s">
        <v>557</v>
      </c>
      <c r="B1832" s="106"/>
      <c r="C1832" s="106"/>
      <c r="D1832" s="106"/>
      <c r="E1832" s="106"/>
      <c r="F1832" s="106"/>
      <c r="G1832" s="106"/>
      <c r="H1832" s="106"/>
      <c r="I1832" s="106"/>
      <c r="J1832" s="106"/>
    </row>
    <row r="1833" spans="1:10" ht="12.75" customHeight="1" x14ac:dyDescent="0.25">
      <c r="A1833" s="106" t="s">
        <v>558</v>
      </c>
      <c r="B1833" s="106"/>
      <c r="C1833" s="106"/>
      <c r="D1833" s="106"/>
      <c r="E1833" s="106"/>
      <c r="F1833" s="106"/>
      <c r="G1833" s="106"/>
      <c r="H1833" s="106"/>
      <c r="I1833" s="106"/>
      <c r="J1833" s="106"/>
    </row>
    <row r="1834" spans="1:10" ht="12.75" customHeight="1" x14ac:dyDescent="0.25">
      <c r="A1834" s="106" t="s">
        <v>559</v>
      </c>
      <c r="B1834" s="106"/>
      <c r="C1834" s="106"/>
      <c r="D1834" s="106"/>
      <c r="E1834" s="106"/>
      <c r="F1834" s="106"/>
      <c r="G1834" s="106"/>
      <c r="H1834" s="106"/>
      <c r="I1834" s="106"/>
      <c r="J1834" s="106"/>
    </row>
    <row r="1835" spans="1:10" ht="12.75" customHeight="1" x14ac:dyDescent="0.25">
      <c r="A1835" s="106" t="s">
        <v>560</v>
      </c>
      <c r="B1835" s="106"/>
      <c r="C1835" s="106"/>
      <c r="D1835" s="106"/>
      <c r="E1835" s="106"/>
      <c r="F1835" s="106"/>
      <c r="G1835" s="106"/>
      <c r="H1835" s="106"/>
      <c r="I1835" s="106"/>
      <c r="J1835" s="106"/>
    </row>
    <row r="1836" spans="1:10" ht="48" customHeight="1" x14ac:dyDescent="0.25">
      <c r="A1836" s="103" t="s">
        <v>561</v>
      </c>
      <c r="B1836" s="103"/>
      <c r="C1836" s="103"/>
      <c r="D1836" s="103"/>
      <c r="E1836" s="103"/>
      <c r="F1836" s="103"/>
      <c r="G1836" s="103"/>
      <c r="H1836" s="103"/>
      <c r="I1836" s="103"/>
      <c r="J1836" s="103"/>
    </row>
    <row r="1837" spans="1:10" ht="12.75" customHeight="1" x14ac:dyDescent="0.25">
      <c r="A1837" s="106" t="s">
        <v>562</v>
      </c>
      <c r="B1837" s="106"/>
      <c r="C1837" s="106"/>
      <c r="D1837" s="106"/>
      <c r="E1837" s="106"/>
      <c r="F1837" s="106"/>
      <c r="G1837" s="106"/>
      <c r="H1837" s="106"/>
      <c r="I1837" s="106"/>
      <c r="J1837" s="106"/>
    </row>
    <row r="1838" spans="1:10" x14ac:dyDescent="0.25">
      <c r="A1838" s="109"/>
      <c r="B1838" s="109"/>
      <c r="C1838" s="109"/>
      <c r="D1838" s="109"/>
      <c r="E1838" s="109"/>
      <c r="F1838" s="109"/>
      <c r="G1838" s="109"/>
      <c r="H1838" s="109"/>
      <c r="I1838" s="109"/>
      <c r="J1838" s="109"/>
    </row>
    <row r="1839" spans="1:10" x14ac:dyDescent="0.25">
      <c r="A1839" s="103"/>
      <c r="B1839" s="103"/>
      <c r="C1839" s="103"/>
      <c r="D1839" s="103"/>
      <c r="E1839" s="103"/>
      <c r="F1839" s="103"/>
      <c r="G1839" s="103"/>
      <c r="H1839" s="103"/>
      <c r="I1839" s="103"/>
      <c r="J1839" s="103"/>
    </row>
    <row r="1840" spans="1:10" x14ac:dyDescent="0.25">
      <c r="A1840" s="103"/>
      <c r="B1840" s="103"/>
      <c r="C1840" s="103"/>
      <c r="D1840" s="103"/>
      <c r="E1840" s="103"/>
      <c r="F1840" s="103"/>
      <c r="G1840" s="103"/>
      <c r="H1840" s="103"/>
      <c r="I1840" s="103"/>
      <c r="J1840" s="103"/>
    </row>
    <row r="1841" spans="1:10" x14ac:dyDescent="0.25">
      <c r="A1841" s="103"/>
      <c r="B1841" s="103"/>
      <c r="C1841" s="103"/>
      <c r="D1841" s="103"/>
      <c r="E1841" s="103"/>
      <c r="F1841" s="103"/>
      <c r="G1841" s="103"/>
      <c r="H1841" s="103"/>
      <c r="I1841" s="103"/>
      <c r="J1841" s="103"/>
    </row>
  </sheetData>
  <mergeCells count="22">
    <mergeCell ref="A1841:J1841"/>
    <mergeCell ref="P15:Q15"/>
    <mergeCell ref="R15:V15"/>
    <mergeCell ref="W15:AB15"/>
    <mergeCell ref="A1835:J1835"/>
    <mergeCell ref="A1836:J1836"/>
    <mergeCell ref="A1837:J1837"/>
    <mergeCell ref="A1838:J1838"/>
    <mergeCell ref="A1839:J1839"/>
    <mergeCell ref="A1840:J1840"/>
    <mergeCell ref="A1829:J1829"/>
    <mergeCell ref="A1830:J1830"/>
    <mergeCell ref="A1831:J1831"/>
    <mergeCell ref="A1832:J1832"/>
    <mergeCell ref="A1833:J1833"/>
    <mergeCell ref="A1834:J1834"/>
    <mergeCell ref="A1828:J1828"/>
    <mergeCell ref="A1823:J1823"/>
    <mergeCell ref="A1824:J1824"/>
    <mergeCell ref="A1825:J1825"/>
    <mergeCell ref="A1826:J1826"/>
    <mergeCell ref="A1827:J1827"/>
  </mergeCells>
  <pageMargins left="0" right="0" top="0.75" bottom="0.75" header="0.3" footer="0.3"/>
  <pageSetup scale="6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9"/>
  <sheetViews>
    <sheetView showGridLines="0" topLeftCell="E1" workbookViewId="0">
      <pane ySplit="15" topLeftCell="A16" activePane="bottomLeft" state="frozen"/>
      <selection pane="bottomLeft" activeCell="K18" sqref="K18"/>
    </sheetView>
  </sheetViews>
  <sheetFormatPr defaultColWidth="9.109375" defaultRowHeight="12" x14ac:dyDescent="0.25"/>
  <cols>
    <col min="1" max="1" width="10.6640625" style="39" customWidth="1"/>
    <col min="2" max="2" width="48.6640625" style="39" customWidth="1"/>
    <col min="3" max="3" width="18.6640625" style="39" customWidth="1"/>
    <col min="4" max="4" width="15.6640625" style="39" customWidth="1"/>
    <col min="5" max="5" width="17.33203125" style="39" customWidth="1"/>
    <col min="6" max="6" width="15.5546875" style="39" customWidth="1"/>
    <col min="7" max="7" width="14.33203125" style="39" customWidth="1"/>
    <col min="8" max="11" width="9.109375" style="39"/>
    <col min="12" max="12" width="24.6640625" style="39" customWidth="1"/>
    <col min="13" max="13" width="15.44140625" style="39" customWidth="1"/>
    <col min="14" max="14" width="17.6640625" style="39" customWidth="1"/>
    <col min="15" max="16384" width="9.109375" style="39"/>
  </cols>
  <sheetData>
    <row r="1" spans="1:14" x14ac:dyDescent="0.25">
      <c r="A1" s="39" t="s">
        <v>689</v>
      </c>
    </row>
    <row r="3" spans="1:14" ht="12.6" customHeight="1" x14ac:dyDescent="0.25">
      <c r="A3" s="39" t="s">
        <v>566</v>
      </c>
    </row>
    <row r="4" spans="1:14" ht="12.6" customHeight="1" x14ac:dyDescent="0.25">
      <c r="A4" s="39" t="s">
        <v>330</v>
      </c>
    </row>
    <row r="5" spans="1:14" s="41" customFormat="1" ht="15.6" x14ac:dyDescent="0.3">
      <c r="A5" s="40" t="s">
        <v>567</v>
      </c>
    </row>
    <row r="6" spans="1:14" s="79" customFormat="1" x14ac:dyDescent="0.25">
      <c r="A6" s="78" t="s">
        <v>332</v>
      </c>
    </row>
    <row r="7" spans="1:14" s="79" customFormat="1" x14ac:dyDescent="0.25">
      <c r="A7" s="78" t="s">
        <v>568</v>
      </c>
    </row>
    <row r="8" spans="1:14" s="79" customFormat="1" x14ac:dyDescent="0.25">
      <c r="A8" s="78" t="s">
        <v>569</v>
      </c>
    </row>
    <row r="9" spans="1:14" s="79" customFormat="1" x14ac:dyDescent="0.25">
      <c r="A9" s="78" t="s">
        <v>570</v>
      </c>
    </row>
    <row r="10" spans="1:14" x14ac:dyDescent="0.25">
      <c r="A10" s="44"/>
    </row>
    <row r="11" spans="1:14" x14ac:dyDescent="0.25">
      <c r="A11" s="44"/>
      <c r="C11" s="45" t="s">
        <v>571</v>
      </c>
      <c r="D11" s="45"/>
      <c r="E11" s="45"/>
      <c r="F11" s="45" t="s">
        <v>571</v>
      </c>
      <c r="G11" s="45" t="s">
        <v>272</v>
      </c>
    </row>
    <row r="12" spans="1:14" x14ac:dyDescent="0.25">
      <c r="A12" s="44"/>
      <c r="C12" s="45" t="s">
        <v>572</v>
      </c>
      <c r="D12" s="45"/>
      <c r="E12" s="45" t="s">
        <v>272</v>
      </c>
      <c r="F12" s="45" t="s">
        <v>573</v>
      </c>
      <c r="G12" s="45" t="s">
        <v>573</v>
      </c>
      <c r="N12" s="39" t="s">
        <v>272</v>
      </c>
    </row>
    <row r="13" spans="1:14" x14ac:dyDescent="0.25">
      <c r="A13" s="44"/>
      <c r="C13" s="45" t="s">
        <v>574</v>
      </c>
      <c r="D13" s="45"/>
      <c r="E13" s="45" t="s">
        <v>572</v>
      </c>
      <c r="F13" s="45" t="s">
        <v>574</v>
      </c>
      <c r="G13" s="45" t="s">
        <v>575</v>
      </c>
      <c r="N13" s="39" t="s">
        <v>572</v>
      </c>
    </row>
    <row r="14" spans="1:14" x14ac:dyDescent="0.25">
      <c r="A14" s="47" t="s">
        <v>346</v>
      </c>
      <c r="B14" s="44" t="s">
        <v>336</v>
      </c>
      <c r="C14" s="45" t="s">
        <v>576</v>
      </c>
      <c r="D14" s="46" t="s">
        <v>577</v>
      </c>
      <c r="E14" s="45" t="s">
        <v>578</v>
      </c>
      <c r="F14" s="45" t="s">
        <v>576</v>
      </c>
      <c r="G14" s="45" t="s">
        <v>578</v>
      </c>
      <c r="M14" s="39" t="s">
        <v>577</v>
      </c>
      <c r="N14" s="39" t="s">
        <v>578</v>
      </c>
    </row>
    <row r="15" spans="1:14" ht="12.6" thickBot="1" x14ac:dyDescent="0.3">
      <c r="A15" s="80" t="s">
        <v>353</v>
      </c>
      <c r="B15" s="80" t="s">
        <v>305</v>
      </c>
      <c r="C15" s="81" t="s">
        <v>579</v>
      </c>
      <c r="D15" s="82" t="s">
        <v>580</v>
      </c>
      <c r="E15" s="81" t="s">
        <v>581</v>
      </c>
      <c r="F15" s="81" t="s">
        <v>580</v>
      </c>
      <c r="G15" s="81" t="s">
        <v>580</v>
      </c>
      <c r="K15" s="75" t="s">
        <v>306</v>
      </c>
      <c r="L15" s="39" t="s">
        <v>327</v>
      </c>
      <c r="M15" s="39" t="s">
        <v>580</v>
      </c>
      <c r="N15" s="39" t="s">
        <v>581</v>
      </c>
    </row>
    <row r="16" spans="1:14" ht="12.6" thickTop="1" x14ac:dyDescent="0.25">
      <c r="A16" s="83"/>
      <c r="B16" s="84"/>
      <c r="K16" s="39" t="s">
        <v>361</v>
      </c>
      <c r="L16" s="39" t="s">
        <v>362</v>
      </c>
      <c r="M16" s="39" t="str">
        <f>IFERROR(VLOOKUP($K16,$A$16:$G$101,4,0),"")</f>
        <v/>
      </c>
      <c r="N16" s="39" t="str">
        <f>IFERROR(VLOOKUP($K16,$A$16:$G$101,5,0),"")</f>
        <v/>
      </c>
    </row>
    <row r="17" spans="1:14" s="88" customFormat="1" x14ac:dyDescent="0.25">
      <c r="A17" s="85" t="s">
        <v>359</v>
      </c>
      <c r="B17" s="86" t="s">
        <v>359</v>
      </c>
      <c r="C17" s="85" t="s">
        <v>360</v>
      </c>
      <c r="D17" s="87"/>
      <c r="E17" s="87"/>
      <c r="F17" s="87"/>
      <c r="G17" s="87"/>
      <c r="K17" s="83" t="str">
        <f>A20</f>
        <v>311</v>
      </c>
      <c r="L17" s="39" t="s">
        <v>384</v>
      </c>
      <c r="M17" s="39">
        <f t="shared" ref="M17:M36" si="0">IFERROR(VLOOKUP($K17,$A$16:$G$101,4,0),"")</f>
        <v>13690</v>
      </c>
      <c r="N17" s="39">
        <f t="shared" ref="N17:N36" si="1">IFERROR(VLOOKUP($K17,$A$16:$G$101,5,0),"")</f>
        <v>96586</v>
      </c>
    </row>
    <row r="18" spans="1:14" s="88" customFormat="1" x14ac:dyDescent="0.25">
      <c r="A18" s="89"/>
      <c r="K18" s="83" t="str">
        <f>A30</f>
        <v>313</v>
      </c>
      <c r="L18" s="39" t="s">
        <v>405</v>
      </c>
      <c r="M18" s="39">
        <f t="shared" si="0"/>
        <v>1355</v>
      </c>
      <c r="N18" s="39">
        <f t="shared" si="1"/>
        <v>164744.20000000001</v>
      </c>
    </row>
    <row r="19" spans="1:14" x14ac:dyDescent="0.25">
      <c r="A19" s="90"/>
      <c r="B19" s="90"/>
      <c r="C19" s="91"/>
      <c r="D19" s="91"/>
      <c r="E19" s="92"/>
      <c r="F19" s="93"/>
      <c r="G19" s="92"/>
      <c r="K19" s="102" t="str">
        <f>A31</f>
        <v>314</v>
      </c>
      <c r="L19" s="59" t="s">
        <v>407</v>
      </c>
      <c r="M19" s="39">
        <f t="shared" si="0"/>
        <v>4277</v>
      </c>
      <c r="N19" s="39">
        <f t="shared" si="1"/>
        <v>39709.4</v>
      </c>
    </row>
    <row r="20" spans="1:14" ht="12" customHeight="1" x14ac:dyDescent="0.25">
      <c r="A20" s="94" t="s">
        <v>582</v>
      </c>
      <c r="B20" s="94" t="s">
        <v>51</v>
      </c>
      <c r="C20" s="66">
        <v>1157</v>
      </c>
      <c r="D20" s="66">
        <v>13690</v>
      </c>
      <c r="E20" s="95">
        <v>96586</v>
      </c>
      <c r="F20" s="66">
        <v>31087</v>
      </c>
      <c r="G20" s="96">
        <v>2.5</v>
      </c>
      <c r="K20" s="83" t="str">
        <f>A32</f>
        <v>315</v>
      </c>
      <c r="L20" s="39" t="s">
        <v>409</v>
      </c>
      <c r="M20" s="39">
        <f t="shared" si="0"/>
        <v>3874</v>
      </c>
      <c r="N20" s="39">
        <f t="shared" si="1"/>
        <v>12439.3</v>
      </c>
    </row>
    <row r="21" spans="1:14" ht="12" customHeight="1" x14ac:dyDescent="0.25">
      <c r="A21" s="94" t="s">
        <v>583</v>
      </c>
      <c r="B21" s="94" t="s">
        <v>584</v>
      </c>
      <c r="C21" s="66">
        <v>117</v>
      </c>
      <c r="D21" s="66">
        <v>600</v>
      </c>
      <c r="E21" s="95">
        <v>217154.8</v>
      </c>
      <c r="F21" s="66">
        <v>4589</v>
      </c>
      <c r="G21" s="96">
        <v>7.8</v>
      </c>
      <c r="K21" s="83" t="str">
        <f>A33</f>
        <v>316</v>
      </c>
      <c r="L21" s="39" t="s">
        <v>411</v>
      </c>
      <c r="M21" s="39">
        <f t="shared" si="0"/>
        <v>466</v>
      </c>
      <c r="N21" s="39">
        <f t="shared" si="1"/>
        <v>33483.199999999997</v>
      </c>
    </row>
    <row r="22" spans="1:14" ht="12" customHeight="1" x14ac:dyDescent="0.25">
      <c r="A22" s="94" t="s">
        <v>585</v>
      </c>
      <c r="B22" s="94" t="s">
        <v>586</v>
      </c>
      <c r="C22" s="66">
        <v>16</v>
      </c>
      <c r="D22" s="66">
        <v>49</v>
      </c>
      <c r="E22" s="95">
        <v>318767.59999999998</v>
      </c>
      <c r="F22" s="66">
        <v>870</v>
      </c>
      <c r="G22" s="96">
        <v>17.8</v>
      </c>
      <c r="K22" s="83" t="str">
        <f>A34</f>
        <v>321</v>
      </c>
      <c r="L22" s="39" t="s">
        <v>413</v>
      </c>
      <c r="M22" s="39">
        <f t="shared" si="0"/>
        <v>8398</v>
      </c>
      <c r="N22" s="39">
        <f t="shared" si="1"/>
        <v>71281.399999999994</v>
      </c>
    </row>
    <row r="23" spans="1:14" ht="12" customHeight="1" x14ac:dyDescent="0.25">
      <c r="A23" s="94" t="s">
        <v>587</v>
      </c>
      <c r="B23" s="94" t="s">
        <v>588</v>
      </c>
      <c r="C23" s="66">
        <v>31</v>
      </c>
      <c r="D23" s="66">
        <v>71</v>
      </c>
      <c r="E23" s="95">
        <v>461108.9</v>
      </c>
      <c r="F23" s="66">
        <v>1022</v>
      </c>
      <c r="G23" s="96">
        <v>16.2</v>
      </c>
      <c r="K23" s="83" t="str">
        <f>A39</f>
        <v>322</v>
      </c>
      <c r="L23" s="39" t="s">
        <v>423</v>
      </c>
      <c r="M23" s="39">
        <f t="shared" si="0"/>
        <v>3220</v>
      </c>
      <c r="N23" s="39">
        <f t="shared" si="1"/>
        <v>185393.9</v>
      </c>
    </row>
    <row r="24" spans="1:14" ht="12" customHeight="1" x14ac:dyDescent="0.25">
      <c r="A24" s="94" t="s">
        <v>589</v>
      </c>
      <c r="B24" s="94" t="s">
        <v>590</v>
      </c>
      <c r="C24" s="66">
        <v>182</v>
      </c>
      <c r="D24" s="66">
        <v>985</v>
      </c>
      <c r="E24" s="95">
        <v>198955.7</v>
      </c>
      <c r="F24" s="66">
        <v>3886</v>
      </c>
      <c r="G24" s="96">
        <v>4.0999999999999996</v>
      </c>
      <c r="K24" s="83" t="str">
        <f>A44</f>
        <v>323</v>
      </c>
      <c r="L24" s="39" t="s">
        <v>433</v>
      </c>
      <c r="M24" s="39">
        <f t="shared" si="0"/>
        <v>14005</v>
      </c>
      <c r="N24" s="39">
        <f t="shared" si="1"/>
        <v>33778</v>
      </c>
    </row>
    <row r="25" spans="1:14" ht="12" customHeight="1" x14ac:dyDescent="0.25">
      <c r="A25" s="94" t="s">
        <v>591</v>
      </c>
      <c r="B25" s="94" t="s">
        <v>592</v>
      </c>
      <c r="C25" s="66">
        <v>178</v>
      </c>
      <c r="D25" s="66">
        <v>992</v>
      </c>
      <c r="E25" s="95">
        <v>197138</v>
      </c>
      <c r="F25" s="66">
        <v>2634</v>
      </c>
      <c r="G25" s="96">
        <v>2.9</v>
      </c>
      <c r="K25" s="83" t="str">
        <f>A45</f>
        <v>324</v>
      </c>
      <c r="L25" s="39" t="s">
        <v>435</v>
      </c>
      <c r="M25" s="39">
        <f t="shared" si="0"/>
        <v>1918</v>
      </c>
      <c r="N25" s="39">
        <f t="shared" si="1"/>
        <v>64588.2</v>
      </c>
    </row>
    <row r="26" spans="1:14" ht="12" customHeight="1" x14ac:dyDescent="0.25">
      <c r="A26" s="94" t="s">
        <v>593</v>
      </c>
      <c r="B26" s="94" t="s">
        <v>594</v>
      </c>
      <c r="C26" s="66">
        <v>168</v>
      </c>
      <c r="D26" s="66">
        <v>1603</v>
      </c>
      <c r="E26" s="95">
        <v>117287.5</v>
      </c>
      <c r="F26" s="66">
        <v>4566</v>
      </c>
      <c r="G26" s="96">
        <v>3.1</v>
      </c>
      <c r="K26" s="83" t="str">
        <f>A50</f>
        <v>325</v>
      </c>
      <c r="L26" s="39" t="s">
        <v>445</v>
      </c>
      <c r="M26" s="39">
        <f t="shared" si="0"/>
        <v>8530</v>
      </c>
      <c r="N26" s="39">
        <f t="shared" si="1"/>
        <v>122210.6</v>
      </c>
    </row>
    <row r="27" spans="1:14" ht="12" customHeight="1" x14ac:dyDescent="0.25">
      <c r="A27" s="94" t="s">
        <v>595</v>
      </c>
      <c r="B27" s="94" t="s">
        <v>596</v>
      </c>
      <c r="C27" s="66">
        <v>252</v>
      </c>
      <c r="D27" s="66">
        <v>2443</v>
      </c>
      <c r="E27" s="95">
        <v>113358.9</v>
      </c>
      <c r="F27" s="66">
        <v>6844</v>
      </c>
      <c r="G27" s="96">
        <v>3</v>
      </c>
      <c r="K27" s="83" t="str">
        <f>A65</f>
        <v>326</v>
      </c>
      <c r="L27" s="39" t="s">
        <v>477</v>
      </c>
      <c r="M27" s="39">
        <f t="shared" si="0"/>
        <v>8217</v>
      </c>
      <c r="N27" s="39">
        <f t="shared" si="1"/>
        <v>116633.4</v>
      </c>
    </row>
    <row r="28" spans="1:14" ht="12" customHeight="1" x14ac:dyDescent="0.25">
      <c r="A28" s="94" t="s">
        <v>597</v>
      </c>
      <c r="B28" s="94" t="s">
        <v>401</v>
      </c>
      <c r="C28" s="66">
        <v>225</v>
      </c>
      <c r="D28" s="66">
        <v>2369</v>
      </c>
      <c r="E28" s="95">
        <v>104382.3</v>
      </c>
      <c r="F28" s="66">
        <v>6523</v>
      </c>
      <c r="G28" s="96">
        <v>3</v>
      </c>
      <c r="K28" s="83" t="str">
        <f>A66</f>
        <v>327</v>
      </c>
      <c r="L28" s="39" t="s">
        <v>479</v>
      </c>
      <c r="M28" s="39">
        <f t="shared" si="0"/>
        <v>12184</v>
      </c>
      <c r="N28" s="39">
        <f t="shared" si="1"/>
        <v>49562.5</v>
      </c>
    </row>
    <row r="29" spans="1:14" ht="12" customHeight="1" x14ac:dyDescent="0.25">
      <c r="A29" s="94" t="s">
        <v>598</v>
      </c>
      <c r="B29" s="94" t="s">
        <v>599</v>
      </c>
      <c r="C29" s="66">
        <v>27</v>
      </c>
      <c r="D29" s="66">
        <v>74</v>
      </c>
      <c r="E29" s="95">
        <v>389512.4</v>
      </c>
      <c r="F29" s="66">
        <v>321</v>
      </c>
      <c r="G29" s="96">
        <v>4.4000000000000004</v>
      </c>
      <c r="K29" s="83" t="str">
        <f>A76</f>
        <v>331</v>
      </c>
      <c r="L29" s="39" t="s">
        <v>499</v>
      </c>
      <c r="M29" s="39">
        <f t="shared" si="0"/>
        <v>3138</v>
      </c>
      <c r="N29" s="39">
        <f t="shared" si="1"/>
        <v>226095.8</v>
      </c>
    </row>
    <row r="30" spans="1:14" ht="12" customHeight="1" x14ac:dyDescent="0.25">
      <c r="A30" s="94" t="s">
        <v>600</v>
      </c>
      <c r="B30" s="94" t="s">
        <v>308</v>
      </c>
      <c r="C30" s="66">
        <v>220</v>
      </c>
      <c r="D30" s="66">
        <v>1355</v>
      </c>
      <c r="E30" s="95">
        <v>164744.20000000001</v>
      </c>
      <c r="F30" s="66">
        <v>2677</v>
      </c>
      <c r="G30" s="96">
        <v>2</v>
      </c>
      <c r="K30" s="83" t="str">
        <f>A89</f>
        <v>332</v>
      </c>
      <c r="L30" s="39" t="s">
        <v>525</v>
      </c>
      <c r="M30" s="39">
        <f t="shared" si="0"/>
        <v>36439</v>
      </c>
      <c r="N30" s="39">
        <f t="shared" si="1"/>
        <v>44463.5</v>
      </c>
    </row>
    <row r="31" spans="1:14" ht="12" customHeight="1" x14ac:dyDescent="0.25">
      <c r="A31" s="94" t="s">
        <v>601</v>
      </c>
      <c r="B31" s="94" t="s">
        <v>309</v>
      </c>
      <c r="C31" s="66">
        <v>151</v>
      </c>
      <c r="D31" s="66">
        <v>4277</v>
      </c>
      <c r="E31" s="95">
        <v>39709.4</v>
      </c>
      <c r="F31" s="66">
        <v>2522</v>
      </c>
      <c r="G31" s="96">
        <v>0.7</v>
      </c>
      <c r="K31" s="83" t="str">
        <f>A90</f>
        <v>333</v>
      </c>
      <c r="L31" s="39" t="s">
        <v>527</v>
      </c>
      <c r="M31" s="39">
        <f t="shared" si="0"/>
        <v>15307</v>
      </c>
      <c r="N31" s="39">
        <f t="shared" si="1"/>
        <v>64461.3</v>
      </c>
    </row>
    <row r="32" spans="1:14" ht="12" customHeight="1" x14ac:dyDescent="0.25">
      <c r="A32" s="94" t="s">
        <v>602</v>
      </c>
      <c r="B32" s="94" t="s">
        <v>288</v>
      </c>
      <c r="C32" s="66">
        <v>44</v>
      </c>
      <c r="D32" s="66">
        <v>3874</v>
      </c>
      <c r="E32" s="95">
        <v>12439.3</v>
      </c>
      <c r="F32" s="66">
        <v>2324</v>
      </c>
      <c r="G32" s="96">
        <v>0.6</v>
      </c>
      <c r="K32" s="83" t="str">
        <f>A91</f>
        <v>334</v>
      </c>
      <c r="L32" s="39" t="s">
        <v>529</v>
      </c>
      <c r="M32" s="39">
        <f t="shared" si="0"/>
        <v>6831</v>
      </c>
      <c r="N32" s="39">
        <f t="shared" si="1"/>
        <v>80438.100000000006</v>
      </c>
    </row>
    <row r="33" spans="1:14" ht="12" customHeight="1" x14ac:dyDescent="0.25">
      <c r="A33" s="94" t="s">
        <v>603</v>
      </c>
      <c r="B33" s="94" t="s">
        <v>310</v>
      </c>
      <c r="C33" s="66">
        <v>15</v>
      </c>
      <c r="D33" s="66">
        <v>466</v>
      </c>
      <c r="E33" s="95">
        <v>33483.199999999997</v>
      </c>
      <c r="F33" s="66">
        <v>507</v>
      </c>
      <c r="G33" s="96">
        <v>1.1000000000000001</v>
      </c>
      <c r="K33" s="83" t="str">
        <f>A93</f>
        <v>335</v>
      </c>
      <c r="L33" s="39" t="s">
        <v>533</v>
      </c>
      <c r="M33" s="39">
        <f t="shared" si="0"/>
        <v>3298</v>
      </c>
      <c r="N33" s="39">
        <f t="shared" si="1"/>
        <v>88674.3</v>
      </c>
    </row>
    <row r="34" spans="1:14" ht="12" customHeight="1" x14ac:dyDescent="0.25">
      <c r="A34" s="94" t="s">
        <v>604</v>
      </c>
      <c r="B34" s="94" t="s">
        <v>311</v>
      </c>
      <c r="C34" s="66">
        <v>505</v>
      </c>
      <c r="D34" s="66">
        <v>8398</v>
      </c>
      <c r="E34" s="95">
        <v>71281.399999999994</v>
      </c>
      <c r="F34" s="66">
        <v>26107</v>
      </c>
      <c r="G34" s="96">
        <v>3.4</v>
      </c>
      <c r="K34" s="83" t="str">
        <f>A94</f>
        <v>336</v>
      </c>
      <c r="L34" s="39" t="s">
        <v>535</v>
      </c>
      <c r="M34" s="39">
        <f t="shared" si="0"/>
        <v>6603</v>
      </c>
      <c r="N34" s="39">
        <f t="shared" si="1"/>
        <v>189754.8</v>
      </c>
    </row>
    <row r="35" spans="1:14" ht="12" customHeight="1" x14ac:dyDescent="0.25">
      <c r="A35" s="94" t="s">
        <v>605</v>
      </c>
      <c r="B35" s="94" t="s">
        <v>415</v>
      </c>
      <c r="C35" s="66">
        <v>96</v>
      </c>
      <c r="D35" s="66">
        <v>1619</v>
      </c>
      <c r="E35" s="95">
        <v>74861.3</v>
      </c>
      <c r="F35" s="66">
        <v>7101</v>
      </c>
      <c r="G35" s="96">
        <v>5</v>
      </c>
      <c r="K35" s="83" t="str">
        <f>A99</f>
        <v>337</v>
      </c>
      <c r="L35" s="39" t="s">
        <v>545</v>
      </c>
      <c r="M35" s="39">
        <f t="shared" si="0"/>
        <v>7913</v>
      </c>
      <c r="N35" s="39">
        <f t="shared" si="1"/>
        <v>69451.399999999994</v>
      </c>
    </row>
    <row r="36" spans="1:14" ht="12" customHeight="1" x14ac:dyDescent="0.25">
      <c r="A36" s="94" t="s">
        <v>606</v>
      </c>
      <c r="B36" s="94" t="s">
        <v>417</v>
      </c>
      <c r="C36" s="66">
        <v>83</v>
      </c>
      <c r="D36" s="66">
        <v>973</v>
      </c>
      <c r="E36" s="95">
        <v>98937.9</v>
      </c>
      <c r="F36" s="66">
        <v>2992</v>
      </c>
      <c r="G36" s="96">
        <v>3.4</v>
      </c>
      <c r="K36" s="83" t="str">
        <f>A100</f>
        <v>339</v>
      </c>
      <c r="L36" s="39" t="s">
        <v>547</v>
      </c>
      <c r="M36" s="39">
        <f t="shared" si="0"/>
        <v>13001</v>
      </c>
      <c r="N36" s="39">
        <f t="shared" si="1"/>
        <v>29657.3</v>
      </c>
    </row>
    <row r="37" spans="1:14" ht="12" customHeight="1" x14ac:dyDescent="0.25">
      <c r="A37" s="94" t="s">
        <v>607</v>
      </c>
      <c r="B37" s="94" t="s">
        <v>608</v>
      </c>
      <c r="C37" s="66">
        <v>31</v>
      </c>
      <c r="D37" s="66">
        <v>154</v>
      </c>
      <c r="E37" s="95">
        <v>238620.9</v>
      </c>
      <c r="F37" s="66">
        <v>645</v>
      </c>
      <c r="G37" s="96">
        <v>4.8</v>
      </c>
    </row>
    <row r="38" spans="1:14" ht="12" customHeight="1" x14ac:dyDescent="0.25">
      <c r="A38" s="94" t="s">
        <v>609</v>
      </c>
      <c r="B38" s="94" t="s">
        <v>421</v>
      </c>
      <c r="C38" s="66">
        <v>315</v>
      </c>
      <c r="D38" s="66">
        <v>5558</v>
      </c>
      <c r="E38" s="95">
        <v>66766.100000000006</v>
      </c>
      <c r="F38" s="66">
        <v>14646</v>
      </c>
      <c r="G38" s="96">
        <v>2.9</v>
      </c>
    </row>
    <row r="39" spans="1:14" ht="12" customHeight="1" x14ac:dyDescent="0.25">
      <c r="A39" s="94" t="s">
        <v>610</v>
      </c>
      <c r="B39" s="94" t="s">
        <v>48</v>
      </c>
      <c r="C39" s="66">
        <v>567</v>
      </c>
      <c r="D39" s="66">
        <v>3220</v>
      </c>
      <c r="E39" s="95">
        <v>185393.9</v>
      </c>
      <c r="F39" s="66">
        <v>11450</v>
      </c>
      <c r="G39" s="96">
        <v>3.6</v>
      </c>
    </row>
    <row r="40" spans="1:14" ht="12" customHeight="1" x14ac:dyDescent="0.25">
      <c r="A40" s="94" t="s">
        <v>611</v>
      </c>
      <c r="B40" s="94" t="s">
        <v>425</v>
      </c>
      <c r="C40" s="66">
        <v>16</v>
      </c>
      <c r="D40" s="66">
        <v>28</v>
      </c>
      <c r="E40" s="95">
        <v>660445.9</v>
      </c>
      <c r="F40" s="66">
        <v>741</v>
      </c>
      <c r="G40" s="96">
        <v>30.4</v>
      </c>
    </row>
    <row r="41" spans="1:14" ht="12" customHeight="1" x14ac:dyDescent="0.25">
      <c r="A41" s="94" t="s">
        <v>612</v>
      </c>
      <c r="B41" s="94" t="s">
        <v>427</v>
      </c>
      <c r="C41" s="66">
        <v>97</v>
      </c>
      <c r="D41" s="66">
        <v>165</v>
      </c>
      <c r="E41" s="95">
        <v>677318</v>
      </c>
      <c r="F41" s="66">
        <v>3061</v>
      </c>
      <c r="G41" s="96">
        <v>22</v>
      </c>
    </row>
    <row r="42" spans="1:14" ht="12" customHeight="1" x14ac:dyDescent="0.25">
      <c r="A42" s="94" t="s">
        <v>613</v>
      </c>
      <c r="B42" s="94" t="s">
        <v>429</v>
      </c>
      <c r="C42" s="66">
        <v>6</v>
      </c>
      <c r="D42" s="66">
        <v>18</v>
      </c>
      <c r="E42" s="95">
        <v>326384.40000000002</v>
      </c>
      <c r="F42" s="66">
        <v>179</v>
      </c>
      <c r="G42" s="96">
        <v>9.9</v>
      </c>
    </row>
    <row r="43" spans="1:14" ht="12" customHeight="1" x14ac:dyDescent="0.25">
      <c r="A43" s="94" t="s">
        <v>614</v>
      </c>
      <c r="B43" s="94" t="s">
        <v>431</v>
      </c>
      <c r="C43" s="66">
        <v>65</v>
      </c>
      <c r="D43" s="66">
        <v>147</v>
      </c>
      <c r="E43" s="95">
        <v>517925.8</v>
      </c>
      <c r="F43" s="66">
        <v>2633</v>
      </c>
      <c r="G43" s="96">
        <v>19.100000000000001</v>
      </c>
    </row>
    <row r="44" spans="1:14" ht="12" customHeight="1" x14ac:dyDescent="0.25">
      <c r="A44" s="94" t="s">
        <v>615</v>
      </c>
      <c r="B44" s="94" t="s">
        <v>312</v>
      </c>
      <c r="C44" s="66">
        <v>421</v>
      </c>
      <c r="D44" s="66">
        <v>14005</v>
      </c>
      <c r="E44" s="95">
        <v>33778</v>
      </c>
      <c r="F44" s="66">
        <v>12139</v>
      </c>
      <c r="G44" s="96">
        <v>0.9</v>
      </c>
    </row>
    <row r="45" spans="1:14" ht="12" customHeight="1" x14ac:dyDescent="0.25">
      <c r="A45" s="94" t="s">
        <v>616</v>
      </c>
      <c r="B45" s="94" t="s">
        <v>313</v>
      </c>
      <c r="C45" s="66">
        <v>107</v>
      </c>
      <c r="D45" s="66">
        <v>1918</v>
      </c>
      <c r="E45" s="95">
        <v>64588.2</v>
      </c>
      <c r="F45" s="66">
        <v>12697</v>
      </c>
      <c r="G45" s="96">
        <v>7.2</v>
      </c>
    </row>
    <row r="46" spans="1:14" ht="12" customHeight="1" x14ac:dyDescent="0.25">
      <c r="A46" s="94" t="s">
        <v>617</v>
      </c>
      <c r="B46" s="94" t="s">
        <v>437</v>
      </c>
      <c r="C46" s="66">
        <v>58</v>
      </c>
      <c r="D46" s="66">
        <v>174</v>
      </c>
      <c r="E46" s="95">
        <v>491872.6</v>
      </c>
      <c r="F46" s="66">
        <v>7987</v>
      </c>
      <c r="G46" s="96">
        <v>47.1</v>
      </c>
    </row>
    <row r="47" spans="1:14" ht="12" customHeight="1" x14ac:dyDescent="0.25">
      <c r="A47" s="94" t="s">
        <v>618</v>
      </c>
      <c r="B47" s="94" t="s">
        <v>619</v>
      </c>
      <c r="C47" s="66">
        <v>9</v>
      </c>
      <c r="D47" s="66">
        <v>1285</v>
      </c>
      <c r="E47" s="95">
        <v>7716.9</v>
      </c>
      <c r="F47" s="66">
        <v>2610</v>
      </c>
      <c r="G47" s="96">
        <v>2.2999999999999998</v>
      </c>
    </row>
    <row r="48" spans="1:14" s="97" customFormat="1" ht="12" customHeight="1" x14ac:dyDescent="0.25">
      <c r="A48" s="94" t="s">
        <v>440</v>
      </c>
      <c r="B48" s="94" t="s">
        <v>441</v>
      </c>
      <c r="C48" s="66">
        <v>20</v>
      </c>
      <c r="D48" s="66">
        <v>162</v>
      </c>
      <c r="E48" s="95">
        <v>127002</v>
      </c>
      <c r="F48" s="66">
        <v>668</v>
      </c>
      <c r="G48" s="96">
        <v>4.2</v>
      </c>
    </row>
    <row r="49" spans="1:7" s="97" customFormat="1" ht="12" customHeight="1" x14ac:dyDescent="0.25">
      <c r="A49" s="94" t="s">
        <v>620</v>
      </c>
      <c r="B49" s="94" t="s">
        <v>443</v>
      </c>
      <c r="C49" s="66">
        <v>3</v>
      </c>
      <c r="D49" s="66">
        <v>86</v>
      </c>
      <c r="E49" s="95">
        <v>41125.300000000003</v>
      </c>
      <c r="F49" s="66">
        <v>556</v>
      </c>
      <c r="G49" s="96">
        <v>6.6</v>
      </c>
    </row>
    <row r="50" spans="1:7" s="97" customFormat="1" ht="12" customHeight="1" x14ac:dyDescent="0.25">
      <c r="A50" s="94" t="s">
        <v>621</v>
      </c>
      <c r="B50" s="94" t="s">
        <v>46</v>
      </c>
      <c r="C50" s="66">
        <v>917</v>
      </c>
      <c r="D50" s="66">
        <v>8530</v>
      </c>
      <c r="E50" s="95">
        <v>122210.6</v>
      </c>
      <c r="F50" s="66">
        <v>45598</v>
      </c>
      <c r="G50" s="96">
        <v>5.9</v>
      </c>
    </row>
    <row r="51" spans="1:7" s="97" customFormat="1" ht="12" customHeight="1" x14ac:dyDescent="0.25">
      <c r="A51" s="94" t="s">
        <v>622</v>
      </c>
      <c r="B51" s="94" t="s">
        <v>447</v>
      </c>
      <c r="C51" s="66">
        <v>5</v>
      </c>
      <c r="D51" s="66">
        <v>44</v>
      </c>
      <c r="E51" s="95">
        <v>113973.3</v>
      </c>
      <c r="F51" s="66">
        <v>882</v>
      </c>
      <c r="G51" s="96">
        <v>20.6</v>
      </c>
    </row>
    <row r="52" spans="1:7" s="97" customFormat="1" ht="12" customHeight="1" x14ac:dyDescent="0.25">
      <c r="A52" s="94" t="s">
        <v>623</v>
      </c>
      <c r="B52" s="94" t="s">
        <v>451</v>
      </c>
      <c r="C52" s="66">
        <v>6</v>
      </c>
      <c r="D52" s="66">
        <v>427</v>
      </c>
      <c r="E52" s="95">
        <v>27063.8</v>
      </c>
      <c r="F52" s="66">
        <v>973</v>
      </c>
      <c r="G52" s="96">
        <v>4.3</v>
      </c>
    </row>
    <row r="53" spans="1:7" s="97" customFormat="1" ht="12" customHeight="1" x14ac:dyDescent="0.25">
      <c r="A53" s="94" t="s">
        <v>624</v>
      </c>
      <c r="B53" s="94" t="s">
        <v>453</v>
      </c>
      <c r="C53" s="66">
        <v>50</v>
      </c>
      <c r="D53" s="66">
        <v>511</v>
      </c>
      <c r="E53" s="95">
        <v>108618.8</v>
      </c>
      <c r="F53" s="66">
        <v>6082</v>
      </c>
      <c r="G53" s="96">
        <v>12.8</v>
      </c>
    </row>
    <row r="54" spans="1:7" s="97" customFormat="1" ht="12" customHeight="1" x14ac:dyDescent="0.25">
      <c r="A54" s="94" t="s">
        <v>625</v>
      </c>
      <c r="B54" s="94" t="s">
        <v>626</v>
      </c>
      <c r="C54" s="66">
        <v>20</v>
      </c>
      <c r="D54" s="66">
        <v>211</v>
      </c>
      <c r="E54" s="95">
        <v>112716.7</v>
      </c>
      <c r="F54" s="66">
        <v>1740</v>
      </c>
      <c r="G54" s="96">
        <v>8.6</v>
      </c>
    </row>
    <row r="55" spans="1:7" s="97" customFormat="1" ht="12" customHeight="1" x14ac:dyDescent="0.25">
      <c r="A55" s="94" t="s">
        <v>627</v>
      </c>
      <c r="B55" s="94" t="s">
        <v>457</v>
      </c>
      <c r="C55" s="66">
        <v>8</v>
      </c>
      <c r="D55" s="66">
        <v>69</v>
      </c>
      <c r="E55" s="95">
        <v>143873.1</v>
      </c>
      <c r="F55" s="66">
        <v>856</v>
      </c>
      <c r="G55" s="96">
        <v>12.7</v>
      </c>
    </row>
    <row r="56" spans="1:7" s="97" customFormat="1" ht="12" customHeight="1" x14ac:dyDescent="0.25">
      <c r="A56" s="94" t="s">
        <v>628</v>
      </c>
      <c r="B56" s="94" t="s">
        <v>459</v>
      </c>
      <c r="C56" s="66">
        <v>76</v>
      </c>
      <c r="D56" s="66">
        <v>518</v>
      </c>
      <c r="E56" s="95">
        <v>165861</v>
      </c>
      <c r="F56" s="66">
        <v>7675</v>
      </c>
      <c r="G56" s="96">
        <v>16.3</v>
      </c>
    </row>
    <row r="57" spans="1:7" s="97" customFormat="1" ht="12" customHeight="1" x14ac:dyDescent="0.25">
      <c r="A57" s="94" t="s">
        <v>629</v>
      </c>
      <c r="B57" s="94" t="s">
        <v>461</v>
      </c>
      <c r="C57" s="66">
        <v>118</v>
      </c>
      <c r="D57" s="66">
        <v>844</v>
      </c>
      <c r="E57" s="95">
        <v>148606.5</v>
      </c>
      <c r="F57" s="66">
        <v>5625</v>
      </c>
      <c r="G57" s="96">
        <v>6.9</v>
      </c>
    </row>
    <row r="58" spans="1:7" s="97" customFormat="1" ht="12" customHeight="1" x14ac:dyDescent="0.25">
      <c r="A58" s="94" t="s">
        <v>630</v>
      </c>
      <c r="B58" s="94" t="s">
        <v>463</v>
      </c>
      <c r="C58" s="66">
        <v>11</v>
      </c>
      <c r="D58" s="66">
        <v>85</v>
      </c>
      <c r="E58" s="95">
        <v>125357.3</v>
      </c>
      <c r="F58" s="66">
        <v>702</v>
      </c>
      <c r="G58" s="96">
        <v>8.3000000000000007</v>
      </c>
    </row>
    <row r="59" spans="1:7" s="97" customFormat="1" ht="12" customHeight="1" x14ac:dyDescent="0.25">
      <c r="A59" s="94" t="s">
        <v>631</v>
      </c>
      <c r="B59" s="94" t="s">
        <v>465</v>
      </c>
      <c r="C59" s="66">
        <v>26</v>
      </c>
      <c r="D59" s="66">
        <v>89</v>
      </c>
      <c r="E59" s="95">
        <v>313159.40000000002</v>
      </c>
      <c r="F59" s="66">
        <v>493</v>
      </c>
      <c r="G59" s="96">
        <v>5.5</v>
      </c>
    </row>
    <row r="60" spans="1:7" s="97" customFormat="1" ht="12" customHeight="1" x14ac:dyDescent="0.25">
      <c r="A60" s="94" t="s">
        <v>632</v>
      </c>
      <c r="B60" s="94" t="s">
        <v>467</v>
      </c>
      <c r="C60" s="66">
        <v>16</v>
      </c>
      <c r="D60" s="66">
        <v>133</v>
      </c>
      <c r="E60" s="95">
        <v>128985.3</v>
      </c>
      <c r="F60" s="66">
        <v>1362</v>
      </c>
      <c r="G60" s="96">
        <v>10.5</v>
      </c>
    </row>
    <row r="61" spans="1:7" s="97" customFormat="1" ht="12" customHeight="1" x14ac:dyDescent="0.25">
      <c r="A61" s="94" t="s">
        <v>633</v>
      </c>
      <c r="B61" s="94" t="s">
        <v>469</v>
      </c>
      <c r="C61" s="66">
        <v>4</v>
      </c>
      <c r="D61" s="66">
        <v>57</v>
      </c>
      <c r="E61" s="95">
        <v>87329.1</v>
      </c>
      <c r="F61" s="66">
        <v>629</v>
      </c>
      <c r="G61" s="96">
        <v>12.6</v>
      </c>
    </row>
    <row r="62" spans="1:7" s="97" customFormat="1" ht="12" customHeight="1" x14ac:dyDescent="0.25">
      <c r="A62" s="94" t="s">
        <v>634</v>
      </c>
      <c r="B62" s="94" t="s">
        <v>471</v>
      </c>
      <c r="C62" s="66">
        <v>183</v>
      </c>
      <c r="D62" s="66">
        <v>1199</v>
      </c>
      <c r="E62" s="95">
        <v>159078</v>
      </c>
      <c r="F62" s="66">
        <v>5165</v>
      </c>
      <c r="G62" s="96">
        <v>4.5</v>
      </c>
    </row>
    <row r="63" spans="1:7" s="97" customFormat="1" ht="12" customHeight="1" x14ac:dyDescent="0.25">
      <c r="A63" s="94" t="s">
        <v>635</v>
      </c>
      <c r="B63" s="94" t="s">
        <v>473</v>
      </c>
      <c r="C63" s="66">
        <v>97</v>
      </c>
      <c r="D63" s="66">
        <v>601</v>
      </c>
      <c r="E63" s="95">
        <v>170807.3</v>
      </c>
      <c r="F63" s="66">
        <v>2543</v>
      </c>
      <c r="G63" s="96">
        <v>4.4000000000000004</v>
      </c>
    </row>
    <row r="64" spans="1:7" s="97" customFormat="1" ht="12" customHeight="1" x14ac:dyDescent="0.25">
      <c r="A64" s="94" t="s">
        <v>636</v>
      </c>
      <c r="B64" s="94" t="s">
        <v>475</v>
      </c>
      <c r="C64" s="66">
        <v>28</v>
      </c>
      <c r="D64" s="66">
        <v>121</v>
      </c>
      <c r="E64" s="95">
        <v>233422</v>
      </c>
      <c r="F64" s="66">
        <v>682</v>
      </c>
      <c r="G64" s="96">
        <v>5.7</v>
      </c>
    </row>
    <row r="65" spans="1:7" s="97" customFormat="1" ht="12" customHeight="1" x14ac:dyDescent="0.25">
      <c r="A65" s="94" t="s">
        <v>637</v>
      </c>
      <c r="B65" s="94" t="s">
        <v>314</v>
      </c>
      <c r="C65" s="66">
        <v>897</v>
      </c>
      <c r="D65" s="66">
        <v>8217</v>
      </c>
      <c r="E65" s="95">
        <v>116633.4</v>
      </c>
      <c r="F65" s="66">
        <v>14910</v>
      </c>
      <c r="G65" s="96">
        <v>1.9</v>
      </c>
    </row>
    <row r="66" spans="1:7" s="97" customFormat="1" ht="12" customHeight="1" x14ac:dyDescent="0.25">
      <c r="A66" s="94" t="s">
        <v>638</v>
      </c>
      <c r="B66" s="94" t="s">
        <v>315</v>
      </c>
      <c r="C66" s="66">
        <v>536</v>
      </c>
      <c r="D66" s="66">
        <v>12184</v>
      </c>
      <c r="E66" s="95">
        <v>49562.5</v>
      </c>
      <c r="F66" s="66">
        <v>29071</v>
      </c>
      <c r="G66" s="96">
        <v>2.6</v>
      </c>
    </row>
    <row r="67" spans="1:7" s="97" customFormat="1" ht="12" customHeight="1" x14ac:dyDescent="0.25">
      <c r="A67" s="94" t="s">
        <v>639</v>
      </c>
      <c r="B67" s="94" t="s">
        <v>640</v>
      </c>
      <c r="C67" s="66">
        <v>58</v>
      </c>
      <c r="D67" s="66">
        <v>446</v>
      </c>
      <c r="E67" s="95">
        <v>143775.5</v>
      </c>
      <c r="F67" s="66">
        <v>1801</v>
      </c>
      <c r="G67" s="96">
        <v>4.0999999999999996</v>
      </c>
    </row>
    <row r="68" spans="1:7" s="97" customFormat="1" ht="12" customHeight="1" x14ac:dyDescent="0.25">
      <c r="A68" s="94" t="s">
        <v>641</v>
      </c>
      <c r="B68" s="94" t="s">
        <v>483</v>
      </c>
      <c r="C68" s="66">
        <v>43</v>
      </c>
      <c r="D68" s="66">
        <v>50</v>
      </c>
      <c r="E68" s="95">
        <v>854934</v>
      </c>
      <c r="F68" s="66">
        <v>191</v>
      </c>
      <c r="G68" s="96">
        <v>3.8</v>
      </c>
    </row>
    <row r="69" spans="1:7" s="97" customFormat="1" ht="12" customHeight="1" x14ac:dyDescent="0.25">
      <c r="A69" s="94" t="s">
        <v>642</v>
      </c>
      <c r="B69" s="94" t="s">
        <v>485</v>
      </c>
      <c r="C69" s="66">
        <v>25</v>
      </c>
      <c r="D69" s="66">
        <v>194</v>
      </c>
      <c r="E69" s="95">
        <v>133977</v>
      </c>
      <c r="F69" s="66">
        <v>604</v>
      </c>
      <c r="G69" s="96">
        <v>3.1</v>
      </c>
    </row>
    <row r="70" spans="1:7" s="97" customFormat="1" ht="12" customHeight="1" x14ac:dyDescent="0.25">
      <c r="A70" s="94" t="s">
        <v>643</v>
      </c>
      <c r="B70" s="94" t="s">
        <v>487</v>
      </c>
      <c r="C70" s="66">
        <v>32</v>
      </c>
      <c r="D70" s="66">
        <v>59</v>
      </c>
      <c r="E70" s="95">
        <v>548622.69999999995</v>
      </c>
      <c r="F70" s="66">
        <v>359</v>
      </c>
      <c r="G70" s="96">
        <v>6.2</v>
      </c>
    </row>
    <row r="71" spans="1:7" s="97" customFormat="1" ht="12" customHeight="1" x14ac:dyDescent="0.25">
      <c r="A71" s="94" t="s">
        <v>644</v>
      </c>
      <c r="B71" s="94" t="s">
        <v>489</v>
      </c>
      <c r="C71" s="66">
        <v>58</v>
      </c>
      <c r="D71" s="66">
        <v>683</v>
      </c>
      <c r="E71" s="95">
        <v>85814.399999999994</v>
      </c>
      <c r="F71" s="66">
        <v>1035</v>
      </c>
      <c r="G71" s="96">
        <v>1.5</v>
      </c>
    </row>
    <row r="72" spans="1:7" s="97" customFormat="1" ht="12" customHeight="1" x14ac:dyDescent="0.25">
      <c r="A72" s="94" t="s">
        <v>645</v>
      </c>
      <c r="B72" s="94" t="s">
        <v>491</v>
      </c>
      <c r="C72" s="66">
        <v>22</v>
      </c>
      <c r="D72" s="66">
        <v>189</v>
      </c>
      <c r="E72" s="95">
        <v>120297.3</v>
      </c>
      <c r="F72" s="66">
        <v>2189</v>
      </c>
      <c r="G72" s="96">
        <v>11.7</v>
      </c>
    </row>
    <row r="73" spans="1:7" s="97" customFormat="1" ht="12" customHeight="1" x14ac:dyDescent="0.25">
      <c r="A73" s="94" t="s">
        <v>646</v>
      </c>
      <c r="B73" s="94" t="s">
        <v>493</v>
      </c>
      <c r="C73" s="66">
        <v>4</v>
      </c>
      <c r="D73" s="66">
        <v>83</v>
      </c>
      <c r="E73" s="95">
        <v>80618.600000000006</v>
      </c>
      <c r="F73" s="66">
        <v>502</v>
      </c>
      <c r="G73" s="96">
        <v>7.1</v>
      </c>
    </row>
    <row r="74" spans="1:7" s="97" customFormat="1" ht="12" customHeight="1" x14ac:dyDescent="0.25">
      <c r="A74" s="94" t="s">
        <v>647</v>
      </c>
      <c r="B74" s="94" t="s">
        <v>648</v>
      </c>
      <c r="C74" s="66">
        <v>29</v>
      </c>
      <c r="D74" s="66">
        <v>122</v>
      </c>
      <c r="E74" s="95">
        <v>275830.40000000002</v>
      </c>
      <c r="F74" s="66">
        <v>391</v>
      </c>
      <c r="G74" s="96">
        <v>3.7</v>
      </c>
    </row>
    <row r="75" spans="1:7" s="97" customFormat="1" ht="12" customHeight="1" x14ac:dyDescent="0.25">
      <c r="A75" s="94" t="s">
        <v>649</v>
      </c>
      <c r="B75" s="94" t="s">
        <v>497</v>
      </c>
      <c r="C75" s="66">
        <v>43</v>
      </c>
      <c r="D75" s="66">
        <v>186</v>
      </c>
      <c r="E75" s="95">
        <v>242384.6</v>
      </c>
      <c r="F75" s="66">
        <v>405</v>
      </c>
      <c r="G75" s="96">
        <v>2.2000000000000002</v>
      </c>
    </row>
    <row r="76" spans="1:7" s="97" customFormat="1" ht="12" customHeight="1" x14ac:dyDescent="0.25">
      <c r="A76" s="94" t="s">
        <v>650</v>
      </c>
      <c r="B76" s="94" t="s">
        <v>58</v>
      </c>
      <c r="C76" s="66">
        <v>665</v>
      </c>
      <c r="D76" s="66">
        <v>3138</v>
      </c>
      <c r="E76" s="95">
        <v>226095.8</v>
      </c>
      <c r="F76" s="66">
        <v>14803</v>
      </c>
      <c r="G76" s="96">
        <v>4.9000000000000004</v>
      </c>
    </row>
    <row r="77" spans="1:7" s="97" customFormat="1" ht="12" customHeight="1" x14ac:dyDescent="0.25">
      <c r="A77" s="94" t="s">
        <v>651</v>
      </c>
      <c r="B77" s="94" t="s">
        <v>501</v>
      </c>
      <c r="C77" s="66">
        <v>251</v>
      </c>
      <c r="D77" s="66">
        <v>345</v>
      </c>
      <c r="E77" s="95">
        <v>788537.3</v>
      </c>
      <c r="F77" s="66">
        <v>4101</v>
      </c>
      <c r="G77" s="96">
        <v>12.5</v>
      </c>
    </row>
    <row r="78" spans="1:7" s="97" customFormat="1" ht="12" customHeight="1" x14ac:dyDescent="0.25">
      <c r="A78" s="94" t="s">
        <v>652</v>
      </c>
      <c r="B78" s="94" t="s">
        <v>653</v>
      </c>
      <c r="C78" s="66">
        <v>80</v>
      </c>
      <c r="D78" s="66">
        <v>470</v>
      </c>
      <c r="E78" s="95">
        <v>195266.9</v>
      </c>
      <c r="F78" s="66">
        <v>1512</v>
      </c>
      <c r="G78" s="96">
        <v>3.4</v>
      </c>
    </row>
    <row r="79" spans="1:7" s="97" customFormat="1" ht="12" customHeight="1" x14ac:dyDescent="0.25">
      <c r="A79" s="94" t="s">
        <v>654</v>
      </c>
      <c r="B79" s="94" t="s">
        <v>655</v>
      </c>
      <c r="C79" s="66">
        <v>119</v>
      </c>
      <c r="D79" s="66">
        <v>383</v>
      </c>
      <c r="E79" s="95">
        <v>333903.09999999998</v>
      </c>
      <c r="F79" s="66">
        <v>2483</v>
      </c>
      <c r="G79" s="96">
        <v>6.6</v>
      </c>
    </row>
    <row r="80" spans="1:7" s="97" customFormat="1" ht="12" customHeight="1" x14ac:dyDescent="0.25">
      <c r="A80" s="94" t="s">
        <v>656</v>
      </c>
      <c r="B80" s="94" t="s">
        <v>507</v>
      </c>
      <c r="C80" s="66">
        <v>17</v>
      </c>
      <c r="D80" s="66">
        <v>96</v>
      </c>
      <c r="E80" s="95">
        <v>211771.4</v>
      </c>
      <c r="F80" s="66">
        <v>484</v>
      </c>
      <c r="G80" s="96">
        <v>5.2</v>
      </c>
    </row>
    <row r="81" spans="1:7" s="97" customFormat="1" ht="12" customHeight="1" x14ac:dyDescent="0.25">
      <c r="A81" s="94" t="s">
        <v>657</v>
      </c>
      <c r="B81" s="94" t="s">
        <v>509</v>
      </c>
      <c r="C81" s="66">
        <v>47</v>
      </c>
      <c r="D81" s="66">
        <v>57</v>
      </c>
      <c r="E81" s="95">
        <v>833178.6</v>
      </c>
      <c r="F81" s="66">
        <v>379</v>
      </c>
      <c r="G81" s="96">
        <v>6.6</v>
      </c>
    </row>
    <row r="82" spans="1:7" s="97" customFormat="1" ht="12" customHeight="1" x14ac:dyDescent="0.25">
      <c r="A82" s="94" t="s">
        <v>658</v>
      </c>
      <c r="B82" s="94" t="s">
        <v>511</v>
      </c>
      <c r="C82" s="66">
        <v>36</v>
      </c>
      <c r="D82" s="66">
        <v>191</v>
      </c>
      <c r="E82" s="95">
        <v>200159.3</v>
      </c>
      <c r="F82" s="66">
        <v>501</v>
      </c>
      <c r="G82" s="96">
        <v>2.7</v>
      </c>
    </row>
    <row r="83" spans="1:7" s="97" customFormat="1" ht="12" customHeight="1" x14ac:dyDescent="0.25">
      <c r="A83" s="94" t="s">
        <v>659</v>
      </c>
      <c r="B83" s="94" t="s">
        <v>660</v>
      </c>
      <c r="C83" s="66">
        <v>83</v>
      </c>
      <c r="D83" s="66">
        <v>662</v>
      </c>
      <c r="E83" s="95">
        <v>135837.6</v>
      </c>
      <c r="F83" s="66">
        <v>2639</v>
      </c>
      <c r="G83" s="96">
        <v>4.2</v>
      </c>
    </row>
    <row r="84" spans="1:7" s="97" customFormat="1" ht="12" customHeight="1" x14ac:dyDescent="0.25">
      <c r="A84" s="94" t="s">
        <v>661</v>
      </c>
      <c r="B84" s="94" t="s">
        <v>662</v>
      </c>
      <c r="C84" s="66">
        <v>14</v>
      </c>
      <c r="D84" s="66">
        <v>108</v>
      </c>
      <c r="E84" s="95">
        <v>148746.79999999999</v>
      </c>
      <c r="F84" s="66">
        <v>695</v>
      </c>
      <c r="G84" s="96">
        <v>7.1</v>
      </c>
    </row>
    <row r="85" spans="1:7" s="97" customFormat="1" ht="12" customHeight="1" x14ac:dyDescent="0.25">
      <c r="A85" s="94" t="s">
        <v>663</v>
      </c>
      <c r="B85" s="94" t="s">
        <v>664</v>
      </c>
      <c r="C85" s="66">
        <v>132</v>
      </c>
      <c r="D85" s="66">
        <v>1278</v>
      </c>
      <c r="E85" s="95">
        <v>105886</v>
      </c>
      <c r="F85" s="66">
        <v>4068</v>
      </c>
      <c r="G85" s="96">
        <v>3.2</v>
      </c>
    </row>
    <row r="86" spans="1:7" s="97" customFormat="1" ht="12" customHeight="1" x14ac:dyDescent="0.25">
      <c r="A86" s="54" t="s">
        <v>665</v>
      </c>
      <c r="B86" s="94" t="s">
        <v>666</v>
      </c>
      <c r="C86" s="66">
        <v>43</v>
      </c>
      <c r="D86" s="66">
        <v>320</v>
      </c>
      <c r="E86" s="95">
        <v>135116.5</v>
      </c>
      <c r="F86" s="66">
        <v>1308</v>
      </c>
      <c r="G86" s="96">
        <v>4.0999999999999996</v>
      </c>
    </row>
    <row r="87" spans="1:7" s="97" customFormat="1" ht="12" customHeight="1" x14ac:dyDescent="0.25">
      <c r="A87" s="54" t="s">
        <v>667</v>
      </c>
      <c r="B87" s="94" t="s">
        <v>668</v>
      </c>
      <c r="C87" s="66">
        <v>28</v>
      </c>
      <c r="D87" s="66">
        <v>254</v>
      </c>
      <c r="E87" s="95">
        <v>114964.6</v>
      </c>
      <c r="F87" s="66">
        <v>549</v>
      </c>
      <c r="G87" s="96">
        <v>2.2000000000000002</v>
      </c>
    </row>
    <row r="88" spans="1:7" s="97" customFormat="1" ht="12" customHeight="1" x14ac:dyDescent="0.25">
      <c r="A88" s="94" t="s">
        <v>669</v>
      </c>
      <c r="B88" s="94" t="s">
        <v>523</v>
      </c>
      <c r="C88" s="66">
        <v>19</v>
      </c>
      <c r="D88" s="66">
        <v>268</v>
      </c>
      <c r="E88" s="95">
        <v>70095.899999999994</v>
      </c>
      <c r="F88" s="66">
        <v>610</v>
      </c>
      <c r="G88" s="96">
        <v>2.2999999999999998</v>
      </c>
    </row>
    <row r="89" spans="1:7" s="97" customFormat="1" ht="12" customHeight="1" x14ac:dyDescent="0.25">
      <c r="A89" s="94" t="s">
        <v>670</v>
      </c>
      <c r="B89" s="94" t="s">
        <v>316</v>
      </c>
      <c r="C89" s="66">
        <v>1543</v>
      </c>
      <c r="D89" s="66">
        <v>36439</v>
      </c>
      <c r="E89" s="95">
        <v>44463.5</v>
      </c>
      <c r="F89" s="66">
        <v>51834</v>
      </c>
      <c r="G89" s="96">
        <v>1.5</v>
      </c>
    </row>
    <row r="90" spans="1:7" s="97" customFormat="1" ht="12" customHeight="1" x14ac:dyDescent="0.25">
      <c r="A90" s="94" t="s">
        <v>671</v>
      </c>
      <c r="B90" s="94" t="s">
        <v>289</v>
      </c>
      <c r="C90" s="66">
        <v>917</v>
      </c>
      <c r="D90" s="66">
        <v>15307</v>
      </c>
      <c r="E90" s="95">
        <v>64461.3</v>
      </c>
      <c r="F90" s="66">
        <v>24802</v>
      </c>
      <c r="G90" s="96">
        <v>1.7</v>
      </c>
    </row>
    <row r="91" spans="1:7" s="97" customFormat="1" ht="12" customHeight="1" x14ac:dyDescent="0.25">
      <c r="A91" s="94" t="s">
        <v>672</v>
      </c>
      <c r="B91" s="94" t="s">
        <v>317</v>
      </c>
      <c r="C91" s="66">
        <v>528</v>
      </c>
      <c r="D91" s="66">
        <v>6831</v>
      </c>
      <c r="E91" s="95">
        <v>80438.100000000006</v>
      </c>
      <c r="F91" s="66">
        <v>11641</v>
      </c>
      <c r="G91" s="96">
        <v>1.8</v>
      </c>
    </row>
    <row r="92" spans="1:7" s="97" customFormat="1" ht="12" customHeight="1" x14ac:dyDescent="0.25">
      <c r="A92" s="94" t="s">
        <v>673</v>
      </c>
      <c r="B92" s="94" t="s">
        <v>531</v>
      </c>
      <c r="C92" s="66">
        <v>129</v>
      </c>
      <c r="D92" s="66">
        <v>388</v>
      </c>
      <c r="E92" s="95">
        <v>357738.8</v>
      </c>
      <c r="F92" s="66">
        <v>1518</v>
      </c>
      <c r="G92" s="96">
        <v>4.0999999999999996</v>
      </c>
    </row>
    <row r="93" spans="1:7" s="97" customFormat="1" ht="12" customHeight="1" x14ac:dyDescent="0.25">
      <c r="A93" s="94" t="s">
        <v>674</v>
      </c>
      <c r="B93" s="94" t="s">
        <v>318</v>
      </c>
      <c r="C93" s="66">
        <v>268</v>
      </c>
      <c r="D93" s="66">
        <v>3298</v>
      </c>
      <c r="E93" s="95">
        <v>88674.3</v>
      </c>
      <c r="F93" s="66">
        <v>4901</v>
      </c>
      <c r="G93" s="96">
        <v>1.5</v>
      </c>
    </row>
    <row r="94" spans="1:7" s="97" customFormat="1" ht="12" customHeight="1" x14ac:dyDescent="0.25">
      <c r="A94" s="94" t="s">
        <v>675</v>
      </c>
      <c r="B94" s="94" t="s">
        <v>299</v>
      </c>
      <c r="C94" s="66">
        <v>1162</v>
      </c>
      <c r="D94" s="66">
        <v>6603</v>
      </c>
      <c r="E94" s="95">
        <v>189754.8</v>
      </c>
      <c r="F94" s="66">
        <v>17854</v>
      </c>
      <c r="G94" s="96">
        <v>2.9</v>
      </c>
    </row>
    <row r="95" spans="1:7" s="97" customFormat="1" ht="12" customHeight="1" x14ac:dyDescent="0.25">
      <c r="A95" s="94" t="s">
        <v>676</v>
      </c>
      <c r="B95" s="94" t="s">
        <v>677</v>
      </c>
      <c r="C95" s="66">
        <v>84</v>
      </c>
      <c r="D95" s="66">
        <v>44</v>
      </c>
      <c r="E95" s="95">
        <v>1975817.3</v>
      </c>
      <c r="F95" s="66">
        <v>233</v>
      </c>
      <c r="G95" s="96">
        <v>5.5</v>
      </c>
    </row>
    <row r="96" spans="1:7" s="97" customFormat="1" ht="12" customHeight="1" x14ac:dyDescent="0.25">
      <c r="A96" s="94" t="s">
        <v>678</v>
      </c>
      <c r="B96" s="94" t="s">
        <v>539</v>
      </c>
      <c r="C96" s="66">
        <v>81</v>
      </c>
      <c r="D96" s="66">
        <v>37</v>
      </c>
      <c r="E96" s="95">
        <v>2183486.7000000002</v>
      </c>
      <c r="F96" s="66">
        <v>294</v>
      </c>
      <c r="G96" s="96">
        <v>8</v>
      </c>
    </row>
    <row r="97" spans="1:13" ht="12" customHeight="1" x14ac:dyDescent="0.25">
      <c r="A97" s="94" t="s">
        <v>679</v>
      </c>
      <c r="B97" s="94" t="s">
        <v>680</v>
      </c>
      <c r="C97" s="66">
        <v>320</v>
      </c>
      <c r="D97" s="66">
        <v>1063</v>
      </c>
      <c r="E97" s="95">
        <v>351847.4</v>
      </c>
      <c r="F97" s="66">
        <v>7697</v>
      </c>
      <c r="G97" s="96">
        <v>8.1</v>
      </c>
    </row>
    <row r="98" spans="1:13" ht="12" customHeight="1" x14ac:dyDescent="0.25">
      <c r="A98" s="94" t="s">
        <v>681</v>
      </c>
      <c r="B98" s="94" t="s">
        <v>682</v>
      </c>
      <c r="C98" s="66">
        <v>147</v>
      </c>
      <c r="D98" s="66">
        <v>293</v>
      </c>
      <c r="E98" s="95">
        <v>568435.4</v>
      </c>
      <c r="F98" s="66">
        <v>2964</v>
      </c>
      <c r="G98" s="96">
        <v>11.5</v>
      </c>
    </row>
    <row r="99" spans="1:13" ht="12" customHeight="1" x14ac:dyDescent="0.25">
      <c r="A99" s="94" t="s">
        <v>683</v>
      </c>
      <c r="B99" s="94" t="s">
        <v>319</v>
      </c>
      <c r="C99" s="66">
        <v>502</v>
      </c>
      <c r="D99" s="66">
        <v>7913</v>
      </c>
      <c r="E99" s="95">
        <v>69451.399999999994</v>
      </c>
      <c r="F99" s="66">
        <v>8622</v>
      </c>
      <c r="G99" s="96">
        <v>1.2</v>
      </c>
    </row>
    <row r="100" spans="1:13" ht="12" customHeight="1" x14ac:dyDescent="0.25">
      <c r="A100" s="94" t="s">
        <v>684</v>
      </c>
      <c r="B100" s="94" t="s">
        <v>40</v>
      </c>
      <c r="C100" s="66">
        <v>349</v>
      </c>
      <c r="D100" s="66">
        <v>13001</v>
      </c>
      <c r="E100" s="95">
        <v>29657.3</v>
      </c>
      <c r="F100" s="66">
        <v>12600</v>
      </c>
      <c r="G100" s="96">
        <v>1</v>
      </c>
    </row>
    <row r="101" spans="1:13" ht="12" customHeight="1" thickBot="1" x14ac:dyDescent="0.3">
      <c r="A101" s="94" t="s">
        <v>359</v>
      </c>
      <c r="B101" s="94" t="s">
        <v>94</v>
      </c>
      <c r="C101" s="66">
        <v>11722</v>
      </c>
      <c r="D101" s="66">
        <v>175107</v>
      </c>
      <c r="E101" s="95">
        <v>73191.600000000006</v>
      </c>
      <c r="F101" s="66">
        <v>344990</v>
      </c>
      <c r="G101" s="96">
        <v>2.1</v>
      </c>
    </row>
    <row r="102" spans="1:13" s="91" customFormat="1" ht="12.6" customHeight="1" x14ac:dyDescent="0.25">
      <c r="A102" s="98" t="s">
        <v>685</v>
      </c>
      <c r="B102" s="99"/>
      <c r="C102" s="100"/>
      <c r="D102" s="100"/>
      <c r="E102" s="100"/>
      <c r="F102" s="100"/>
      <c r="G102" s="100"/>
    </row>
    <row r="103" spans="1:13" ht="48" customHeight="1" x14ac:dyDescent="0.25">
      <c r="A103" s="105" t="s">
        <v>686</v>
      </c>
      <c r="B103" s="105"/>
      <c r="C103" s="105"/>
      <c r="D103" s="105"/>
      <c r="E103" s="105"/>
      <c r="F103" s="105"/>
      <c r="G103" s="105"/>
    </row>
    <row r="104" spans="1:13" ht="12.6" customHeight="1" x14ac:dyDescent="0.25">
      <c r="A104" s="90" t="s">
        <v>555</v>
      </c>
    </row>
    <row r="105" spans="1:13" ht="12.6" customHeight="1" x14ac:dyDescent="0.25">
      <c r="A105" s="90" t="s">
        <v>556</v>
      </c>
    </row>
    <row r="106" spans="1:13" ht="12.6" customHeight="1" x14ac:dyDescent="0.25">
      <c r="A106" s="90" t="s">
        <v>557</v>
      </c>
    </row>
    <row r="107" spans="1:13" ht="12.6" customHeight="1" x14ac:dyDescent="0.25">
      <c r="A107" s="90" t="s">
        <v>558</v>
      </c>
    </row>
    <row r="108" spans="1:13" ht="12.6" customHeight="1" x14ac:dyDescent="0.25">
      <c r="A108" s="97" t="s">
        <v>687</v>
      </c>
      <c r="B108" s="97"/>
      <c r="C108" s="101"/>
      <c r="D108" s="101"/>
      <c r="E108" s="101"/>
      <c r="F108" s="101"/>
      <c r="G108" s="101"/>
      <c r="H108" s="101"/>
      <c r="I108" s="101"/>
      <c r="J108" s="101"/>
    </row>
    <row r="109" spans="1:13" ht="12.6" customHeight="1" x14ac:dyDescent="0.25">
      <c r="A109" s="110" t="s">
        <v>688</v>
      </c>
      <c r="B109" s="110"/>
      <c r="C109" s="110"/>
      <c r="D109" s="110"/>
      <c r="E109" s="110"/>
      <c r="F109" s="110"/>
      <c r="G109" s="110"/>
      <c r="H109" s="110"/>
      <c r="I109" s="110"/>
      <c r="J109" s="110"/>
      <c r="K109" s="110"/>
      <c r="L109" s="110"/>
      <c r="M109" s="91"/>
    </row>
  </sheetData>
  <mergeCells count="2">
    <mergeCell ref="A103:G103"/>
    <mergeCell ref="A109:L109"/>
  </mergeCells>
  <pageMargins left="0" right="0"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Gulf</vt:lpstr>
      <vt:lpstr>statewide</vt:lpstr>
      <vt:lpstr>CBECS2012</vt:lpstr>
      <vt:lpstr>MECS2014EndUse</vt:lpstr>
      <vt:lpstr>MECS2014Counts</vt:lpstr>
      <vt:lpstr>CENDIV</vt:lpstr>
      <vt:lpstr>ELBTU</vt:lpstr>
      <vt:lpstr>ELCKBTU</vt:lpstr>
      <vt:lpstr>ELCLBTU</vt:lpstr>
      <vt:lpstr>ELCNS</vt:lpstr>
      <vt:lpstr>ELHTBTU</vt:lpstr>
      <vt:lpstr>ELLTBTU</vt:lpstr>
      <vt:lpstr>ELOFBTU</vt:lpstr>
      <vt:lpstr>ELOTBTU</vt:lpstr>
      <vt:lpstr>ELPCBTU</vt:lpstr>
      <vt:lpstr>ELRFBTU</vt:lpstr>
      <vt:lpstr>ELVNBTU</vt:lpstr>
      <vt:lpstr>ELWTBTU</vt:lpstr>
      <vt:lpstr>FINALWT</vt:lpstr>
      <vt:lpstr>PBA</vt:lpstr>
      <vt:lpstr>PBAPLUS</vt:lpstr>
      <vt:lpstr>SQFT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Wenjia</dc:creator>
  <cp:lastModifiedBy>Zhu, Wenjia</cp:lastModifiedBy>
  <dcterms:created xsi:type="dcterms:W3CDTF">2018-02-07T21:11:16Z</dcterms:created>
  <dcterms:modified xsi:type="dcterms:W3CDTF">2019-04-23T19:24:52Z</dcterms:modified>
</cp:coreProperties>
</file>