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0590" windowHeight="5325" tabRatio="708" activeTab="1"/>
  </bookViews>
  <sheets>
    <sheet name="Gulf Dashboard" sheetId="13" r:id="rId1"/>
    <sheet name="Gulf TP Inputs" sheetId="14" r:id="rId2"/>
  </sheets>
  <externalReferences>
    <externalReference r:id="rId3"/>
    <externalReference r:id="rId4"/>
  </externalReferences>
  <definedNames>
    <definedName name="_Key1" localSheetId="0" hidden="1">[1]Index!#REF!</definedName>
    <definedName name="_Key1" localSheetId="1" hidden="1">[1]Index!#REF!</definedName>
    <definedName name="_Key1" hidden="1">[1]Index!#REF!</definedName>
    <definedName name="_Sort" localSheetId="0" hidden="1">#REF!</definedName>
    <definedName name="_Sort" localSheetId="1" hidden="1">#REF!</definedName>
    <definedName name="_Sort" hidden="1">#REF!</definedName>
    <definedName name="name">[2]Appendix!$B$2:$C$94</definedName>
    <definedName name="Pal_Workbook_GUID" hidden="1">"YIRMAU281UHJBZQ7ILWGWXW6"</definedName>
  </definedNames>
  <calcPr calcId="145621" iterate="1"/>
</workbook>
</file>

<file path=xl/calcChain.xml><?xml version="1.0" encoding="utf-8"?>
<calcChain xmlns="http://schemas.openxmlformats.org/spreadsheetml/2006/main">
  <c r="K94" i="13" l="1"/>
  <c r="K95" i="13"/>
  <c r="K96" i="13"/>
  <c r="K97" i="13"/>
  <c r="L94" i="13"/>
  <c r="L95" i="13"/>
  <c r="L96" i="13"/>
  <c r="L97" i="13"/>
  <c r="K71" i="13" l="1"/>
  <c r="L98" i="13"/>
  <c r="K98" i="13"/>
  <c r="J95" i="13"/>
  <c r="J96" i="13"/>
  <c r="J97" i="13"/>
  <c r="J94" i="13"/>
  <c r="E6" i="13" l="1"/>
  <c r="E9" i="13"/>
  <c r="K61" i="13" l="1"/>
  <c r="G71" i="13"/>
  <c r="G62" i="13"/>
  <c r="C74" i="13"/>
  <c r="C73" i="13"/>
  <c r="C71" i="13"/>
  <c r="C64" i="13"/>
  <c r="C63" i="13"/>
  <c r="C62" i="13"/>
  <c r="D9" i="13"/>
  <c r="C9" i="13"/>
  <c r="D6" i="13"/>
  <c r="C6" i="13"/>
  <c r="G75" i="13"/>
  <c r="C65" i="13"/>
  <c r="C7" i="13" s="1"/>
  <c r="C8" i="13" l="1"/>
  <c r="K65" i="13"/>
  <c r="G65" i="13"/>
  <c r="D7" i="13" s="1"/>
  <c r="D8" i="13" s="1"/>
  <c r="C75" i="13"/>
  <c r="C10" i="13" s="1"/>
  <c r="C11" i="13" s="1"/>
  <c r="K75" i="13"/>
  <c r="D10" i="13" s="1"/>
  <c r="D11" i="13" s="1"/>
  <c r="E3" i="14" l="1"/>
  <c r="E4" i="14"/>
  <c r="F3" i="14"/>
  <c r="D13" i="14"/>
  <c r="B45" i="14" l="1"/>
  <c r="B44" i="14"/>
  <c r="K51" i="13" l="1"/>
  <c r="K55" i="13" s="1"/>
  <c r="G51" i="13"/>
  <c r="C54" i="13"/>
  <c r="C53" i="13"/>
  <c r="C51" i="13"/>
  <c r="K40" i="13"/>
  <c r="K44" i="13" s="1"/>
  <c r="G41" i="13"/>
  <c r="G44" i="13" s="1"/>
  <c r="I28" i="14"/>
  <c r="C43" i="13" s="1"/>
  <c r="C42" i="13"/>
  <c r="C41" i="13"/>
  <c r="G30" i="13"/>
  <c r="G32" i="13"/>
  <c r="C31" i="13"/>
  <c r="C29" i="13"/>
  <c r="K21" i="13"/>
  <c r="K19" i="13"/>
  <c r="G20" i="13"/>
  <c r="C20" i="13"/>
  <c r="N10" i="13"/>
  <c r="N9" i="13"/>
  <c r="N7" i="13"/>
  <c r="N6" i="13"/>
  <c r="M10" i="13"/>
  <c r="M9" i="13"/>
  <c r="O9" i="13" s="1"/>
  <c r="M7" i="13"/>
  <c r="O7" i="13" s="1"/>
  <c r="M6" i="13"/>
  <c r="M8" i="13" s="1"/>
  <c r="H10" i="13"/>
  <c r="H9" i="13"/>
  <c r="H7" i="13"/>
  <c r="H46" i="14"/>
  <c r="I46" i="14"/>
  <c r="C18" i="13" s="1"/>
  <c r="G13" i="14"/>
  <c r="H13" i="14"/>
  <c r="I9" i="13" s="1"/>
  <c r="H12" i="14"/>
  <c r="I6" i="13" s="1"/>
  <c r="G12" i="14"/>
  <c r="I13" i="14"/>
  <c r="I12" i="14"/>
  <c r="H6" i="13" s="1"/>
  <c r="J9" i="14"/>
  <c r="J8" i="14"/>
  <c r="C13" i="14"/>
  <c r="E13" i="14" s="1"/>
  <c r="I10" i="13" s="1"/>
  <c r="J10" i="13" s="1"/>
  <c r="B13" i="14"/>
  <c r="D12" i="14"/>
  <c r="C12" i="14"/>
  <c r="B12" i="14"/>
  <c r="F9" i="14"/>
  <c r="E9" i="14"/>
  <c r="F8" i="14"/>
  <c r="E8" i="14"/>
  <c r="F4" i="14"/>
  <c r="H4" i="14" s="1"/>
  <c r="H3" i="14"/>
  <c r="I59" i="14"/>
  <c r="H59" i="14"/>
  <c r="K32" i="13" s="1"/>
  <c r="I58" i="14"/>
  <c r="K20" i="13" s="1"/>
  <c r="H58" i="14"/>
  <c r="K31" i="13" s="1"/>
  <c r="I57" i="14"/>
  <c r="H57" i="14"/>
  <c r="K30" i="13" s="1"/>
  <c r="I56" i="14"/>
  <c r="K18" i="13" s="1"/>
  <c r="H56" i="14"/>
  <c r="K29" i="13" s="1"/>
  <c r="I54" i="14"/>
  <c r="G21" i="13" s="1"/>
  <c r="H54" i="14"/>
  <c r="I53" i="14"/>
  <c r="H53" i="14"/>
  <c r="G31" i="13" s="1"/>
  <c r="I52" i="14"/>
  <c r="G19" i="13" s="1"/>
  <c r="H52" i="14"/>
  <c r="I51" i="14"/>
  <c r="G18" i="13" s="1"/>
  <c r="H51" i="14"/>
  <c r="G29" i="13" s="1"/>
  <c r="I48" i="14"/>
  <c r="H48" i="14"/>
  <c r="I47" i="14"/>
  <c r="C19" i="13" s="1"/>
  <c r="H47" i="14"/>
  <c r="C30" i="13" s="1"/>
  <c r="H11" i="13" l="1"/>
  <c r="F13" i="14"/>
  <c r="J13" i="14" s="1"/>
  <c r="O10" i="13"/>
  <c r="O11" i="13" s="1"/>
  <c r="F12" i="14"/>
  <c r="J12" i="14" s="1"/>
  <c r="N8" i="13"/>
  <c r="H52" i="13"/>
  <c r="H72" i="13"/>
  <c r="E12" i="14"/>
  <c r="I7" i="13" s="1"/>
  <c r="I8" i="13" s="1"/>
  <c r="C55" i="13"/>
  <c r="K33" i="13"/>
  <c r="C33" i="13"/>
  <c r="K22" i="13"/>
  <c r="C22" i="13"/>
  <c r="D20" i="13" s="1"/>
  <c r="N11" i="13"/>
  <c r="I11" i="13"/>
  <c r="H8" i="13"/>
  <c r="J6" i="13"/>
  <c r="H49" i="14"/>
  <c r="H55" i="14"/>
  <c r="H60" i="14"/>
  <c r="I55" i="14"/>
  <c r="I60" i="14"/>
  <c r="I49" i="14"/>
  <c r="D43" i="13"/>
  <c r="G22" i="13"/>
  <c r="G33" i="13"/>
  <c r="H71" i="13" s="1"/>
  <c r="C44" i="13"/>
  <c r="G55" i="13"/>
  <c r="M11" i="13"/>
  <c r="L18" i="13"/>
  <c r="H51" i="13"/>
  <c r="H55" i="13" s="1"/>
  <c r="O6" i="13"/>
  <c r="O8" i="13" s="1"/>
  <c r="J9" i="13"/>
  <c r="J11" i="13" s="1"/>
  <c r="J7" i="13" l="1"/>
  <c r="H75" i="13"/>
  <c r="L20" i="13"/>
  <c r="L61" i="13"/>
  <c r="L65" i="13" s="1"/>
  <c r="H61" i="13"/>
  <c r="H62" i="13"/>
  <c r="D52" i="13"/>
  <c r="D74" i="13"/>
  <c r="D72" i="13"/>
  <c r="D73" i="13"/>
  <c r="D71" i="13"/>
  <c r="L31" i="13"/>
  <c r="L71" i="13"/>
  <c r="L75" i="13" s="1"/>
  <c r="D42" i="13"/>
  <c r="D62" i="13"/>
  <c r="D61" i="13"/>
  <c r="D63" i="13"/>
  <c r="D64" i="13"/>
  <c r="L51" i="13"/>
  <c r="L55" i="13" s="1"/>
  <c r="D31" i="13"/>
  <c r="E10" i="13"/>
  <c r="E11" i="13" s="1"/>
  <c r="L32" i="13"/>
  <c r="L29" i="13"/>
  <c r="L30" i="13"/>
  <c r="D51" i="13"/>
  <c r="D30" i="13"/>
  <c r="D54" i="13"/>
  <c r="D53" i="13"/>
  <c r="D29" i="13"/>
  <c r="L40" i="13"/>
  <c r="L44" i="13" s="1"/>
  <c r="L19" i="13"/>
  <c r="L21" i="13"/>
  <c r="D18" i="13"/>
  <c r="D19" i="13"/>
  <c r="D41" i="13"/>
  <c r="D40" i="13"/>
  <c r="J8" i="13"/>
  <c r="H21" i="13"/>
  <c r="H18" i="13"/>
  <c r="H40" i="13"/>
  <c r="H41" i="13"/>
  <c r="H20" i="13"/>
  <c r="E7" i="13"/>
  <c r="E8" i="13" s="1"/>
  <c r="H31" i="13"/>
  <c r="H32" i="13"/>
  <c r="H29" i="13"/>
  <c r="H30" i="13"/>
  <c r="H19" i="13"/>
  <c r="D65" i="13" l="1"/>
  <c r="H65" i="13"/>
  <c r="D75" i="13"/>
  <c r="L33" i="13"/>
  <c r="L22" i="13"/>
  <c r="D22" i="13"/>
  <c r="D33" i="13"/>
  <c r="D44" i="13"/>
  <c r="D55" i="13"/>
  <c r="H44" i="13"/>
  <c r="H22" i="13"/>
  <c r="H33" i="13"/>
</calcChain>
</file>

<file path=xl/sharedStrings.xml><?xml version="1.0" encoding="utf-8"?>
<sst xmlns="http://schemas.openxmlformats.org/spreadsheetml/2006/main" count="433" uniqueCount="152">
  <si>
    <t>Summary tables for all three sectors (Res/Com/Ind):</t>
  </si>
  <si>
    <t>Table 1. Theoretically Technical Potential Savings for Residential, Commercial, and Industrial Sectors</t>
  </si>
  <si>
    <t>Results Compare from 2013 Revision</t>
  </si>
  <si>
    <t>Results Compare from ITRON 2009</t>
  </si>
  <si>
    <t>Residential</t>
  </si>
  <si>
    <t>Commercial</t>
  </si>
  <si>
    <t>Industrial</t>
  </si>
  <si>
    <t>2020 Summer Peak (MW)</t>
  </si>
  <si>
    <t>Summer Peak (MW)</t>
  </si>
  <si>
    <t>Technical Summer Peak Savings (MW)</t>
  </si>
  <si>
    <t>Summer Peak Savings (MW)</t>
  </si>
  <si>
    <t>% of Summer Peak</t>
  </si>
  <si>
    <t>2020 Winter Peak (MW)</t>
  </si>
  <si>
    <t>Winter Peak (MW)</t>
  </si>
  <si>
    <t>Technical Winter Peak Savings (MW)</t>
  </si>
  <si>
    <t>Winter Peak Savings (MW)</t>
  </si>
  <si>
    <t>% of Winter Peak</t>
  </si>
  <si>
    <t>Segment</t>
  </si>
  <si>
    <t>Single Family</t>
  </si>
  <si>
    <t>Multi-Family</t>
  </si>
  <si>
    <t>Total</t>
  </si>
  <si>
    <t>End Use</t>
  </si>
  <si>
    <t>Space Heating</t>
  </si>
  <si>
    <t>Space Cooling</t>
  </si>
  <si>
    <t>Res Curtailable Load (MW)</t>
  </si>
  <si>
    <t>GS Curtailable Load (MW)</t>
  </si>
  <si>
    <t>GSD Curtailable Load (MW)</t>
  </si>
  <si>
    <t>Total Curtailable Load (MW)</t>
  </si>
  <si>
    <t>System Load (MW)</t>
  </si>
  <si>
    <t>% of System Load</t>
  </si>
  <si>
    <t>Summer</t>
  </si>
  <si>
    <t>Winter</t>
  </si>
  <si>
    <t>-</t>
  </si>
  <si>
    <t>Sector</t>
  </si>
  <si>
    <t>DR-Enabling Technology and Tariff</t>
  </si>
  <si>
    <t>Summer System Peak</t>
  </si>
  <si>
    <t>Winter System Peak</t>
  </si>
  <si>
    <t>Baseline</t>
  </si>
  <si>
    <t>High</t>
  </si>
  <si>
    <t>Low</t>
  </si>
  <si>
    <t>Total Residential</t>
  </si>
  <si>
    <t>Total Commercial</t>
  </si>
  <si>
    <t>Total Industrial</t>
  </si>
  <si>
    <t>TOTAL</t>
  </si>
  <si>
    <t>Summary of DR Technical Potential Results by Sector</t>
  </si>
  <si>
    <t>High S MW</t>
  </si>
  <si>
    <t>Low S MW</t>
  </si>
  <si>
    <t>High W MW</t>
  </si>
  <si>
    <t>Low W MW</t>
  </si>
  <si>
    <t>Residential (Itron Original)</t>
  </si>
  <si>
    <t>Commercial (Itron Original)</t>
  </si>
  <si>
    <t>Industrial (Itron Original)</t>
  </si>
  <si>
    <t>Total (Itron Original)</t>
  </si>
  <si>
    <t>Systm Adj Fact- Custm Count</t>
  </si>
  <si>
    <t>Total (after System Adj Fact)</t>
  </si>
  <si>
    <t>Achievements 2008-2012</t>
  </si>
  <si>
    <t>Total (less achievements)</t>
  </si>
  <si>
    <t>Percent Change from ITRON Original</t>
  </si>
  <si>
    <t>Technical Potential</t>
  </si>
  <si>
    <t>MW</t>
  </si>
  <si>
    <t>%</t>
  </si>
  <si>
    <t>AC Cycling Switch w/ flat rate</t>
  </si>
  <si>
    <t>AC Shedding Switch w/ flat rate</t>
  </si>
  <si>
    <t>Smarth Thermostats for AC w/CPP</t>
  </si>
  <si>
    <t>On-Off Switching via low-power wireless networks for water heating</t>
  </si>
  <si>
    <t>On-Off Switching via low-power wireless networks for pool systems</t>
  </si>
  <si>
    <t>In-home displays and pre-set control strategies with CPP</t>
  </si>
  <si>
    <t>Automated Load Control Strategies w/ CPP</t>
  </si>
  <si>
    <t>Direct Load Control System</t>
  </si>
  <si>
    <t>Austomated Control Strategies w/CPP</t>
  </si>
  <si>
    <t>Non-Res Curtailable</t>
  </si>
  <si>
    <t>Non-Residential</t>
  </si>
  <si>
    <t>Gulf Technical Potential - 2009 Study</t>
  </si>
  <si>
    <t>Gulf Technical Potential - 2014 Study</t>
  </si>
  <si>
    <t>% of Sector Peak</t>
  </si>
  <si>
    <t>GSD</t>
  </si>
  <si>
    <t>GS</t>
  </si>
  <si>
    <t>0-15,000 kWh</t>
  </si>
  <si>
    <t>15,001-25,000 kWh</t>
  </si>
  <si>
    <t>25,001-50,000 kWh</t>
  </si>
  <si>
    <t>50,000 kWh+</t>
  </si>
  <si>
    <t>0-50 kW</t>
  </si>
  <si>
    <t>51-300 kW</t>
  </si>
  <si>
    <t>301-500 kW</t>
  </si>
  <si>
    <t>501 kW+</t>
  </si>
  <si>
    <t>Mobile Home/Other</t>
  </si>
  <si>
    <t>Winter Peak Loads (kW)</t>
  </si>
  <si>
    <t>Res Segments Heating Load (kW)</t>
  </si>
  <si>
    <t>GS Segments Heating Load (kW)</t>
  </si>
  <si>
    <t>GSD Segments Total Load (kW)</t>
  </si>
  <si>
    <t>Residential Pool Pump and Water Heater Load</t>
  </si>
  <si>
    <t>Pool Pump</t>
  </si>
  <si>
    <t>Water Heater</t>
  </si>
  <si>
    <t>50,001 kWh +</t>
  </si>
  <si>
    <t>501 kW +</t>
  </si>
  <si>
    <t>Population</t>
  </si>
  <si>
    <t>SF Pool Pump</t>
  </si>
  <si>
    <t>SF Water Heater</t>
  </si>
  <si>
    <t>MF Pool Pump</t>
  </si>
  <si>
    <t>MF Water Heater</t>
  </si>
  <si>
    <t>MH Pool Pump</t>
  </si>
  <si>
    <t>MH Water Heater</t>
  </si>
  <si>
    <t>Total Pool Pump</t>
  </si>
  <si>
    <t>Total Water Heater</t>
  </si>
  <si>
    <t>Res Segments Cooling Load (kW)</t>
  </si>
  <si>
    <t>GS Segments Cooling Load (kW)</t>
  </si>
  <si>
    <t>Peak Day</t>
  </si>
  <si>
    <t>Peak Hour (HE)</t>
  </si>
  <si>
    <t>Residential Curtailable Load (MW)</t>
  </si>
  <si>
    <t>GS Total Load (MW)</t>
  </si>
  <si>
    <t xml:space="preserve">Summer: </t>
  </si>
  <si>
    <t xml:space="preserve">Winter: </t>
  </si>
  <si>
    <t>All</t>
  </si>
  <si>
    <t>Res Baseline</t>
  </si>
  <si>
    <t>NonRes Baseline</t>
  </si>
  <si>
    <t>Summer Peak Loads by End Use (kW)</t>
  </si>
  <si>
    <t>Summer Peak Load</t>
  </si>
  <si>
    <t>Winter Peak Load</t>
  </si>
  <si>
    <t>Table 2. Summer Peak Demand by Segment by Sector</t>
  </si>
  <si>
    <t>Table 3. Winter Peak Demand by Segment by Sector</t>
  </si>
  <si>
    <t>Avg Summer Peak</t>
  </si>
  <si>
    <t>Avg Winter Peak</t>
  </si>
  <si>
    <t>%Diff between 2016 and 2020 system peak (from 10 year site plan):</t>
  </si>
  <si>
    <t>2015 Peak Load By Segments (No Disaggregation)</t>
  </si>
  <si>
    <t>Customer Counts (ALL CUSTOMERS INCL. DR)</t>
  </si>
  <si>
    <t>Gulf Peak Demand Forecast (from 10 year site plan)</t>
  </si>
  <si>
    <t>2015 Technical Potential</t>
  </si>
  <si>
    <t>Total Residential Load (MW)*</t>
  </si>
  <si>
    <t>Gulf Technical Potential - 2018 Study (Scaled to 2020)</t>
  </si>
  <si>
    <t>Table 4. Summer Peak Potential by End Use by Sector (UNADJUSTED)</t>
  </si>
  <si>
    <t>Table 5. Winter Peak Potential by End Use by Sector (UNADJUSTED)</t>
  </si>
  <si>
    <t>Housing Type</t>
  </si>
  <si>
    <t>ADJUSTED TP RESULTS</t>
  </si>
  <si>
    <t>SMB Heating (kW)</t>
  </si>
  <si>
    <t>SMB Cooling (kW)</t>
  </si>
  <si>
    <t>LCI Winter kW</t>
  </si>
  <si>
    <t>LCI Summer kW</t>
  </si>
  <si>
    <t>Winter Res Heating (kW)</t>
  </si>
  <si>
    <t>Summer Res Cooling (kW)</t>
  </si>
  <si>
    <t>Summer Res Pool Pump (kW)</t>
  </si>
  <si>
    <t>Summer Res Water Heater (kW)</t>
  </si>
  <si>
    <t>Winter Res Pool Pump (kW)</t>
  </si>
  <si>
    <t>Winter Res Water Heater (kW)</t>
  </si>
  <si>
    <t>RES</t>
  </si>
  <si>
    <t>SMB</t>
  </si>
  <si>
    <t>LCI</t>
  </si>
  <si>
    <t>Multi Family</t>
  </si>
  <si>
    <t>Table 6. Summer Peak Potential by End Use by Sector (ADJUSTED)</t>
  </si>
  <si>
    <t>Table 7. Winter Peak Potential by End Use by Sector (ADJUSTED)</t>
  </si>
  <si>
    <t>Summer MW</t>
  </si>
  <si>
    <t xml:space="preserve"> Winter MW</t>
  </si>
  <si>
    <t>Winter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</si>
</sst>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Helv"/>
    </font>
    <font>
      <sz val="11"/>
      <color theme="1"/>
      <name val="Campton Light"/>
      <family val="2"/>
    </font>
    <font>
      <b/>
      <sz val="12"/>
      <color theme="4"/>
      <name val="Calibri"/>
      <family val="2"/>
      <scheme val="minor"/>
    </font>
    <font>
      <u/>
      <sz val="11"/>
      <color theme="6"/>
      <name val="Calibri"/>
      <family val="2"/>
    </font>
    <font>
      <u/>
      <sz val="10"/>
      <color theme="4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9"/>
      <color indexed="2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/>
      <top/>
      <bottom style="medium">
        <color theme="4" tint="-0.499984740745262"/>
      </bottom>
      <diagonal/>
    </border>
    <border>
      <left/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125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1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0" fillId="0" borderId="0"/>
    <xf numFmtId="8" fontId="30" fillId="0" borderId="0" applyFont="0" applyFill="0" applyBorder="0" applyAlignment="0" applyProtection="0"/>
    <xf numFmtId="166" fontId="6" fillId="0" borderId="0">
      <alignment horizontal="left" wrapText="1"/>
    </xf>
    <xf numFmtId="0" fontId="6" fillId="0" borderId="0"/>
    <xf numFmtId="0" fontId="30" fillId="0" borderId="0"/>
    <xf numFmtId="0" fontId="32" fillId="39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0" fontId="21" fillId="0" borderId="32" applyNumberFormat="0" applyFont="0" applyProtection="0">
      <alignment wrapText="1"/>
    </xf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Protection="0">
      <alignment vertical="top" wrapText="1"/>
    </xf>
    <xf numFmtId="0" fontId="21" fillId="0" borderId="33" applyNumberFormat="0" applyProtection="0">
      <alignment vertical="top" wrapText="1"/>
    </xf>
    <xf numFmtId="0" fontId="22" fillId="0" borderId="9" applyNumberFormat="0" applyProtection="0">
      <alignment wrapText="1"/>
    </xf>
    <xf numFmtId="0" fontId="22" fillId="0" borderId="3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5" fillId="12" borderId="16" applyNumberFormat="0" applyFont="0" applyAlignment="0" applyProtection="0"/>
    <xf numFmtId="0" fontId="22" fillId="0" borderId="35" applyNumberFormat="0" applyProtection="0">
      <alignment wrapText="1"/>
    </xf>
    <xf numFmtId="9" fontId="6" fillId="0" borderId="0" applyFont="0" applyFill="0" applyBorder="0" applyAlignment="0" applyProtection="0"/>
    <xf numFmtId="0" fontId="21" fillId="0" borderId="36" applyNumberFormat="0" applyFont="0" applyFill="0" applyProtection="0">
      <alignment wrapText="1"/>
    </xf>
    <xf numFmtId="0" fontId="22" fillId="0" borderId="37" applyNumberFormat="0" applyFill="0" applyProtection="0">
      <alignment wrapText="1"/>
    </xf>
    <xf numFmtId="0" fontId="27" fillId="0" borderId="0" applyNumberFormat="0" applyProtection="0">
      <alignment horizontal="left"/>
    </xf>
    <xf numFmtId="0" fontId="24" fillId="0" borderId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33" fillId="0" borderId="0"/>
    <xf numFmtId="0" fontId="34" fillId="0" borderId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2" borderId="0" xfId="2"/>
    <xf numFmtId="0" fontId="3" fillId="2" borderId="0" xfId="2" applyAlignment="1">
      <alignment horizontal="center" vertical="center"/>
    </xf>
    <xf numFmtId="0" fontId="0" fillId="4" borderId="1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3" fillId="5" borderId="0" xfId="0" applyFont="1" applyFill="1"/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10" fontId="0" fillId="4" borderId="7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" fontId="21" fillId="0" borderId="18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21" fillId="0" borderId="18" xfId="1" applyNumberFormat="1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9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3" fontId="0" fillId="3" borderId="0" xfId="0" applyNumberFormat="1" applyFill="1"/>
    <xf numFmtId="0" fontId="0" fillId="0" borderId="18" xfId="0" applyBorder="1"/>
    <xf numFmtId="0" fontId="5" fillId="0" borderId="0" xfId="0" applyFont="1"/>
    <xf numFmtId="0" fontId="2" fillId="36" borderId="18" xfId="0" applyFont="1" applyFill="1" applyBorder="1"/>
    <xf numFmtId="0" fontId="2" fillId="37" borderId="18" xfId="0" applyFont="1" applyFill="1" applyBorder="1"/>
    <xf numFmtId="0" fontId="2" fillId="3" borderId="18" xfId="0" applyFont="1" applyFill="1" applyBorder="1"/>
    <xf numFmtId="0" fontId="2" fillId="0" borderId="18" xfId="0" applyFont="1" applyBorder="1"/>
    <xf numFmtId="0" fontId="5" fillId="0" borderId="18" xfId="0" applyFont="1" applyBorder="1" applyAlignment="1">
      <alignment horizontal="center"/>
    </xf>
    <xf numFmtId="1" fontId="0" fillId="36" borderId="18" xfId="0" applyNumberFormat="1" applyFill="1" applyBorder="1"/>
    <xf numFmtId="1" fontId="0" fillId="37" borderId="18" xfId="0" applyNumberFormat="1" applyFill="1" applyBorder="1"/>
    <xf numFmtId="1" fontId="0" fillId="3" borderId="18" xfId="0" applyNumberFormat="1" applyFill="1" applyBorder="1"/>
    <xf numFmtId="1" fontId="0" fillId="0" borderId="18" xfId="0" applyNumberFormat="1" applyBorder="1"/>
    <xf numFmtId="10" fontId="0" fillId="0" borderId="18" xfId="1" applyNumberFormat="1" applyFont="1" applyBorder="1"/>
    <xf numFmtId="3" fontId="0" fillId="4" borderId="4" xfId="0" applyNumberForma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0" fontId="37" fillId="0" borderId="18" xfId="0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8" fillId="38" borderId="18" xfId="0" applyFont="1" applyFill="1" applyBorder="1" applyAlignment="1">
      <alignment horizontal="center" vertical="center"/>
    </xf>
    <xf numFmtId="10" fontId="38" fillId="38" borderId="18" xfId="0" applyNumberFormat="1" applyFont="1" applyFill="1" applyBorder="1" applyAlignment="1">
      <alignment horizontal="center" vertical="center"/>
    </xf>
    <xf numFmtId="3" fontId="38" fillId="38" borderId="18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9" fontId="5" fillId="3" borderId="0" xfId="1" applyNumberFormat="1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9" fontId="0" fillId="4" borderId="7" xfId="1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9" fontId="21" fillId="0" borderId="0" xfId="1" applyNumberFormat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0" fillId="0" borderId="0" xfId="0" applyBorder="1"/>
    <xf numFmtId="0" fontId="0" fillId="0" borderId="38" xfId="0" applyBorder="1"/>
    <xf numFmtId="3" fontId="21" fillId="0" borderId="0" xfId="0" applyNumberFormat="1" applyFont="1" applyBorder="1"/>
    <xf numFmtId="3" fontId="21" fillId="0" borderId="38" xfId="0" applyNumberFormat="1" applyFont="1" applyBorder="1"/>
    <xf numFmtId="0" fontId="21" fillId="0" borderId="22" xfId="0" applyFont="1" applyFill="1" applyBorder="1" applyAlignment="1">
      <alignment horizontal="left"/>
    </xf>
    <xf numFmtId="10" fontId="21" fillId="0" borderId="38" xfId="0" applyNumberFormat="1" applyFont="1" applyBorder="1"/>
    <xf numFmtId="0" fontId="21" fillId="0" borderId="23" xfId="0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3" fontId="21" fillId="0" borderId="24" xfId="1" applyNumberFormat="1" applyFont="1" applyFill="1" applyBorder="1" applyAlignment="1">
      <alignment horizontal="center"/>
    </xf>
    <xf numFmtId="3" fontId="21" fillId="0" borderId="24" xfId="0" applyNumberFormat="1" applyFont="1" applyBorder="1"/>
    <xf numFmtId="10" fontId="21" fillId="0" borderId="25" xfId="0" applyNumberFormat="1" applyFont="1" applyBorder="1"/>
    <xf numFmtId="0" fontId="21" fillId="0" borderId="22" xfId="0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3" fontId="21" fillId="0" borderId="0" xfId="1" applyNumberFormat="1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0" fillId="0" borderId="0" xfId="0" applyAlignment="1">
      <alignment wrapText="1"/>
    </xf>
    <xf numFmtId="3" fontId="21" fillId="0" borderId="38" xfId="1" applyNumberFormat="1" applyFont="1" applyFill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22" xfId="0" applyNumberFormat="1" applyFont="1" applyBorder="1" applyAlignment="1">
      <alignment horizontal="center"/>
    </xf>
    <xf numFmtId="3" fontId="21" fillId="0" borderId="22" xfId="0" applyNumberFormat="1" applyFont="1" applyBorder="1" applyAlignment="1">
      <alignment horizontal="center"/>
    </xf>
    <xf numFmtId="3" fontId="21" fillId="0" borderId="23" xfId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37" fillId="0" borderId="27" xfId="0" applyFont="1" applyBorder="1" applyAlignment="1">
      <alignment vertical="center"/>
    </xf>
    <xf numFmtId="14" fontId="21" fillId="0" borderId="24" xfId="0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3" fontId="21" fillId="0" borderId="25" xfId="0" applyNumberFormat="1" applyFont="1" applyBorder="1" applyAlignment="1">
      <alignment horizontal="center"/>
    </xf>
    <xf numFmtId="4" fontId="21" fillId="0" borderId="2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4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/>
    <xf numFmtId="3" fontId="21" fillId="0" borderId="20" xfId="0" applyNumberFormat="1" applyFont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0" fontId="21" fillId="0" borderId="0" xfId="0" applyFont="1" applyBorder="1"/>
    <xf numFmtId="3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3" fontId="21" fillId="0" borderId="24" xfId="0" applyNumberFormat="1" applyFont="1" applyFill="1" applyBorder="1" applyAlignment="1">
      <alignment horizontal="center" vertical="center"/>
    </xf>
    <xf numFmtId="1" fontId="21" fillId="0" borderId="38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0" xfId="0"/>
    <xf numFmtId="3" fontId="0" fillId="4" borderId="3" xfId="0" applyNumberFormat="1" applyFill="1" applyBorder="1" applyAlignment="1">
      <alignment vertical="center"/>
    </xf>
    <xf numFmtId="3" fontId="39" fillId="40" borderId="18" xfId="0" applyNumberFormat="1" applyFont="1" applyFill="1" applyBorder="1" applyAlignment="1">
      <alignment horizontal="right" vertical="center" wrapText="1"/>
    </xf>
    <xf numFmtId="0" fontId="22" fillId="0" borderId="2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3" fontId="21" fillId="0" borderId="20" xfId="1" applyNumberFormat="1" applyFont="1" applyFill="1" applyBorder="1" applyAlignment="1">
      <alignment horizontal="center"/>
    </xf>
    <xf numFmtId="165" fontId="21" fillId="0" borderId="20" xfId="1" applyNumberFormat="1" applyFont="1" applyFill="1" applyBorder="1" applyAlignment="1">
      <alignment horizontal="center"/>
    </xf>
    <xf numFmtId="165" fontId="21" fillId="0" borderId="21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3" fontId="22" fillId="0" borderId="19" xfId="1" applyNumberFormat="1" applyFont="1" applyFill="1" applyBorder="1" applyAlignment="1">
      <alignment horizontal="center"/>
    </xf>
    <xf numFmtId="3" fontId="22" fillId="0" borderId="20" xfId="1" applyNumberFormat="1" applyFont="1" applyFill="1" applyBorder="1" applyAlignment="1">
      <alignment horizontal="center"/>
    </xf>
    <xf numFmtId="3" fontId="22" fillId="0" borderId="21" xfId="1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0" fontId="37" fillId="0" borderId="29" xfId="0" applyNumberFormat="1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37" fillId="38" borderId="26" xfId="0" applyFont="1" applyFill="1" applyBorder="1" applyAlignment="1">
      <alignment horizontal="center" vertical="center"/>
    </xf>
    <xf numFmtId="0" fontId="37" fillId="38" borderId="27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</cellXfs>
  <cellStyles count="125">
    <cellStyle name="_x0013_" xfId="97"/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Body: normal cell" xfId="60"/>
    <cellStyle name="Calculation" xfId="14" builtinId="22" customBuiltin="1"/>
    <cellStyle name="Check Cell" xfId="16" builtinId="23" customBuiltin="1"/>
    <cellStyle name="Comma 18" xfId="98"/>
    <cellStyle name="Comma 2" xfId="61"/>
    <cellStyle name="Comma 2 2" xfId="62"/>
    <cellStyle name="Comma 2 2 2" xfId="50"/>
    <cellStyle name="Comma 2 3" xfId="99"/>
    <cellStyle name="Comma 3" xfId="63"/>
    <cellStyle name="Comma 3 2" xfId="100"/>
    <cellStyle name="Comma 3 3" xfId="101"/>
    <cellStyle name="Comma 3 4" xfId="48"/>
    <cellStyle name="Comma 4" xfId="88"/>
    <cellStyle name="Comma 5" xfId="102"/>
    <cellStyle name="Comma 6" xfId="103"/>
    <cellStyle name="Currency 2" xfId="89"/>
    <cellStyle name="Currency 2 2" xfId="104"/>
    <cellStyle name="Currency 2 3" xfId="105"/>
    <cellStyle name="Currency 2 4" xfId="106"/>
    <cellStyle name="Currency 2 5" xfId="52"/>
    <cellStyle name="Currency 3" xfId="45"/>
    <cellStyle name="Currency 3 2" xfId="107"/>
    <cellStyle name="Currency 3 3" xfId="108"/>
    <cellStyle name="Currency 4" xfId="109"/>
    <cellStyle name="Currency 5" xfId="110"/>
    <cellStyle name="Currency 6" xfId="111"/>
    <cellStyle name="Explanatory Text" xfId="19" builtinId="53" customBuiltin="1"/>
    <cellStyle name="Followed Hyperlink 2" xfId="91"/>
    <cellStyle name="Font: Calibri, 9pt regular" xfId="64"/>
    <cellStyle name="Footnotes: all except top row" xfId="65"/>
    <cellStyle name="Footnotes: top row" xfId="66"/>
    <cellStyle name="Good" xfId="9" builtinId="26" customBuiltin="1"/>
    <cellStyle name="Header: bottom row" xfId="67"/>
    <cellStyle name="Header: top rows" xfId="68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69"/>
    <cellStyle name="Hyperlink 2 2" xfId="112"/>
    <cellStyle name="Hyperlink 3" xfId="92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96"/>
    <cellStyle name="Normal 11" xfId="113"/>
    <cellStyle name="Normal 12" xfId="114"/>
    <cellStyle name="Normal 13" xfId="115"/>
    <cellStyle name="Normal 2" xfId="70"/>
    <cellStyle name="Normal 2 11" xfId="44"/>
    <cellStyle name="Normal 2 2" xfId="3"/>
    <cellStyle name="Normal 2 2 2" xfId="71"/>
    <cellStyle name="Normal 2 2 2 2" xfId="95"/>
    <cellStyle name="Normal 2 3" xfId="59"/>
    <cellStyle name="Normal 23" xfId="72"/>
    <cellStyle name="Normal 24" xfId="73"/>
    <cellStyle name="Normal 3" xfId="74"/>
    <cellStyle name="Normal 3 2" xfId="55"/>
    <cellStyle name="Normal 4" xfId="75"/>
    <cellStyle name="Normal 4 2" xfId="54"/>
    <cellStyle name="Normal 5" xfId="76"/>
    <cellStyle name="Normal 5 2" xfId="77"/>
    <cellStyle name="Normal 5 3" xfId="51"/>
    <cellStyle name="Normal 6" xfId="78"/>
    <cellStyle name="Normal 6 2" xfId="49"/>
    <cellStyle name="Normal 7" xfId="87"/>
    <cellStyle name="Normal 7 2" xfId="46"/>
    <cellStyle name="Normal 8" xfId="85"/>
    <cellStyle name="Normal 8 2" xfId="116"/>
    <cellStyle name="Normal 8 3" xfId="58"/>
    <cellStyle name="Normal 9" xfId="93"/>
    <cellStyle name="Normal 9 2" xfId="117"/>
    <cellStyle name="Note" xfId="18" builtinId="10" customBuiltin="1"/>
    <cellStyle name="Note 2" xfId="79"/>
    <cellStyle name="Output" xfId="13" builtinId="21" customBuiltin="1"/>
    <cellStyle name="Parent row" xfId="80"/>
    <cellStyle name="Percent" xfId="1" builtinId="5"/>
    <cellStyle name="Percent 2" xfId="81"/>
    <cellStyle name="Percent 2 2" xfId="118"/>
    <cellStyle name="Percent 2 3" xfId="119"/>
    <cellStyle name="Percent 2 4" xfId="120"/>
    <cellStyle name="Percent 2 5" xfId="47"/>
    <cellStyle name="Percent 3" xfId="90"/>
    <cellStyle name="Percent 3 2" xfId="57"/>
    <cellStyle name="Percent 4" xfId="86"/>
    <cellStyle name="Percent 4 2" xfId="121"/>
    <cellStyle name="Percent 4 3" xfId="94"/>
    <cellStyle name="Percent 5" xfId="122"/>
    <cellStyle name="Percent 6" xfId="123"/>
    <cellStyle name="Percent 7" xfId="124"/>
    <cellStyle name="Section Break" xfId="82"/>
    <cellStyle name="Section Break: parent row" xfId="83"/>
    <cellStyle name="SEM-BPS-data" xfId="56"/>
    <cellStyle name="Style 1" xfId="53"/>
    <cellStyle name="Table title" xfId="84"/>
    <cellStyle name="Title" xfId="4" builtinId="15" customBuiltin="1"/>
    <cellStyle name="Total" xfId="20" builtinId="25" customBuiltin="1"/>
    <cellStyle name="Warning Text" xfId="17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"/>
      <tableStyleElement type="headerRow" dxfId="0"/>
    </tableStyle>
  </tableStyles>
  <colors>
    <mruColors>
      <color rgb="FF77BC1F"/>
      <color rgb="FF007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'Gulf Dashboard'!$F$51:$F$54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'Gulf Dashboard'!$G$51:$G$54</c:f>
              <c:numCache>
                <c:formatCode>#,##0</c:formatCode>
                <c:ptCount val="4"/>
                <c:pt idx="0">
                  <c:v>20.947893385982233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'Gulf Dashboard'!$C$93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Dashboard'!$B$94:$B$97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'Gulf Dashboard'!$C$94:$C$97</c:f>
              <c:numCache>
                <c:formatCode>#,##0</c:formatCode>
                <c:ptCount val="4"/>
                <c:pt idx="0">
                  <c:v>0</c:v>
                </c:pt>
                <c:pt idx="1">
                  <c:v>389.08100000000002</c:v>
                </c:pt>
                <c:pt idx="2">
                  <c:v>47.776000000000003</c:v>
                </c:pt>
                <c:pt idx="3">
                  <c:v>28.234999999999999</c:v>
                </c:pt>
              </c:numCache>
            </c:numRef>
          </c:val>
        </c:ser>
        <c:ser>
          <c:idx val="1"/>
          <c:order val="1"/>
          <c:tx>
            <c:strRef>
              <c:f>'Gulf Dashboard'!$D$93</c:f>
              <c:strCache>
                <c:ptCount val="1"/>
                <c:pt idx="0">
                  <c:v> 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Dashboard'!$B$94:$B$97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'Gulf Dashboard'!$D$94:$D$97</c:f>
              <c:numCache>
                <c:formatCode>#,##0</c:formatCode>
                <c:ptCount val="4"/>
                <c:pt idx="0">
                  <c:v>552.72799999999995</c:v>
                </c:pt>
                <c:pt idx="1">
                  <c:v>0</c:v>
                </c:pt>
                <c:pt idx="2">
                  <c:v>74.656999999999996</c:v>
                </c:pt>
                <c:pt idx="3">
                  <c:v>39.825000000000003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429184"/>
        <c:axId val="138430720"/>
      </c:barChart>
      <c:catAx>
        <c:axId val="13842918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430720"/>
        <c:crosses val="autoZero"/>
        <c:auto val="1"/>
        <c:lblAlgn val="ctr"/>
        <c:lblOffset val="100"/>
        <c:noMultiLvlLbl val="0"/>
      </c:catAx>
      <c:valAx>
        <c:axId val="1384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3842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22506561679792"/>
          <c:y val="0.87933690580344126"/>
          <c:w val="0.43554986876640417"/>
          <c:h val="7.8996427529892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'Gulf Dashboard'!$G$93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Dashboard'!$F$94:$F$95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'Gulf Dashboard'!$G$94:$G$95</c:f>
              <c:numCache>
                <c:formatCode>#,##0</c:formatCode>
                <c:ptCount val="2"/>
                <c:pt idx="0">
                  <c:v>0</c:v>
                </c:pt>
                <c:pt idx="1">
                  <c:v>18.106999999999999</c:v>
                </c:pt>
              </c:numCache>
            </c:numRef>
          </c:val>
        </c:ser>
        <c:ser>
          <c:idx val="1"/>
          <c:order val="1"/>
          <c:tx>
            <c:strRef>
              <c:f>'Gulf Dashboard'!$H$93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Dashboard'!$F$94:$F$95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'Gulf Dashboard'!$H$94:$H$95</c:f>
              <c:numCache>
                <c:formatCode>#,##0</c:formatCode>
                <c:ptCount val="2"/>
                <c:pt idx="0">
                  <c:v>4.4619999999999997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464640"/>
        <c:axId val="138466432"/>
      </c:barChart>
      <c:catAx>
        <c:axId val="13846464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466432"/>
        <c:crosses val="autoZero"/>
        <c:auto val="1"/>
        <c:lblAlgn val="ctr"/>
        <c:lblOffset val="100"/>
        <c:noMultiLvlLbl val="0"/>
      </c:catAx>
      <c:valAx>
        <c:axId val="13846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3846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22506561679792"/>
          <c:y val="0.87933690580344126"/>
          <c:w val="0.43554986876640417"/>
          <c:h val="7.8996427529892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'Gulf Dashboard'!$K$93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Dashboard'!$J$94:$J$97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'Gulf Dashboard'!$K$94:$K$97</c:f>
              <c:numCache>
                <c:formatCode>#,##0</c:formatCode>
                <c:ptCount val="4"/>
                <c:pt idx="0">
                  <c:v>83.126999999999995</c:v>
                </c:pt>
                <c:pt idx="1">
                  <c:v>199.86099999999999</c:v>
                </c:pt>
                <c:pt idx="2">
                  <c:v>90.263999999999996</c:v>
                </c:pt>
                <c:pt idx="3">
                  <c:v>101.983</c:v>
                </c:pt>
              </c:numCache>
            </c:numRef>
          </c:val>
        </c:ser>
        <c:ser>
          <c:idx val="1"/>
          <c:order val="1"/>
          <c:tx>
            <c:strRef>
              <c:f>'Gulf Dashboard'!$L$93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Dashboard'!$J$94:$J$97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'Gulf Dashboard'!$L$94:$L$97</c:f>
              <c:numCache>
                <c:formatCode>#,##0</c:formatCode>
                <c:ptCount val="4"/>
                <c:pt idx="0">
                  <c:v>71.231999999999999</c:v>
                </c:pt>
                <c:pt idx="1">
                  <c:v>196.70400000000001</c:v>
                </c:pt>
                <c:pt idx="2">
                  <c:v>64.459999999999994</c:v>
                </c:pt>
                <c:pt idx="3">
                  <c:v>93.576999999999998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8685056"/>
        <c:axId val="138686848"/>
      </c:barChart>
      <c:catAx>
        <c:axId val="13868505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686848"/>
        <c:crosses val="autoZero"/>
        <c:auto val="1"/>
        <c:lblAlgn val="ctr"/>
        <c:lblOffset val="100"/>
        <c:noMultiLvlLbl val="0"/>
      </c:catAx>
      <c:valAx>
        <c:axId val="1386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3868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22506561679792"/>
          <c:y val="0.87933690580344126"/>
          <c:w val="0.43554986876640417"/>
          <c:h val="7.8996427529892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'Gulf Dashboard'!$O$93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Dashboard'!$N$94:$N$97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'Gulf Dashboard'!$O$94:$O$97</c:f>
              <c:numCache>
                <c:formatCode>#,##0</c:formatCode>
                <c:ptCount val="4"/>
                <c:pt idx="0">
                  <c:v>1.5957187956282386</c:v>
                </c:pt>
                <c:pt idx="1">
                  <c:v>3.837345499422963</c:v>
                </c:pt>
                <c:pt idx="2">
                  <c:v>7.3552796036672579</c:v>
                </c:pt>
                <c:pt idx="3">
                  <c:v>39.579546182326268</c:v>
                </c:pt>
              </c:numCache>
            </c:numRef>
          </c:val>
        </c:ser>
        <c:ser>
          <c:idx val="1"/>
          <c:order val="1"/>
          <c:tx>
            <c:strRef>
              <c:f>'Gulf Dashboard'!$P$93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'Gulf Dashboard'!$N$94:$N$97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'Gulf Dashboard'!$P$94:$P$97</c:f>
              <c:numCache>
                <c:formatCode>#,##0</c:formatCode>
                <c:ptCount val="4"/>
                <c:pt idx="0">
                  <c:v>1.3567158147936487</c:v>
                </c:pt>
                <c:pt idx="1">
                  <c:v>3.7477321642123997</c:v>
                </c:pt>
                <c:pt idx="2">
                  <c:v>5.212585006300861</c:v>
                </c:pt>
                <c:pt idx="3">
                  <c:v>33.98365842550772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1301632"/>
        <c:axId val="141303168"/>
      </c:barChart>
      <c:catAx>
        <c:axId val="1413016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303168"/>
        <c:crosses val="autoZero"/>
        <c:auto val="1"/>
        <c:lblAlgn val="ctr"/>
        <c:lblOffset val="100"/>
        <c:noMultiLvlLbl val="0"/>
      </c:catAx>
      <c:valAx>
        <c:axId val="14130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4130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222506561679792"/>
          <c:y val="0.87933690580344126"/>
          <c:w val="0.43554986876640417"/>
          <c:h val="7.89964275298920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104775</xdr:colOff>
      <xdr:row>98</xdr:row>
      <xdr:rowOff>42863</xdr:rowOff>
    </xdr:from>
    <xdr:to>
      <xdr:col>3</xdr:col>
      <xdr:colOff>533400</xdr:colOff>
      <xdr:row>113</xdr:row>
      <xdr:rowOff>71438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180974</xdr:colOff>
      <xdr:row>100</xdr:row>
      <xdr:rowOff>66675</xdr:rowOff>
    </xdr:from>
    <xdr:to>
      <xdr:col>7</xdr:col>
      <xdr:colOff>1314450</xdr:colOff>
      <xdr:row>110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1276350</xdr:colOff>
      <xdr:row>99</xdr:row>
      <xdr:rowOff>95250</xdr:rowOff>
    </xdr:from>
    <xdr:to>
      <xdr:col>12</xdr:col>
      <xdr:colOff>142875</xdr:colOff>
      <xdr:row>114</xdr:row>
      <xdr:rowOff>57150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</xdr:colOff>
      <xdr:row>99</xdr:row>
      <xdr:rowOff>142875</xdr:rowOff>
    </xdr:from>
    <xdr:to>
      <xdr:col>15</xdr:col>
      <xdr:colOff>1514475</xdr:colOff>
      <xdr:row>114</xdr:row>
      <xdr:rowOff>104775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5</xdr:col>
      <xdr:colOff>267349</xdr:colOff>
      <xdr:row>135</xdr:row>
      <xdr:rowOff>175751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973800"/>
          <a:ext cx="7483489" cy="5662151"/>
        </a:xfrm>
        <a:prstGeom prst="rect">
          <a:avLst/>
        </a:prstGeom>
      </xdr:spPr>
    </xdr:pic>
    <xdr:clientData/>
  </xdr:twoCellAnchor>
  <xdr:twoCellAnchor editAs="oneCell">
    <xdr:from>
      <xdr:col>5</xdr:col>
      <xdr:colOff>108436</xdr:colOff>
      <xdr:row>104</xdr:row>
      <xdr:rowOff>152400</xdr:rowOff>
    </xdr:from>
    <xdr:to>
      <xdr:col>12</xdr:col>
      <xdr:colOff>389347</xdr:colOff>
      <xdr:row>138</xdr:row>
      <xdr:rowOff>130088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576" y="18943320"/>
          <a:ext cx="8220951" cy="6195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dudata/CSPA%20Projects/610025%20-%20FEECA%20Potential%20Study/TEAPOT%20model%20and%20output/Result%20Comparison%201112/Res/Res_Output_093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107"/>
  <sheetViews>
    <sheetView topLeftCell="C28" zoomScale="80" zoomScaleNormal="80" workbookViewId="0">
      <selection activeCell="G14" sqref="G14"/>
    </sheetView>
  </sheetViews>
  <sheetFormatPr defaultColWidth="9.7109375" defaultRowHeight="15"/>
  <cols>
    <col min="1" max="1" width="9.7109375" style="2"/>
    <col min="2" max="2" width="41" style="2" customWidth="1"/>
    <col min="3" max="3" width="19.42578125" style="2" customWidth="1"/>
    <col min="4" max="4" width="20.7109375" style="2" customWidth="1"/>
    <col min="5" max="5" width="19.7109375" style="2" customWidth="1"/>
    <col min="6" max="6" width="22.5703125" style="2" customWidth="1"/>
    <col min="7" max="7" width="28.5703125" style="2" customWidth="1"/>
    <col min="8" max="8" width="22.140625" style="2" customWidth="1"/>
    <col min="9" max="9" width="19.42578125" style="2" customWidth="1"/>
    <col min="10" max="10" width="20.7109375" style="2" customWidth="1"/>
    <col min="11" max="11" width="21.85546875" style="2" customWidth="1"/>
    <col min="12" max="12" width="25.140625" style="2" customWidth="1"/>
    <col min="13" max="13" width="20.7109375" style="2" customWidth="1"/>
    <col min="14" max="14" width="24.85546875" style="2" customWidth="1"/>
    <col min="15" max="15" width="24" style="2" customWidth="1"/>
    <col min="16" max="16" width="24.140625" style="2" customWidth="1"/>
    <col min="17" max="17" width="28.42578125" style="2" customWidth="1"/>
    <col min="18" max="18" width="32.42578125" style="2" customWidth="1"/>
    <col min="19" max="16384" width="9.7109375" style="2"/>
  </cols>
  <sheetData>
    <row r="1" spans="1:15">
      <c r="A1" s="1" t="s">
        <v>0</v>
      </c>
    </row>
    <row r="3" spans="1:15">
      <c r="A3" s="3" t="s">
        <v>1</v>
      </c>
      <c r="G3" s="3" t="s">
        <v>2</v>
      </c>
      <c r="L3" s="3" t="s">
        <v>3</v>
      </c>
    </row>
    <row r="5" spans="1:15" ht="25.15" customHeight="1" thickBot="1">
      <c r="B5" s="4"/>
      <c r="C5" s="5" t="s">
        <v>4</v>
      </c>
      <c r="D5" s="5" t="s">
        <v>71</v>
      </c>
      <c r="E5" s="5" t="s">
        <v>20</v>
      </c>
      <c r="G5" s="4"/>
      <c r="H5" s="5" t="s">
        <v>4</v>
      </c>
      <c r="I5" s="5" t="s">
        <v>71</v>
      </c>
      <c r="J5" s="5" t="s">
        <v>20</v>
      </c>
      <c r="L5" s="4"/>
      <c r="M5" s="5" t="s">
        <v>4</v>
      </c>
      <c r="N5" s="5" t="s">
        <v>71</v>
      </c>
      <c r="O5" s="5" t="s">
        <v>20</v>
      </c>
    </row>
    <row r="6" spans="1:15" ht="25.15" customHeight="1" thickTop="1" thickBot="1">
      <c r="B6" s="6" t="s">
        <v>7</v>
      </c>
      <c r="C6" s="10">
        <f>C22</f>
        <v>1251.4768710143082</v>
      </c>
      <c r="D6" s="10">
        <f>SUM(G22,K22)</f>
        <v>877.82160958416011</v>
      </c>
      <c r="E6" s="7">
        <f>SUM(C6:D6)</f>
        <v>2129.2984805984684</v>
      </c>
      <c r="G6" s="6" t="s">
        <v>8</v>
      </c>
      <c r="H6" s="7">
        <f>'Gulf TP Inputs'!I12</f>
        <v>1862.0663679299569</v>
      </c>
      <c r="I6" s="7">
        <f>'Gulf TP Inputs'!H12</f>
        <v>688.70947854943608</v>
      </c>
      <c r="J6" s="7">
        <f>SUM(H6:I6)</f>
        <v>2550.7758464793928</v>
      </c>
      <c r="L6" s="6" t="s">
        <v>8</v>
      </c>
      <c r="M6" s="7">
        <f>'Gulf TP Inputs'!G8</f>
        <v>1150</v>
      </c>
      <c r="N6" s="7">
        <f>'Gulf TP Inputs'!H8</f>
        <v>675</v>
      </c>
      <c r="O6" s="7">
        <f>SUM(M6:N6)</f>
        <v>1825</v>
      </c>
    </row>
    <row r="7" spans="1:15" ht="25.15" customHeight="1" thickTop="1" thickBot="1">
      <c r="B7" s="6" t="s">
        <v>9</v>
      </c>
      <c r="C7" s="10">
        <f>C65</f>
        <v>465.09200000000004</v>
      </c>
      <c r="D7" s="10">
        <f>SUM(G65,K65)</f>
        <v>493.34199999999998</v>
      </c>
      <c r="E7" s="10">
        <f>SUM(C7:D7)</f>
        <v>958.43399999999997</v>
      </c>
      <c r="G7" s="6" t="s">
        <v>10</v>
      </c>
      <c r="H7" s="7">
        <f>'Gulf TP Inputs'!B12</f>
        <v>189.42660000000001</v>
      </c>
      <c r="I7" s="7">
        <f>'Gulf TP Inputs'!E12</f>
        <v>95.67</v>
      </c>
      <c r="J7" s="7">
        <f>SUM(H7:I7)</f>
        <v>285.09660000000002</v>
      </c>
      <c r="L7" s="6" t="s">
        <v>10</v>
      </c>
      <c r="M7" s="7">
        <f>'Gulf TP Inputs'!B8</f>
        <v>198</v>
      </c>
      <c r="N7" s="7">
        <f>'Gulf TP Inputs'!E8</f>
        <v>100</v>
      </c>
      <c r="O7" s="7">
        <f>SUM(M7:N7)</f>
        <v>298</v>
      </c>
    </row>
    <row r="8" spans="1:15" ht="25.15" customHeight="1" thickTop="1" thickBot="1">
      <c r="B8" s="6" t="s">
        <v>11</v>
      </c>
      <c r="C8" s="8">
        <f>C7/C6</f>
        <v>0.37163451500549755</v>
      </c>
      <c r="D8" s="8">
        <f>D7/D6</f>
        <v>0.56200712606483338</v>
      </c>
      <c r="E8" s="9">
        <f>E7/E6</f>
        <v>0.45011726102890892</v>
      </c>
      <c r="G8" s="6" t="s">
        <v>11</v>
      </c>
      <c r="H8" s="8">
        <f>H7/H6</f>
        <v>0.10172924191235135</v>
      </c>
      <c r="I8" s="8">
        <f t="shared" ref="I8:J8" si="0">I7/I6</f>
        <v>0.13891198390575474</v>
      </c>
      <c r="J8" s="8">
        <f t="shared" si="0"/>
        <v>0.11176858225057026</v>
      </c>
      <c r="L8" s="6" t="s">
        <v>11</v>
      </c>
      <c r="M8" s="9">
        <f>M7/M6</f>
        <v>0.17217391304347826</v>
      </c>
      <c r="N8" s="9">
        <f t="shared" ref="N8:O8" si="1">N7/N6</f>
        <v>0.14814814814814814</v>
      </c>
      <c r="O8" s="9">
        <f t="shared" si="1"/>
        <v>0.16328767123287671</v>
      </c>
    </row>
    <row r="9" spans="1:15" ht="25.15" customHeight="1" thickTop="1" thickBot="1">
      <c r="B9" s="6" t="s">
        <v>12</v>
      </c>
      <c r="C9" s="10">
        <f>C33</f>
        <v>1358.8491000671077</v>
      </c>
      <c r="D9" s="10">
        <f>SUM(G33,K33)</f>
        <v>701.69449120091724</v>
      </c>
      <c r="E9" s="7">
        <f>SUM(C9:D9)</f>
        <v>2060.543591268025</v>
      </c>
      <c r="G9" s="6" t="s">
        <v>13</v>
      </c>
      <c r="H9" s="7">
        <f>'Gulf TP Inputs'!I13</f>
        <v>1865.127298945732</v>
      </c>
      <c r="I9" s="7">
        <f>'Gulf TP Inputs'!H13</f>
        <v>569.33316893420044</v>
      </c>
      <c r="J9" s="7">
        <f>SUM(H9:I9)</f>
        <v>2434.4604678799324</v>
      </c>
      <c r="L9" s="6" t="s">
        <v>13</v>
      </c>
      <c r="M9" s="7">
        <f>'Gulf TP Inputs'!G9</f>
        <v>1270</v>
      </c>
      <c r="N9" s="7">
        <f>'Gulf TP Inputs'!H9</f>
        <v>558</v>
      </c>
      <c r="O9" s="7">
        <f>SUM(M9:N9)</f>
        <v>1828</v>
      </c>
    </row>
    <row r="10" spans="1:15" ht="25.15" customHeight="1" thickTop="1" thickBot="1">
      <c r="B10" s="6" t="s">
        <v>14</v>
      </c>
      <c r="C10" s="7">
        <f>C75</f>
        <v>667.21</v>
      </c>
      <c r="D10" s="7">
        <f>SUM(G75,K75)</f>
        <v>430.435</v>
      </c>
      <c r="E10" s="7">
        <f>SUM(C10:D10)</f>
        <v>1097.645</v>
      </c>
      <c r="F10" s="28"/>
      <c r="G10" s="6" t="s">
        <v>15</v>
      </c>
      <c r="H10" s="7">
        <f>'Gulf TP Inputs'!B13</f>
        <v>199.9503</v>
      </c>
      <c r="I10" s="7">
        <f>'Gulf TP Inputs'!E13</f>
        <v>40.181400000000004</v>
      </c>
      <c r="J10" s="7">
        <f>SUM(H10:I10)</f>
        <v>240.1317</v>
      </c>
      <c r="L10" s="6" t="s">
        <v>15</v>
      </c>
      <c r="M10" s="7">
        <f>'Gulf TP Inputs'!B9</f>
        <v>209</v>
      </c>
      <c r="N10" s="7">
        <f>'Gulf TP Inputs'!E9</f>
        <v>42</v>
      </c>
      <c r="O10" s="7">
        <f>SUM(M10:N10)</f>
        <v>251</v>
      </c>
    </row>
    <row r="11" spans="1:15" ht="25.15" customHeight="1" thickTop="1" thickBot="1">
      <c r="B11" s="6" t="s">
        <v>16</v>
      </c>
      <c r="C11" s="8">
        <f>C10/C9</f>
        <v>0.49101110635982276</v>
      </c>
      <c r="D11" s="8">
        <f>D10/D9</f>
        <v>0.61342223061111778</v>
      </c>
      <c r="E11" s="9">
        <f>E10/E9</f>
        <v>0.53269681100244382</v>
      </c>
      <c r="G11" s="6" t="s">
        <v>16</v>
      </c>
      <c r="H11" s="9">
        <f>H10/H9</f>
        <v>0.10720463965812008</v>
      </c>
      <c r="I11" s="9">
        <f t="shared" ref="I11:J11" si="2">I10/I9</f>
        <v>7.0576249887601208E-2</v>
      </c>
      <c r="J11" s="9">
        <f t="shared" si="2"/>
        <v>9.8638570298543574E-2</v>
      </c>
      <c r="L11" s="6" t="s">
        <v>16</v>
      </c>
      <c r="M11" s="9">
        <f>M10/M9</f>
        <v>0.16456692913385826</v>
      </c>
      <c r="N11" s="9">
        <f t="shared" ref="N11:O11" si="3">N10/N9</f>
        <v>7.5268817204301078E-2</v>
      </c>
      <c r="O11" s="9">
        <f t="shared" si="3"/>
        <v>0.13730853391684902</v>
      </c>
    </row>
    <row r="12" spans="1:15" ht="15.75" thickTop="1"/>
    <row r="14" spans="1:15">
      <c r="A14" s="3" t="s">
        <v>118</v>
      </c>
    </row>
    <row r="16" spans="1:15">
      <c r="B16" s="2" t="s">
        <v>4</v>
      </c>
      <c r="F16" s="2" t="s">
        <v>76</v>
      </c>
      <c r="J16" s="2" t="s">
        <v>75</v>
      </c>
    </row>
    <row r="17" spans="1:12" ht="25.15" customHeight="1">
      <c r="B17" s="11" t="s">
        <v>17</v>
      </c>
      <c r="C17" s="59" t="s">
        <v>59</v>
      </c>
      <c r="D17" s="59" t="s">
        <v>74</v>
      </c>
      <c r="F17" s="11" t="s">
        <v>17</v>
      </c>
      <c r="G17" s="59" t="s">
        <v>59</v>
      </c>
      <c r="H17" s="59" t="s">
        <v>74</v>
      </c>
      <c r="J17" s="11" t="s">
        <v>17</v>
      </c>
      <c r="K17" s="59" t="s">
        <v>59</v>
      </c>
      <c r="L17" s="59" t="s">
        <v>74</v>
      </c>
    </row>
    <row r="18" spans="1:12" ht="25.15" customHeight="1" thickBot="1">
      <c r="B18" s="12" t="s">
        <v>18</v>
      </c>
      <c r="C18" s="41">
        <f>('Gulf TP Inputs'!I46+'Gulf TP Inputs'!I46*'Gulf TP Inputs'!$B$44)/1000</f>
        <v>888.91690629961499</v>
      </c>
      <c r="D18" s="51">
        <f>C18/$C$22</f>
        <v>0.71029431457183667</v>
      </c>
      <c r="F18" s="12" t="s">
        <v>77</v>
      </c>
      <c r="G18" s="41">
        <f>('Gulf TP Inputs'!I51+'Gulf TP Inputs'!I51*'Gulf TP Inputs'!$B$44)/1000</f>
        <v>27.133066778083307</v>
      </c>
      <c r="H18" s="51">
        <f>G18/$G$22</f>
        <v>0.40957534827781156</v>
      </c>
      <c r="J18" s="12" t="s">
        <v>81</v>
      </c>
      <c r="K18" s="41">
        <f>('Gulf TP Inputs'!I56+'Gulf TP Inputs'!I56*'Gulf TP Inputs'!$B$44)/1000</f>
        <v>110.68625214773785</v>
      </c>
      <c r="L18" s="51">
        <f>K18/$K$22</f>
        <v>0.13638453826917832</v>
      </c>
    </row>
    <row r="19" spans="1:12" ht="25.15" customHeight="1" thickBot="1">
      <c r="B19" s="13" t="s">
        <v>19</v>
      </c>
      <c r="C19" s="41">
        <f>('Gulf TP Inputs'!I47+'Gulf TP Inputs'!I47*'Gulf TP Inputs'!$B$44)/1000</f>
        <v>248.4927608182696</v>
      </c>
      <c r="D19" s="51">
        <f t="shared" ref="D19:D20" si="4">C19/$C$22</f>
        <v>0.19855961110721043</v>
      </c>
      <c r="F19" s="13" t="s">
        <v>78</v>
      </c>
      <c r="G19" s="41">
        <f>('Gulf TP Inputs'!I52+'Gulf TP Inputs'!I52*'Gulf TP Inputs'!$B$44)/1000</f>
        <v>15.179395878865991</v>
      </c>
      <c r="H19" s="51">
        <f t="shared" ref="H19:H21" si="5">G19/$G$22</f>
        <v>0.22913393478820365</v>
      </c>
      <c r="J19" s="13" t="s">
        <v>82</v>
      </c>
      <c r="K19" s="41">
        <f>('Gulf TP Inputs'!I57+'Gulf TP Inputs'!I57*'Gulf TP Inputs'!$B$44)/1000</f>
        <v>266.17558976604982</v>
      </c>
      <c r="L19" s="51">
        <f t="shared" ref="L19:L21" si="6">K19/$K$22</f>
        <v>0.32797419918342463</v>
      </c>
    </row>
    <row r="20" spans="1:12" ht="25.15" customHeight="1" thickBot="1">
      <c r="B20" s="13" t="s">
        <v>85</v>
      </c>
      <c r="C20" s="41">
        <f>('Gulf TP Inputs'!I48+'Gulf TP Inputs'!I48*'Gulf TP Inputs'!$B$44)/1000</f>
        <v>114.06720389642383</v>
      </c>
      <c r="D20" s="51">
        <f t="shared" si="4"/>
        <v>9.114607432095298E-2</v>
      </c>
      <c r="F20" s="13" t="s">
        <v>79</v>
      </c>
      <c r="G20" s="41">
        <f>('Gulf TP Inputs'!I53+'Gulf TP Inputs'!I53*'Gulf TP Inputs'!$B$44)/1000</f>
        <v>17.139606543996937</v>
      </c>
      <c r="H20" s="51">
        <f t="shared" si="5"/>
        <v>0.25872343797393982</v>
      </c>
      <c r="J20" s="13" t="s">
        <v>83</v>
      </c>
      <c r="K20" s="41">
        <f>('Gulf TP Inputs'!I58+'Gulf TP Inputs'!I58*'Gulf TP Inputs'!$B$44)/1000</f>
        <v>132.52447760128732</v>
      </c>
      <c r="L20" s="51">
        <f t="shared" si="6"/>
        <v>0.16329299561874297</v>
      </c>
    </row>
    <row r="21" spans="1:12" ht="25.15" customHeight="1" thickBot="1">
      <c r="B21" s="13"/>
      <c r="C21" s="14"/>
      <c r="D21" s="15"/>
      <c r="F21" s="13" t="s">
        <v>80</v>
      </c>
      <c r="G21" s="41">
        <f>('Gulf TP Inputs'!I54+'Gulf TP Inputs'!I54*'Gulf TP Inputs'!$B$44)/1000</f>
        <v>6.7947566692454728</v>
      </c>
      <c r="H21" s="51">
        <f t="shared" si="5"/>
        <v>0.1025672789600449</v>
      </c>
      <c r="J21" s="13" t="s">
        <v>84</v>
      </c>
      <c r="K21" s="41">
        <f>('Gulf TP Inputs'!I59+'Gulf TP Inputs'!I59*'Gulf TP Inputs'!$B$44)/1000</f>
        <v>302.18846419889337</v>
      </c>
      <c r="L21" s="51">
        <f t="shared" si="6"/>
        <v>0.37234826692865403</v>
      </c>
    </row>
    <row r="22" spans="1:12" ht="25.15" customHeight="1">
      <c r="B22" s="16" t="s">
        <v>20</v>
      </c>
      <c r="C22" s="52">
        <f>SUM(C18:C21)</f>
        <v>1251.4768710143082</v>
      </c>
      <c r="D22" s="53">
        <f>SUM(D18:D21)</f>
        <v>1</v>
      </c>
      <c r="F22" s="16" t="s">
        <v>20</v>
      </c>
      <c r="G22" s="52">
        <f>SUM(G18:G21)</f>
        <v>66.246825870191714</v>
      </c>
      <c r="H22" s="53">
        <f>SUM(H18:H21)</f>
        <v>1</v>
      </c>
      <c r="J22" s="16" t="s">
        <v>20</v>
      </c>
      <c r="K22" s="52">
        <f>SUM(K18:K21)</f>
        <v>811.57478371396837</v>
      </c>
      <c r="L22" s="53">
        <f>SUM(L18:L21)</f>
        <v>1</v>
      </c>
    </row>
    <row r="23" spans="1:12" ht="25.15" customHeight="1">
      <c r="B23" s="54"/>
      <c r="C23" s="55"/>
      <c r="D23" s="56"/>
      <c r="F23" s="54"/>
      <c r="G23" s="57"/>
      <c r="H23" s="58"/>
      <c r="J23" s="54"/>
      <c r="K23" s="57"/>
      <c r="L23" s="58"/>
    </row>
    <row r="24" spans="1:12" ht="25.15" customHeight="1">
      <c r="B24" s="54"/>
      <c r="C24" s="55"/>
      <c r="D24" s="56"/>
      <c r="F24" s="54"/>
      <c r="G24" s="57"/>
      <c r="H24" s="58"/>
      <c r="J24" s="54"/>
      <c r="K24" s="57"/>
      <c r="L24" s="58"/>
    </row>
    <row r="25" spans="1:12">
      <c r="A25" s="3" t="s">
        <v>119</v>
      </c>
    </row>
    <row r="27" spans="1:12">
      <c r="B27" s="2" t="s">
        <v>4</v>
      </c>
      <c r="F27" s="2" t="s">
        <v>76</v>
      </c>
      <c r="J27" s="2" t="s">
        <v>75</v>
      </c>
    </row>
    <row r="28" spans="1:12" ht="25.15" customHeight="1">
      <c r="B28" s="11" t="s">
        <v>17</v>
      </c>
      <c r="C28" s="11" t="s">
        <v>59</v>
      </c>
      <c r="D28" s="11" t="s">
        <v>74</v>
      </c>
      <c r="F28" s="11" t="s">
        <v>17</v>
      </c>
      <c r="G28" s="59" t="s">
        <v>59</v>
      </c>
      <c r="H28" s="59" t="s">
        <v>74</v>
      </c>
      <c r="J28" s="11" t="s">
        <v>17</v>
      </c>
      <c r="K28" s="59" t="s">
        <v>59</v>
      </c>
      <c r="L28" s="59" t="s">
        <v>74</v>
      </c>
    </row>
    <row r="29" spans="1:12" ht="25.15" customHeight="1" thickBot="1">
      <c r="B29" s="12" t="s">
        <v>18</v>
      </c>
      <c r="C29" s="41">
        <f>('Gulf TP Inputs'!H46+'Gulf TP Inputs'!H46*'Gulf TP Inputs'!$B$45)/1000</f>
        <v>981.07284649321502</v>
      </c>
      <c r="D29" s="51">
        <f>C29/$C$33</f>
        <v>0.72198807538288401</v>
      </c>
      <c r="F29" s="12" t="s">
        <v>77</v>
      </c>
      <c r="G29" s="41">
        <f>('Gulf TP Inputs'!H51+'Gulf TP Inputs'!H51*'Gulf TP Inputs'!$B$45)/1000</f>
        <v>16.540613686075499</v>
      </c>
      <c r="H29" s="51">
        <f>G29/$G$33</f>
        <v>0.36015226757286306</v>
      </c>
      <c r="J29" s="12" t="s">
        <v>81</v>
      </c>
      <c r="K29" s="41">
        <f>('Gulf TP Inputs'!H56+'Gulf TP Inputs'!H56*'Gulf TP Inputs'!$B$45)/1000</f>
        <v>85.338776782774019</v>
      </c>
      <c r="L29" s="51">
        <f>K29/$K$33</f>
        <v>0.13013566846872698</v>
      </c>
    </row>
    <row r="30" spans="1:12" ht="25.15" customHeight="1" thickBot="1">
      <c r="B30" s="13" t="s">
        <v>19</v>
      </c>
      <c r="C30" s="41">
        <f>('Gulf TP Inputs'!H47+'Gulf TP Inputs'!H47*'Gulf TP Inputs'!$B$45)/1000</f>
        <v>241.68960657191829</v>
      </c>
      <c r="D30" s="51">
        <f t="shared" ref="D30:D31" si="7">C30/$C$33</f>
        <v>0.17786346295551309</v>
      </c>
      <c r="F30" s="13" t="s">
        <v>78</v>
      </c>
      <c r="G30" s="41">
        <f>('Gulf TP Inputs'!H52+'Gulf TP Inputs'!H52*'Gulf TP Inputs'!$B$45)/1000</f>
        <v>12.544074010249753</v>
      </c>
      <c r="H30" s="51">
        <f t="shared" ref="H30:H32" si="8">G30/$G$33</f>
        <v>0.27313235077828452</v>
      </c>
      <c r="J30" s="13" t="s">
        <v>82</v>
      </c>
      <c r="K30" s="41">
        <f>('Gulf TP Inputs'!H57+'Gulf TP Inputs'!H57*'Gulf TP Inputs'!$B$45)/1000</f>
        <v>235.73608792346027</v>
      </c>
      <c r="L30" s="51">
        <f t="shared" ref="L30:L32" si="9">K30/$K$33</f>
        <v>0.35948105352166837</v>
      </c>
    </row>
    <row r="31" spans="1:12" ht="25.15" customHeight="1" thickBot="1">
      <c r="B31" s="13" t="s">
        <v>85</v>
      </c>
      <c r="C31" s="41">
        <f>('Gulf TP Inputs'!H48+'Gulf TP Inputs'!H48*'Gulf TP Inputs'!$B$45)/1000</f>
        <v>136.08664700197434</v>
      </c>
      <c r="D31" s="51">
        <f t="shared" si="7"/>
        <v>0.10014846166160291</v>
      </c>
      <c r="F31" s="13" t="s">
        <v>79</v>
      </c>
      <c r="G31" s="41">
        <f>('Gulf TP Inputs'!H53+'Gulf TP Inputs'!H53*'Gulf TP Inputs'!$B$45)/1000</f>
        <v>12.907133026048964</v>
      </c>
      <c r="H31" s="51">
        <f t="shared" si="8"/>
        <v>0.2810375307362043</v>
      </c>
      <c r="J31" s="13" t="s">
        <v>83</v>
      </c>
      <c r="K31" s="41">
        <f>('Gulf TP Inputs'!H58+'Gulf TP Inputs'!H58*'Gulf TP Inputs'!$B$45)/1000</f>
        <v>85.166788095819157</v>
      </c>
      <c r="L31" s="51">
        <f t="shared" si="9"/>
        <v>0.12987339774503354</v>
      </c>
    </row>
    <row r="32" spans="1:12" ht="25.15" customHeight="1" thickBot="1">
      <c r="B32" s="13"/>
      <c r="C32" s="14"/>
      <c r="D32" s="15"/>
      <c r="F32" s="13" t="s">
        <v>80</v>
      </c>
      <c r="G32" s="41">
        <f>('Gulf TP Inputs'!H54+'Gulf TP Inputs'!H54*'Gulf TP Inputs'!$B$45)/1000</f>
        <v>3.9349029868667325</v>
      </c>
      <c r="H32" s="51">
        <f t="shared" si="8"/>
        <v>8.5677850912648235E-2</v>
      </c>
      <c r="J32" s="13" t="s">
        <v>84</v>
      </c>
      <c r="K32" s="41">
        <f>('Gulf TP Inputs'!H59+'Gulf TP Inputs'!H59*'Gulf TP Inputs'!$B$45)/1000</f>
        <v>249.52611468962289</v>
      </c>
      <c r="L32" s="51">
        <f t="shared" si="9"/>
        <v>0.38050988026457117</v>
      </c>
    </row>
    <row r="33" spans="1:12" ht="25.15" customHeight="1">
      <c r="B33" s="16" t="s">
        <v>20</v>
      </c>
      <c r="C33" s="52">
        <f>SUM(C29:C32)</f>
        <v>1358.8491000671077</v>
      </c>
      <c r="D33" s="53">
        <f>SUM(D29:D32)</f>
        <v>1</v>
      </c>
      <c r="F33" s="16" t="s">
        <v>20</v>
      </c>
      <c r="G33" s="52">
        <f>SUM(G29:G32)</f>
        <v>45.926723709240946</v>
      </c>
      <c r="H33" s="53">
        <f>SUM(H29:H32)</f>
        <v>1</v>
      </c>
      <c r="J33" s="16" t="s">
        <v>20</v>
      </c>
      <c r="K33" s="52">
        <f>SUM(K29:K32)</f>
        <v>655.7677674916763</v>
      </c>
      <c r="L33" s="53">
        <f>SUM(L29:L32)</f>
        <v>1</v>
      </c>
    </row>
    <row r="36" spans="1:12">
      <c r="A36" s="3" t="s">
        <v>129</v>
      </c>
    </row>
    <row r="38" spans="1:12">
      <c r="B38" s="2" t="s">
        <v>4</v>
      </c>
      <c r="F38" s="2" t="s">
        <v>76</v>
      </c>
      <c r="J38" s="2" t="s">
        <v>75</v>
      </c>
    </row>
    <row r="39" spans="1:12" ht="25.15" customHeight="1">
      <c r="B39" s="64" t="s">
        <v>21</v>
      </c>
      <c r="C39" s="59" t="s">
        <v>59</v>
      </c>
      <c r="D39" s="59" t="s">
        <v>74</v>
      </c>
      <c r="F39" s="64" t="s">
        <v>21</v>
      </c>
      <c r="G39" s="59" t="s">
        <v>59</v>
      </c>
      <c r="H39" s="59" t="s">
        <v>74</v>
      </c>
      <c r="J39" s="11" t="s">
        <v>21</v>
      </c>
      <c r="K39" s="59" t="s">
        <v>59</v>
      </c>
      <c r="L39" s="59" t="s">
        <v>74</v>
      </c>
    </row>
    <row r="40" spans="1:12" ht="25.15" customHeight="1" thickBot="1">
      <c r="B40" s="65" t="s">
        <v>22</v>
      </c>
      <c r="C40" s="41">
        <v>0</v>
      </c>
      <c r="D40" s="51">
        <f>C40/$C$22</f>
        <v>0</v>
      </c>
      <c r="F40" s="65" t="s">
        <v>22</v>
      </c>
      <c r="G40" s="41">
        <v>0</v>
      </c>
      <c r="H40" s="51">
        <f>G40/$G$22</f>
        <v>0</v>
      </c>
      <c r="J40" s="12" t="s">
        <v>112</v>
      </c>
      <c r="K40" s="41">
        <f>('Gulf TP Inputs'!G29+'Gulf TP Inputs'!G29*'Gulf TP Inputs'!$B$44)/1000</f>
        <v>632.79122535211263</v>
      </c>
      <c r="L40" s="51">
        <f>K40/K22</f>
        <v>0.77970784461328668</v>
      </c>
    </row>
    <row r="41" spans="1:12" ht="25.15" customHeight="1" thickBot="1">
      <c r="B41" s="66" t="s">
        <v>23</v>
      </c>
      <c r="C41" s="41">
        <f>('Gulf TP Inputs'!C28+'Gulf TP Inputs'!C28*'Gulf TP Inputs'!$B$44)/1000</f>
        <v>609.32083702213288</v>
      </c>
      <c r="D41" s="51">
        <f>C41/$C$22</f>
        <v>0.4868814207715122</v>
      </c>
      <c r="F41" s="66" t="s">
        <v>23</v>
      </c>
      <c r="G41" s="41">
        <f>('Gulf TP Inputs'!E29+'Gulf TP Inputs'!E29*'Gulf TP Inputs'!$B$44)/1000</f>
        <v>28.035839034205228</v>
      </c>
      <c r="H41" s="60">
        <f>G41/$G$22</f>
        <v>0.42320275222152459</v>
      </c>
      <c r="J41" s="13"/>
      <c r="K41" s="61"/>
      <c r="L41" s="60"/>
    </row>
    <row r="42" spans="1:12" ht="25.15" customHeight="1" thickBot="1">
      <c r="B42" s="66" t="s">
        <v>92</v>
      </c>
      <c r="C42" s="41">
        <f>('Gulf TP Inputs'!K28+'Gulf TP Inputs'!K28*'Gulf TP Inputs'!$B$44)/1000</f>
        <v>69.707547283702212</v>
      </c>
      <c r="D42" s="51">
        <f t="shared" ref="D42:D43" si="10">C42/$C$22</f>
        <v>5.5700228184964388E-2</v>
      </c>
      <c r="F42" s="66"/>
      <c r="G42" s="41"/>
      <c r="H42" s="60"/>
      <c r="J42" s="13"/>
      <c r="K42" s="61"/>
      <c r="L42" s="60"/>
    </row>
    <row r="43" spans="1:12" ht="25.15" customHeight="1" thickBot="1">
      <c r="B43" s="66" t="s">
        <v>91</v>
      </c>
      <c r="C43" s="41">
        <f>('Gulf TP Inputs'!I28+'Gulf TP Inputs'!I28*'Gulf TP Inputs'!$B$44)/1000</f>
        <v>67.65415291750503</v>
      </c>
      <c r="D43" s="51">
        <f t="shared" si="10"/>
        <v>5.4059451264706224E-2</v>
      </c>
      <c r="F43" s="66"/>
      <c r="G43" s="41"/>
      <c r="H43" s="60"/>
      <c r="J43" s="13"/>
      <c r="K43" s="61"/>
      <c r="L43" s="60"/>
    </row>
    <row r="44" spans="1:12" ht="25.15" customHeight="1">
      <c r="B44" s="67" t="s">
        <v>20</v>
      </c>
      <c r="C44" s="52">
        <f>SUM(C38:C43)</f>
        <v>746.68253722334009</v>
      </c>
      <c r="D44" s="53">
        <f>SUM(D38:D43)</f>
        <v>0.59664110022118277</v>
      </c>
      <c r="F44" s="67" t="s">
        <v>20</v>
      </c>
      <c r="G44" s="52">
        <f>SUM(G38:G43)</f>
        <v>28.035839034205228</v>
      </c>
      <c r="H44" s="53">
        <f>SUM(H38:H43)</f>
        <v>0.42320275222152459</v>
      </c>
      <c r="J44" s="16" t="s">
        <v>20</v>
      </c>
      <c r="K44" s="52">
        <f>SUM(K40:K43)</f>
        <v>632.79122535211263</v>
      </c>
      <c r="L44" s="53">
        <f>SUM(L40:L43)</f>
        <v>0.77970784461328668</v>
      </c>
    </row>
    <row r="47" spans="1:12">
      <c r="A47" s="3" t="s">
        <v>130</v>
      </c>
    </row>
    <row r="49" spans="1:12">
      <c r="B49" s="2" t="s">
        <v>4</v>
      </c>
      <c r="F49" s="2" t="s">
        <v>76</v>
      </c>
      <c r="J49" s="2" t="s">
        <v>75</v>
      </c>
    </row>
    <row r="50" spans="1:12" ht="25.15" customHeight="1">
      <c r="B50" s="11" t="s">
        <v>21</v>
      </c>
      <c r="C50" s="59" t="s">
        <v>59</v>
      </c>
      <c r="D50" s="59" t="s">
        <v>74</v>
      </c>
      <c r="F50" s="11" t="s">
        <v>21</v>
      </c>
      <c r="G50" s="59" t="s">
        <v>59</v>
      </c>
      <c r="H50" s="59" t="s">
        <v>74</v>
      </c>
      <c r="J50" s="11" t="s">
        <v>21</v>
      </c>
      <c r="K50" s="59" t="s">
        <v>59</v>
      </c>
      <c r="L50" s="59" t="s">
        <v>74</v>
      </c>
    </row>
    <row r="51" spans="1:12" ht="25.15" customHeight="1" thickBot="1">
      <c r="B51" s="12" t="s">
        <v>22</v>
      </c>
      <c r="C51" s="41">
        <f>('Gulf TP Inputs'!C20+'Gulf TP Inputs'!C20*'Gulf TP Inputs'!$B$45)/1000</f>
        <v>646.97345678183615</v>
      </c>
      <c r="D51" s="51">
        <f>C51/$C$33</f>
        <v>0.47611869246547311</v>
      </c>
      <c r="F51" s="12" t="s">
        <v>22</v>
      </c>
      <c r="G51" s="41">
        <f>('Gulf TP Inputs'!E21+'Gulf TP Inputs'!E21*'Gulf TP Inputs'!$B$45)/1000</f>
        <v>20.947893385982233</v>
      </c>
      <c r="H51" s="51">
        <f>G51/$G$33</f>
        <v>0.4561155617936512</v>
      </c>
      <c r="J51" s="12" t="s">
        <v>112</v>
      </c>
      <c r="K51" s="41">
        <f>('Gulf TP Inputs'!G21+'Gulf TP Inputs'!G21*'Gulf TP Inputs'!$B$45)/1000</f>
        <v>510.42253504442249</v>
      </c>
      <c r="L51" s="51">
        <f>K51/$K$33</f>
        <v>0.77835868175832734</v>
      </c>
    </row>
    <row r="52" spans="1:12" ht="25.15" customHeight="1" thickBot="1">
      <c r="B52" s="13" t="s">
        <v>23</v>
      </c>
      <c r="C52" s="41">
        <v>0</v>
      </c>
      <c r="D52" s="51">
        <f t="shared" ref="D52:D54" si="11">C52/$C$33</f>
        <v>0</v>
      </c>
      <c r="F52" s="13" t="s">
        <v>23</v>
      </c>
      <c r="G52" s="41">
        <v>0</v>
      </c>
      <c r="H52" s="51">
        <f>G52/SUM($G$51:$G$54)</f>
        <v>0</v>
      </c>
      <c r="J52" s="13"/>
      <c r="K52" s="61"/>
      <c r="L52" s="60"/>
    </row>
    <row r="53" spans="1:12" ht="25.15" customHeight="1" thickBot="1">
      <c r="B53" s="13" t="s">
        <v>92</v>
      </c>
      <c r="C53" s="41">
        <f>('Gulf TP Inputs'!K20+'Gulf TP Inputs'!K20*'Gulf TP Inputs'!$B$45)/1000</f>
        <v>103.72845409674235</v>
      </c>
      <c r="D53" s="51">
        <f t="shared" si="11"/>
        <v>7.63355210608887E-2</v>
      </c>
      <c r="F53" s="13"/>
      <c r="G53" s="41"/>
      <c r="H53" s="51"/>
      <c r="J53" s="13"/>
      <c r="K53" s="61"/>
      <c r="L53" s="60"/>
    </row>
    <row r="54" spans="1:12" ht="25.15" customHeight="1" thickBot="1">
      <c r="B54" s="13" t="s">
        <v>91</v>
      </c>
      <c r="C54" s="41">
        <f>('Gulf TP Inputs'!I20+'Gulf TP Inputs'!I20*'Gulf TP Inputs'!$B$45)/1000</f>
        <v>39.825312931885492</v>
      </c>
      <c r="D54" s="51">
        <f t="shared" si="11"/>
        <v>2.9308120327649841E-2</v>
      </c>
      <c r="F54" s="13"/>
      <c r="G54" s="41"/>
      <c r="H54" s="51"/>
      <c r="J54" s="13"/>
      <c r="K54" s="61"/>
      <c r="L54" s="60"/>
    </row>
    <row r="55" spans="1:12" ht="25.15" customHeight="1">
      <c r="B55" s="16" t="s">
        <v>20</v>
      </c>
      <c r="C55" s="52">
        <f>SUM(C49:C54)</f>
        <v>790.52722381046397</v>
      </c>
      <c r="D55" s="53">
        <f>SUM(D49:D54)</f>
        <v>0.58176233385401166</v>
      </c>
      <c r="F55" s="16" t="s">
        <v>20</v>
      </c>
      <c r="G55" s="52">
        <f>SUM(G49:G54)</f>
        <v>20.947893385982233</v>
      </c>
      <c r="H55" s="53">
        <f>SUM(H49:H54)</f>
        <v>0.4561155617936512</v>
      </c>
      <c r="J55" s="16" t="s">
        <v>20</v>
      </c>
      <c r="K55" s="52">
        <f>SUM(K51:K54)</f>
        <v>510.42253504442249</v>
      </c>
      <c r="L55" s="53">
        <f>SUM(L51:L54)</f>
        <v>0.77835868175832734</v>
      </c>
    </row>
    <row r="57" spans="1:12">
      <c r="A57" s="3" t="s">
        <v>147</v>
      </c>
    </row>
    <row r="59" spans="1:12">
      <c r="B59" s="2" t="s">
        <v>4</v>
      </c>
      <c r="F59" s="2" t="s">
        <v>76</v>
      </c>
      <c r="J59" s="2" t="s">
        <v>75</v>
      </c>
    </row>
    <row r="60" spans="1:12" ht="25.15" customHeight="1">
      <c r="B60" s="64" t="s">
        <v>21</v>
      </c>
      <c r="C60" s="59" t="s">
        <v>59</v>
      </c>
      <c r="D60" s="59" t="s">
        <v>74</v>
      </c>
      <c r="F60" s="64" t="s">
        <v>21</v>
      </c>
      <c r="G60" s="59" t="s">
        <v>59</v>
      </c>
      <c r="H60" s="59" t="s">
        <v>74</v>
      </c>
      <c r="J60" s="11" t="s">
        <v>21</v>
      </c>
      <c r="K60" s="59" t="s">
        <v>59</v>
      </c>
      <c r="L60" s="59" t="s">
        <v>74</v>
      </c>
    </row>
    <row r="61" spans="1:12" ht="25.15" customHeight="1" thickBot="1">
      <c r="B61" s="65" t="s">
        <v>22</v>
      </c>
      <c r="C61" s="41">
        <v>0</v>
      </c>
      <c r="D61" s="51">
        <f>C61/$C$22</f>
        <v>0</v>
      </c>
      <c r="F61" s="65" t="s">
        <v>22</v>
      </c>
      <c r="G61" s="41">
        <v>0</v>
      </c>
      <c r="H61" s="51">
        <f>G61/$G$22</f>
        <v>0</v>
      </c>
      <c r="J61" s="12" t="s">
        <v>112</v>
      </c>
      <c r="K61" s="41">
        <f>SUM('Gulf TP Inputs'!M39:M42)/1000</f>
        <v>475.23500000000001</v>
      </c>
      <c r="L61" s="51">
        <f>K61/$K$22</f>
        <v>0.58557142180441624</v>
      </c>
    </row>
    <row r="62" spans="1:12" ht="25.15" customHeight="1" thickBot="1">
      <c r="B62" s="66" t="s">
        <v>23</v>
      </c>
      <c r="C62" s="140">
        <f>SUM('Gulf TP Inputs'!C39:C41)/1000</f>
        <v>389.08100000000002</v>
      </c>
      <c r="D62" s="51">
        <f>C62/$C$22</f>
        <v>0.31089747562386361</v>
      </c>
      <c r="F62" s="66" t="s">
        <v>23</v>
      </c>
      <c r="G62" s="41">
        <f>SUM('Gulf TP Inputs'!J39:J42)/1000</f>
        <v>18.106999999999999</v>
      </c>
      <c r="H62" s="60">
        <f>G62/$G$22</f>
        <v>0.27332630299118055</v>
      </c>
      <c r="J62" s="13"/>
      <c r="K62" s="61"/>
      <c r="L62" s="60"/>
    </row>
    <row r="63" spans="1:12" ht="25.15" customHeight="1" thickBot="1">
      <c r="B63" s="66" t="s">
        <v>92</v>
      </c>
      <c r="C63" s="41">
        <f>SUM('Gulf TP Inputs'!E39:E41)/1000</f>
        <v>47.776000000000003</v>
      </c>
      <c r="D63" s="51">
        <f t="shared" ref="D63:D64" si="12">C63/$C$22</f>
        <v>3.8175695537447756E-2</v>
      </c>
      <c r="F63" s="66"/>
      <c r="G63" s="41"/>
      <c r="H63" s="60"/>
      <c r="J63" s="13"/>
      <c r="K63" s="61"/>
      <c r="L63" s="60"/>
    </row>
    <row r="64" spans="1:12" ht="25.15" customHeight="1" thickBot="1">
      <c r="B64" s="66" t="s">
        <v>91</v>
      </c>
      <c r="C64" s="140">
        <f>SUM('Gulf TP Inputs'!D39:D41)/1000</f>
        <v>28.234999999999999</v>
      </c>
      <c r="D64" s="51">
        <f t="shared" si="12"/>
        <v>2.2561343844186142E-2</v>
      </c>
      <c r="F64" s="66"/>
      <c r="G64" s="41"/>
      <c r="H64" s="60"/>
      <c r="J64" s="13"/>
      <c r="K64" s="61"/>
      <c r="L64" s="60"/>
    </row>
    <row r="65" spans="1:12" ht="25.15" customHeight="1">
      <c r="B65" s="67" t="s">
        <v>20</v>
      </c>
      <c r="C65" s="52">
        <f>SUM(C62:C64)</f>
        <v>465.09200000000004</v>
      </c>
      <c r="D65" s="53">
        <f>SUM(D59:D64)</f>
        <v>0.37163451500549749</v>
      </c>
      <c r="F65" s="67" t="s">
        <v>20</v>
      </c>
      <c r="G65" s="52">
        <f>SUM(G59:G64)</f>
        <v>18.106999999999999</v>
      </c>
      <c r="H65" s="53">
        <f>SUM(H59:H64)</f>
        <v>0.27332630299118055</v>
      </c>
      <c r="J65" s="16" t="s">
        <v>20</v>
      </c>
      <c r="K65" s="52">
        <f>SUM(K61:K64)</f>
        <v>475.23500000000001</v>
      </c>
      <c r="L65" s="53">
        <f>SUM(L61:L64)</f>
        <v>0.58557142180441624</v>
      </c>
    </row>
    <row r="67" spans="1:12">
      <c r="A67" s="3" t="s">
        <v>148</v>
      </c>
    </row>
    <row r="69" spans="1:12">
      <c r="B69" s="2" t="s">
        <v>4</v>
      </c>
      <c r="F69" s="2" t="s">
        <v>76</v>
      </c>
      <c r="J69" s="2" t="s">
        <v>75</v>
      </c>
    </row>
    <row r="70" spans="1:12" ht="25.15" customHeight="1">
      <c r="B70" s="11" t="s">
        <v>21</v>
      </c>
      <c r="C70" s="59" t="s">
        <v>59</v>
      </c>
      <c r="D70" s="59" t="s">
        <v>74</v>
      </c>
      <c r="F70" s="11" t="s">
        <v>21</v>
      </c>
      <c r="G70" s="59" t="s">
        <v>59</v>
      </c>
      <c r="H70" s="59" t="s">
        <v>74</v>
      </c>
      <c r="J70" s="11" t="s">
        <v>21</v>
      </c>
      <c r="K70" s="59" t="s">
        <v>59</v>
      </c>
      <c r="L70" s="59" t="s">
        <v>74</v>
      </c>
    </row>
    <row r="71" spans="1:12" ht="25.15" customHeight="1" thickBot="1">
      <c r="B71" s="12" t="s">
        <v>22</v>
      </c>
      <c r="C71" s="41">
        <f>SUM('Gulf TP Inputs'!B39:B41)/1000</f>
        <v>552.72799999999995</v>
      </c>
      <c r="D71" s="51">
        <f>C71/$C$33</f>
        <v>0.40676186927062258</v>
      </c>
      <c r="F71" s="12" t="s">
        <v>22</v>
      </c>
      <c r="G71" s="41">
        <f>SUM('Gulf TP Inputs'!I38:I41)/1000</f>
        <v>4.4619999999999997</v>
      </c>
      <c r="H71" s="51">
        <f>G71/$G$33</f>
        <v>9.7154763928919183E-2</v>
      </c>
      <c r="J71" s="12" t="s">
        <v>112</v>
      </c>
      <c r="K71" s="41">
        <f>SUM('Gulf TP Inputs'!L39:L42)/1000</f>
        <v>425.97300000000001</v>
      </c>
      <c r="L71" s="51">
        <f>K71/$K$33</f>
        <v>0.64957904477274708</v>
      </c>
    </row>
    <row r="72" spans="1:12" ht="25.15" customHeight="1" thickBot="1">
      <c r="B72" s="13" t="s">
        <v>23</v>
      </c>
      <c r="C72" s="41">
        <v>0</v>
      </c>
      <c r="D72" s="51">
        <f t="shared" ref="D72:D74" si="13">C72/$C$33</f>
        <v>0</v>
      </c>
      <c r="F72" s="13" t="s">
        <v>23</v>
      </c>
      <c r="G72" s="41">
        <v>0</v>
      </c>
      <c r="H72" s="51">
        <f>G72/SUM($G$51:$G$54)</f>
        <v>0</v>
      </c>
      <c r="J72" s="13"/>
      <c r="K72" s="61"/>
      <c r="L72" s="60"/>
    </row>
    <row r="73" spans="1:12" ht="25.15" customHeight="1" thickBot="1">
      <c r="B73" s="13" t="s">
        <v>92</v>
      </c>
      <c r="C73" s="41">
        <f>SUM('Gulf TP Inputs'!G39:G41)/1000</f>
        <v>74.656999999999996</v>
      </c>
      <c r="D73" s="51">
        <f t="shared" si="13"/>
        <v>5.4941347053409396E-2</v>
      </c>
      <c r="F73" s="13"/>
      <c r="G73" s="41"/>
      <c r="H73" s="51"/>
      <c r="J73" s="13"/>
      <c r="K73" s="61"/>
      <c r="L73" s="60"/>
    </row>
    <row r="74" spans="1:12" ht="25.15" customHeight="1" thickBot="1">
      <c r="B74" s="13" t="s">
        <v>91</v>
      </c>
      <c r="C74" s="41">
        <f>SUM('Gulf TP Inputs'!F39:F41)/1000</f>
        <v>39.825000000000003</v>
      </c>
      <c r="D74" s="51">
        <f t="shared" si="13"/>
        <v>2.9307890035790742E-2</v>
      </c>
      <c r="F74" s="13"/>
      <c r="G74" s="41"/>
      <c r="H74" s="51"/>
      <c r="J74" s="13"/>
      <c r="K74" s="61"/>
      <c r="L74" s="60"/>
    </row>
    <row r="75" spans="1:12" ht="25.15" customHeight="1">
      <c r="B75" s="16" t="s">
        <v>20</v>
      </c>
      <c r="C75" s="52">
        <f>SUM(C69:C74)</f>
        <v>667.21</v>
      </c>
      <c r="D75" s="53">
        <f>SUM(D69:D74)</f>
        <v>0.49101110635982276</v>
      </c>
      <c r="F75" s="16" t="s">
        <v>20</v>
      </c>
      <c r="G75" s="52">
        <f>SUM(G69:G74)</f>
        <v>4.4619999999999997</v>
      </c>
      <c r="H75" s="53">
        <f>SUM(H69:H74)</f>
        <v>9.7154763928919183E-2</v>
      </c>
      <c r="J75" s="16" t="s">
        <v>20</v>
      </c>
      <c r="K75" s="52">
        <f>SUM(K71:K74)</f>
        <v>425.97300000000001</v>
      </c>
      <c r="L75" s="53">
        <f>SUM(L71:L74)</f>
        <v>0.64957904477274708</v>
      </c>
    </row>
    <row r="78" spans="1:12" ht="15.75" thickBot="1">
      <c r="B78" s="4"/>
      <c r="C78" s="5" t="s">
        <v>4</v>
      </c>
      <c r="D78" s="5" t="s">
        <v>71</v>
      </c>
      <c r="E78" s="5" t="s">
        <v>20</v>
      </c>
    </row>
    <row r="79" spans="1:12" ht="16.5" thickTop="1" thickBot="1">
      <c r="B79" s="6" t="s">
        <v>7</v>
      </c>
      <c r="C79" s="10">
        <v>1251.4768710143082</v>
      </c>
      <c r="D79" s="10">
        <v>877.82160958416011</v>
      </c>
      <c r="E79" s="7">
        <v>2129.2984805984684</v>
      </c>
    </row>
    <row r="80" spans="1:12" ht="16.5" thickTop="1" thickBot="1">
      <c r="B80" s="6" t="s">
        <v>9</v>
      </c>
      <c r="C80" s="10">
        <v>465.09200000000004</v>
      </c>
      <c r="D80" s="10">
        <v>493.34199999999998</v>
      </c>
      <c r="E80" s="10">
        <v>958.43399999999997</v>
      </c>
    </row>
    <row r="81" spans="2:16" ht="16.5" thickTop="1" thickBot="1">
      <c r="B81" s="6" t="s">
        <v>11</v>
      </c>
      <c r="C81" s="8">
        <v>0.37163451500549755</v>
      </c>
      <c r="D81" s="8">
        <v>0.56200712606483338</v>
      </c>
      <c r="E81" s="9">
        <v>0.45011726102890892</v>
      </c>
    </row>
    <row r="82" spans="2:16" ht="16.5" thickTop="1" thickBot="1">
      <c r="B82" s="6" t="s">
        <v>12</v>
      </c>
      <c r="C82" s="10">
        <v>1358.8491000671077</v>
      </c>
      <c r="D82" s="10">
        <v>701.69449120091724</v>
      </c>
      <c r="E82" s="7">
        <v>2060.543591268025</v>
      </c>
    </row>
    <row r="83" spans="2:16" ht="16.5" thickTop="1" thickBot="1">
      <c r="B83" s="6" t="s">
        <v>14</v>
      </c>
      <c r="C83" s="7">
        <v>667.21</v>
      </c>
      <c r="D83" s="7">
        <v>430.435</v>
      </c>
      <c r="E83" s="7">
        <v>1097.645</v>
      </c>
    </row>
    <row r="84" spans="2:16" ht="16.5" thickTop="1" thickBot="1">
      <c r="B84" s="6" t="s">
        <v>16</v>
      </c>
      <c r="C84" s="8">
        <v>0.49101110635982276</v>
      </c>
      <c r="D84" s="8">
        <v>0.61342223061111778</v>
      </c>
      <c r="E84" s="9">
        <v>0.53269681100244382</v>
      </c>
    </row>
    <row r="85" spans="2:16" ht="15.75" thickTop="1"/>
    <row r="86" spans="2:16" ht="15.75" thickBot="1"/>
    <row r="87" spans="2:16" ht="16.5" thickTop="1" thickBot="1">
      <c r="B87" s="4"/>
      <c r="C87" s="6" t="s">
        <v>7</v>
      </c>
      <c r="D87" s="6" t="s">
        <v>9</v>
      </c>
      <c r="E87" s="6" t="s">
        <v>11</v>
      </c>
      <c r="F87" s="6" t="s">
        <v>12</v>
      </c>
      <c r="G87" s="6" t="s">
        <v>14</v>
      </c>
      <c r="H87" s="6" t="s">
        <v>16</v>
      </c>
    </row>
    <row r="88" spans="2:16" ht="16.5" thickTop="1" thickBot="1">
      <c r="B88" s="5" t="s">
        <v>4</v>
      </c>
      <c r="C88" s="10">
        <v>1251.4768710143082</v>
      </c>
      <c r="D88" s="10">
        <v>465.09200000000004</v>
      </c>
      <c r="E88" s="8">
        <v>0.37163451500549755</v>
      </c>
      <c r="F88" s="10">
        <v>1358.8491000671077</v>
      </c>
      <c r="G88" s="7">
        <v>667.21</v>
      </c>
      <c r="H88" s="8">
        <v>0.49101110635982276</v>
      </c>
    </row>
    <row r="89" spans="2:16" ht="16.5" thickTop="1" thickBot="1">
      <c r="B89" s="5" t="s">
        <v>71</v>
      </c>
      <c r="C89" s="10">
        <v>877.82160958416011</v>
      </c>
      <c r="D89" s="10">
        <v>493.34199999999998</v>
      </c>
      <c r="E89" s="8">
        <v>0.56200712606483338</v>
      </c>
      <c r="F89" s="10">
        <v>701.69449120091724</v>
      </c>
      <c r="G89" s="7">
        <v>430.435</v>
      </c>
      <c r="H89" s="8">
        <v>0.61342223061111778</v>
      </c>
    </row>
    <row r="90" spans="2:16" ht="16.5" thickTop="1" thickBot="1">
      <c r="B90" s="5" t="s">
        <v>20</v>
      </c>
      <c r="C90" s="7">
        <v>2129.2984805984684</v>
      </c>
      <c r="D90" s="10">
        <v>958.43399999999997</v>
      </c>
      <c r="E90" s="9">
        <v>0.45011726102890892</v>
      </c>
      <c r="F90" s="7">
        <v>2060.543591268025</v>
      </c>
      <c r="G90" s="7">
        <v>1097.645</v>
      </c>
      <c r="H90" s="9">
        <v>0.53269681100244382</v>
      </c>
    </row>
    <row r="91" spans="2:16" ht="15.75" thickTop="1"/>
    <row r="93" spans="2:16">
      <c r="B93" s="64" t="s">
        <v>21</v>
      </c>
      <c r="C93" s="59" t="s">
        <v>149</v>
      </c>
      <c r="D93" s="59" t="s">
        <v>150</v>
      </c>
      <c r="F93" s="64" t="s">
        <v>21</v>
      </c>
      <c r="G93" s="59" t="s">
        <v>59</v>
      </c>
      <c r="H93" s="59" t="s">
        <v>59</v>
      </c>
      <c r="J93" s="11" t="s">
        <v>17</v>
      </c>
      <c r="K93" s="59" t="s">
        <v>149</v>
      </c>
      <c r="L93" s="59" t="s">
        <v>151</v>
      </c>
      <c r="N93" s="11" t="s">
        <v>17</v>
      </c>
      <c r="O93" s="59" t="s">
        <v>149</v>
      </c>
      <c r="P93" s="59" t="s">
        <v>151</v>
      </c>
    </row>
    <row r="94" spans="2:16" ht="15.75" thickBot="1">
      <c r="B94" s="65" t="s">
        <v>22</v>
      </c>
      <c r="C94" s="41">
        <v>0</v>
      </c>
      <c r="D94" s="41">
        <v>552.72799999999995</v>
      </c>
      <c r="F94" s="65" t="s">
        <v>22</v>
      </c>
      <c r="G94" s="41">
        <v>0</v>
      </c>
      <c r="H94" s="41">
        <v>4.4619999999999997</v>
      </c>
      <c r="J94" s="142" t="str">
        <f>'Gulf TP Inputs'!F25</f>
        <v>0-50 kW</v>
      </c>
      <c r="K94" s="41">
        <f>'Gulf TP Inputs'!M39/1000</f>
        <v>83.126999999999995</v>
      </c>
      <c r="L94" s="41">
        <f>'Gulf TP Inputs'!L39/1000</f>
        <v>71.231999999999999</v>
      </c>
      <c r="N94" s="142" t="s">
        <v>81</v>
      </c>
      <c r="O94" s="143">
        <v>1.5957187956282386</v>
      </c>
      <c r="P94" s="143">
        <v>1.3567158147936487</v>
      </c>
    </row>
    <row r="95" spans="2:16" ht="15.75" thickBot="1">
      <c r="B95" s="66" t="s">
        <v>23</v>
      </c>
      <c r="C95" s="140">
        <v>389.08100000000002</v>
      </c>
      <c r="D95" s="41">
        <v>0</v>
      </c>
      <c r="F95" s="66" t="s">
        <v>23</v>
      </c>
      <c r="G95" s="41">
        <v>18.106999999999999</v>
      </c>
      <c r="H95" s="41">
        <v>0</v>
      </c>
      <c r="J95" s="142" t="str">
        <f>'Gulf TP Inputs'!F26</f>
        <v>51-300 kW</v>
      </c>
      <c r="K95" s="41">
        <f>'Gulf TP Inputs'!M40/1000</f>
        <v>199.86099999999999</v>
      </c>
      <c r="L95" s="41">
        <f>'Gulf TP Inputs'!L40/1000</f>
        <v>196.70400000000001</v>
      </c>
      <c r="N95" s="142" t="s">
        <v>82</v>
      </c>
      <c r="O95" s="143">
        <v>3.837345499422963</v>
      </c>
      <c r="P95" s="143">
        <v>3.7477321642123997</v>
      </c>
    </row>
    <row r="96" spans="2:16" ht="15.75" thickBot="1">
      <c r="B96" s="66" t="s">
        <v>92</v>
      </c>
      <c r="C96" s="41">
        <v>47.776000000000003</v>
      </c>
      <c r="D96" s="41">
        <v>74.656999999999996</v>
      </c>
      <c r="F96" s="66"/>
      <c r="G96" s="41"/>
      <c r="H96" s="41"/>
      <c r="J96" s="142" t="str">
        <f>'Gulf TP Inputs'!F27</f>
        <v>301-500 kW</v>
      </c>
      <c r="K96" s="41">
        <f>'Gulf TP Inputs'!M41/1000</f>
        <v>90.263999999999996</v>
      </c>
      <c r="L96" s="41">
        <f>'Gulf TP Inputs'!L41/1000</f>
        <v>64.459999999999994</v>
      </c>
      <c r="N96" s="142" t="s">
        <v>83</v>
      </c>
      <c r="O96" s="143">
        <v>7.3552796036672579</v>
      </c>
      <c r="P96" s="143">
        <v>5.212585006300861</v>
      </c>
    </row>
    <row r="97" spans="2:16" ht="15.75" thickBot="1">
      <c r="B97" s="66" t="s">
        <v>91</v>
      </c>
      <c r="C97" s="140">
        <v>28.234999999999999</v>
      </c>
      <c r="D97" s="41">
        <v>39.825000000000003</v>
      </c>
      <c r="F97" s="66"/>
      <c r="G97" s="41"/>
      <c r="H97" s="41"/>
      <c r="J97" s="142" t="str">
        <f>'Gulf TP Inputs'!F28</f>
        <v>501 kW +</v>
      </c>
      <c r="K97" s="41">
        <f>'Gulf TP Inputs'!M42/1000</f>
        <v>101.983</v>
      </c>
      <c r="L97" s="41">
        <f>'Gulf TP Inputs'!L42/1000</f>
        <v>93.576999999999998</v>
      </c>
      <c r="N97" s="142" t="s">
        <v>94</v>
      </c>
      <c r="O97" s="143">
        <v>39.579546182326268</v>
      </c>
      <c r="P97" s="143">
        <v>33.98365842550772</v>
      </c>
    </row>
    <row r="98" spans="2:16">
      <c r="B98" s="67" t="s">
        <v>20</v>
      </c>
      <c r="C98" s="52">
        <v>465.09200000000004</v>
      </c>
      <c r="D98" s="52">
        <v>667.21</v>
      </c>
      <c r="F98" s="67" t="s">
        <v>20</v>
      </c>
      <c r="G98" s="52">
        <v>18.106999999999999</v>
      </c>
      <c r="H98" s="52">
        <v>4.4619999999999997</v>
      </c>
      <c r="J98" s="16" t="s">
        <v>20</v>
      </c>
      <c r="K98" s="52">
        <f>SUM(K94:K97)</f>
        <v>475.23500000000001</v>
      </c>
      <c r="L98" s="52">
        <f>SUM(L94:L97)</f>
        <v>425.97300000000001</v>
      </c>
      <c r="N98" s="16" t="s">
        <v>20</v>
      </c>
      <c r="O98" s="52">
        <v>475.23500000000001</v>
      </c>
      <c r="P98" s="52">
        <v>425.97300000000001</v>
      </c>
    </row>
    <row r="107" spans="2:16">
      <c r="H10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105"/>
  <sheetViews>
    <sheetView tabSelected="1" workbookViewId="0">
      <selection activeCell="C48" sqref="C48"/>
    </sheetView>
  </sheetViews>
  <sheetFormatPr defaultColWidth="8.85546875" defaultRowHeight="15"/>
  <cols>
    <col min="1" max="1" width="17.85546875" style="97" customWidth="1"/>
    <col min="2" max="2" width="22.28515625" style="97" customWidth="1"/>
    <col min="3" max="5" width="21.7109375" style="97" customWidth="1"/>
    <col min="6" max="6" width="24.42578125" style="97" customWidth="1"/>
    <col min="7" max="7" width="18.7109375" style="97" customWidth="1"/>
    <col min="8" max="8" width="21.7109375" style="97" customWidth="1"/>
    <col min="9" max="9" width="17.7109375" style="97" customWidth="1"/>
    <col min="10" max="10" width="13.28515625" style="97" customWidth="1"/>
    <col min="11" max="11" width="10.85546875" style="97" customWidth="1"/>
    <col min="12" max="16384" width="8.85546875" style="97"/>
  </cols>
  <sheetData>
    <row r="1" spans="1:12">
      <c r="A1" s="144" t="s">
        <v>128</v>
      </c>
      <c r="B1" s="144"/>
      <c r="C1" s="144"/>
      <c r="D1" s="144"/>
      <c r="E1" s="144"/>
      <c r="F1" s="144"/>
      <c r="G1" s="144"/>
      <c r="H1" s="144"/>
    </row>
    <row r="2" spans="1:12">
      <c r="A2" s="18"/>
      <c r="B2" s="19" t="s">
        <v>24</v>
      </c>
      <c r="C2" s="23" t="s">
        <v>25</v>
      </c>
      <c r="D2" s="17" t="s">
        <v>26</v>
      </c>
      <c r="E2" s="17" t="s">
        <v>70</v>
      </c>
      <c r="F2" s="17" t="s">
        <v>27</v>
      </c>
      <c r="G2" s="17" t="s">
        <v>28</v>
      </c>
      <c r="H2" s="22" t="s">
        <v>29</v>
      </c>
    </row>
    <row r="3" spans="1:12">
      <c r="A3" s="19" t="s">
        <v>30</v>
      </c>
      <c r="B3" s="21">
        <v>741</v>
      </c>
      <c r="C3" s="21">
        <v>28</v>
      </c>
      <c r="D3" s="20">
        <v>628</v>
      </c>
      <c r="E3" s="20">
        <f>SUM(C3:D3)</f>
        <v>656</v>
      </c>
      <c r="F3" s="20">
        <f>SUM(B3:D3)</f>
        <v>1397</v>
      </c>
      <c r="G3" s="20">
        <v>2507.8426961770624</v>
      </c>
      <c r="H3" s="26">
        <f>F3/G3</f>
        <v>0.55705248264956042</v>
      </c>
    </row>
    <row r="4" spans="1:12">
      <c r="A4" s="19" t="s">
        <v>31</v>
      </c>
      <c r="B4" s="21">
        <v>865</v>
      </c>
      <c r="C4" s="21">
        <v>23</v>
      </c>
      <c r="D4" s="20">
        <v>558</v>
      </c>
      <c r="E4" s="20">
        <f>SUM(C4:D4)</f>
        <v>581</v>
      </c>
      <c r="F4" s="20">
        <f>SUM(B4:D4)</f>
        <v>1446</v>
      </c>
      <c r="G4" s="20">
        <v>2274.2304047384</v>
      </c>
      <c r="H4" s="26">
        <f>F4/G4</f>
        <v>0.63581948292804147</v>
      </c>
    </row>
    <row r="6" spans="1:12">
      <c r="A6" s="144" t="s">
        <v>72</v>
      </c>
      <c r="B6" s="144"/>
      <c r="C6" s="144"/>
      <c r="D6" s="144"/>
      <c r="E6" s="144"/>
      <c r="F6" s="144"/>
      <c r="G6" s="144"/>
      <c r="H6" s="144"/>
    </row>
    <row r="7" spans="1:12">
      <c r="A7" s="18"/>
      <c r="B7" s="19" t="s">
        <v>24</v>
      </c>
      <c r="C7" s="23" t="s">
        <v>25</v>
      </c>
      <c r="D7" s="17" t="s">
        <v>26</v>
      </c>
      <c r="E7" s="17" t="s">
        <v>70</v>
      </c>
      <c r="F7" s="17" t="s">
        <v>27</v>
      </c>
      <c r="G7" s="17" t="s">
        <v>113</v>
      </c>
      <c r="H7" s="17" t="s">
        <v>114</v>
      </c>
      <c r="I7" s="17" t="s">
        <v>28</v>
      </c>
      <c r="J7" s="22" t="s">
        <v>29</v>
      </c>
      <c r="K7"/>
      <c r="L7"/>
    </row>
    <row r="8" spans="1:12">
      <c r="A8" s="19" t="s">
        <v>30</v>
      </c>
      <c r="B8" s="21">
        <v>198</v>
      </c>
      <c r="C8" s="21">
        <v>95</v>
      </c>
      <c r="D8" s="20">
        <v>5</v>
      </c>
      <c r="E8" s="20">
        <f>SUM(C8:D8)</f>
        <v>100</v>
      </c>
      <c r="F8" s="20">
        <f>SUM(B8:D8)</f>
        <v>298</v>
      </c>
      <c r="G8" s="20">
        <v>1150</v>
      </c>
      <c r="H8" s="20">
        <v>675</v>
      </c>
      <c r="I8" s="20">
        <v>1825</v>
      </c>
      <c r="J8" s="26">
        <f>F8/I8</f>
        <v>0.16328767123287671</v>
      </c>
      <c r="K8"/>
      <c r="L8"/>
    </row>
    <row r="9" spans="1:12">
      <c r="A9" s="19" t="s">
        <v>31</v>
      </c>
      <c r="B9" s="21">
        <v>209</v>
      </c>
      <c r="C9" s="21">
        <v>40</v>
      </c>
      <c r="D9" s="20">
        <v>2</v>
      </c>
      <c r="E9" s="20">
        <f>SUM(C9:D9)</f>
        <v>42</v>
      </c>
      <c r="F9" s="20">
        <f>SUM(B9:D9)</f>
        <v>251</v>
      </c>
      <c r="G9" s="20">
        <v>1270</v>
      </c>
      <c r="H9" s="20">
        <v>558</v>
      </c>
      <c r="I9" s="20">
        <v>1828</v>
      </c>
      <c r="J9" s="26">
        <f>F9/I9</f>
        <v>0.13730853391684902</v>
      </c>
      <c r="K9"/>
      <c r="L9"/>
    </row>
    <row r="10" spans="1:12">
      <c r="A10" s="144" t="s">
        <v>73</v>
      </c>
      <c r="B10" s="144"/>
      <c r="C10" s="144"/>
      <c r="D10" s="144"/>
      <c r="E10" s="144"/>
      <c r="F10" s="144"/>
      <c r="G10" s="144"/>
      <c r="H10" s="144"/>
      <c r="K10"/>
      <c r="L10"/>
    </row>
    <row r="11" spans="1:12">
      <c r="A11" s="18"/>
      <c r="B11" s="19" t="s">
        <v>24</v>
      </c>
      <c r="C11" s="23" t="s">
        <v>25</v>
      </c>
      <c r="D11" s="17" t="s">
        <v>26</v>
      </c>
      <c r="E11" s="17" t="s">
        <v>70</v>
      </c>
      <c r="F11" s="17" t="s">
        <v>27</v>
      </c>
      <c r="G11" s="17" t="s">
        <v>113</v>
      </c>
      <c r="H11" s="17" t="s">
        <v>114</v>
      </c>
      <c r="I11" s="17" t="s">
        <v>28</v>
      </c>
      <c r="J11" s="22" t="s">
        <v>29</v>
      </c>
      <c r="K11"/>
      <c r="L11"/>
    </row>
    <row r="12" spans="1:12">
      <c r="A12" s="19" t="s">
        <v>30</v>
      </c>
      <c r="B12" s="21">
        <f>B8-B8*0.0433</f>
        <v>189.42660000000001</v>
      </c>
      <c r="C12" s="21">
        <f t="shared" ref="C12:D13" si="0">C8-C8*0.0433</f>
        <v>90.886499999999998</v>
      </c>
      <c r="D12" s="21">
        <f t="shared" si="0"/>
        <v>4.7835000000000001</v>
      </c>
      <c r="E12" s="20">
        <f>SUM(C12:D12)</f>
        <v>95.67</v>
      </c>
      <c r="F12" s="20">
        <f>SUM(B12:D12)</f>
        <v>285.09660000000002</v>
      </c>
      <c r="G12" s="20">
        <f t="shared" ref="G12:I13" si="1">G8+G8*$B$76</f>
        <v>1173.3568893805207</v>
      </c>
      <c r="H12" s="20">
        <f t="shared" si="1"/>
        <v>688.70947854943608</v>
      </c>
      <c r="I12" s="20">
        <f t="shared" si="1"/>
        <v>1862.0663679299569</v>
      </c>
      <c r="J12" s="26">
        <f>F12/I12</f>
        <v>0.15310764691858941</v>
      </c>
      <c r="K12"/>
      <c r="L12"/>
    </row>
    <row r="13" spans="1:12">
      <c r="A13" s="19" t="s">
        <v>31</v>
      </c>
      <c r="B13" s="21">
        <f>B9-B9*0.0433</f>
        <v>199.9503</v>
      </c>
      <c r="C13" s="21">
        <f t="shared" si="0"/>
        <v>38.268000000000001</v>
      </c>
      <c r="D13" s="21">
        <f>D9-D9*0.0433</f>
        <v>1.9134</v>
      </c>
      <c r="E13" s="20">
        <f>SUM(C13:D13)</f>
        <v>40.181400000000004</v>
      </c>
      <c r="F13" s="20">
        <f>SUM(B13:D13)</f>
        <v>240.1317</v>
      </c>
      <c r="G13" s="20">
        <f t="shared" si="1"/>
        <v>1295.7941300115315</v>
      </c>
      <c r="H13" s="20">
        <f t="shared" si="1"/>
        <v>569.33316893420044</v>
      </c>
      <c r="I13" s="20">
        <f t="shared" si="1"/>
        <v>1865.127298945732</v>
      </c>
      <c r="J13" s="26">
        <f>F13/I13</f>
        <v>0.12874815576166573</v>
      </c>
      <c r="K13"/>
      <c r="L13"/>
    </row>
    <row r="14" spans="1:12">
      <c r="A14" s="110"/>
      <c r="B14" s="24"/>
      <c r="C14" s="24"/>
      <c r="D14" s="27"/>
      <c r="E14" s="27"/>
      <c r="F14" s="27"/>
      <c r="G14" s="27"/>
      <c r="H14" s="25"/>
    </row>
    <row r="15" spans="1:12">
      <c r="A15" s="145" t="s">
        <v>86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7"/>
    </row>
    <row r="16" spans="1:12">
      <c r="A16" s="69"/>
      <c r="B16" s="148" t="s">
        <v>87</v>
      </c>
      <c r="C16" s="148"/>
      <c r="D16" s="149" t="s">
        <v>88</v>
      </c>
      <c r="E16" s="149"/>
      <c r="F16" s="149" t="s">
        <v>89</v>
      </c>
      <c r="G16" s="149"/>
      <c r="H16" s="150" t="s">
        <v>90</v>
      </c>
      <c r="I16" s="150"/>
      <c r="J16" s="150"/>
      <c r="K16" s="151"/>
    </row>
    <row r="17" spans="1:11">
      <c r="A17" s="69" t="s">
        <v>95</v>
      </c>
      <c r="B17" s="24" t="s">
        <v>18</v>
      </c>
      <c r="C17" s="24">
        <v>464110.5</v>
      </c>
      <c r="D17" s="27" t="s">
        <v>77</v>
      </c>
      <c r="E17" s="27">
        <v>10868</v>
      </c>
      <c r="F17" s="27" t="s">
        <v>81</v>
      </c>
      <c r="G17" s="27">
        <v>93373</v>
      </c>
      <c r="H17" s="25" t="s">
        <v>96</v>
      </c>
      <c r="I17" s="72">
        <v>30632</v>
      </c>
      <c r="J17" s="115" t="s">
        <v>97</v>
      </c>
      <c r="K17" s="73">
        <v>58721</v>
      </c>
    </row>
    <row r="18" spans="1:11">
      <c r="A18" s="69"/>
      <c r="B18" s="24" t="s">
        <v>19</v>
      </c>
      <c r="C18" s="24">
        <v>138753.81</v>
      </c>
      <c r="D18" s="27" t="s">
        <v>78</v>
      </c>
      <c r="E18" s="27">
        <v>5881</v>
      </c>
      <c r="F18" s="27" t="s">
        <v>82</v>
      </c>
      <c r="G18" s="27">
        <v>257845</v>
      </c>
      <c r="H18" s="25" t="s">
        <v>98</v>
      </c>
      <c r="I18" s="72">
        <v>10702</v>
      </c>
      <c r="J18" s="115" t="s">
        <v>99</v>
      </c>
      <c r="K18" s="73">
        <v>43098</v>
      </c>
    </row>
    <row r="19" spans="1:11">
      <c r="A19" s="69"/>
      <c r="B19" s="24" t="s">
        <v>85</v>
      </c>
      <c r="C19" s="24">
        <v>104893.91</v>
      </c>
      <c r="D19" s="27" t="s">
        <v>79</v>
      </c>
      <c r="E19" s="27">
        <v>5064</v>
      </c>
      <c r="F19" s="27" t="s">
        <v>83</v>
      </c>
      <c r="G19" s="27">
        <v>84496</v>
      </c>
      <c r="H19" s="25" t="s">
        <v>100</v>
      </c>
      <c r="I19" s="72">
        <v>2233</v>
      </c>
      <c r="J19" s="115" t="s">
        <v>101</v>
      </c>
      <c r="K19" s="73">
        <v>11655</v>
      </c>
    </row>
    <row r="20" spans="1:11">
      <c r="A20" s="69"/>
      <c r="B20" s="24" t="s">
        <v>20</v>
      </c>
      <c r="C20" s="24">
        <v>707758.22</v>
      </c>
      <c r="D20" s="27" t="s">
        <v>93</v>
      </c>
      <c r="E20" s="27">
        <v>1104</v>
      </c>
      <c r="F20" s="27" t="s">
        <v>94</v>
      </c>
      <c r="G20" s="27">
        <v>122664</v>
      </c>
      <c r="H20" s="25" t="s">
        <v>102</v>
      </c>
      <c r="I20" s="72">
        <v>43567</v>
      </c>
      <c r="J20" s="115" t="s">
        <v>103</v>
      </c>
      <c r="K20" s="73">
        <v>113474</v>
      </c>
    </row>
    <row r="21" spans="1:11">
      <c r="A21" s="69"/>
      <c r="B21" s="24"/>
      <c r="C21" s="24"/>
      <c r="D21" s="27" t="s">
        <v>20</v>
      </c>
      <c r="E21" s="27">
        <v>22916</v>
      </c>
      <c r="F21" s="27" t="s">
        <v>20</v>
      </c>
      <c r="G21" s="27">
        <v>558378</v>
      </c>
      <c r="H21" s="25"/>
      <c r="I21" s="70"/>
      <c r="J21" s="70"/>
      <c r="K21" s="71"/>
    </row>
    <row r="22" spans="1:11">
      <c r="A22" s="69"/>
      <c r="B22" s="24"/>
      <c r="C22" s="24"/>
      <c r="D22" s="27"/>
      <c r="E22" s="27"/>
      <c r="F22" s="27"/>
      <c r="G22" s="27"/>
      <c r="H22" s="25"/>
      <c r="I22" s="70"/>
      <c r="J22" s="70"/>
      <c r="K22" s="71"/>
    </row>
    <row r="23" spans="1:11">
      <c r="A23" s="145" t="s">
        <v>115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7"/>
    </row>
    <row r="24" spans="1:11" s="63" customFormat="1">
      <c r="A24" s="74"/>
      <c r="B24" s="148" t="s">
        <v>104</v>
      </c>
      <c r="C24" s="148"/>
      <c r="D24" s="149" t="s">
        <v>105</v>
      </c>
      <c r="E24" s="149"/>
      <c r="F24" s="149" t="s">
        <v>89</v>
      </c>
      <c r="G24" s="149"/>
      <c r="H24" s="150" t="s">
        <v>90</v>
      </c>
      <c r="I24" s="150"/>
      <c r="J24" s="150"/>
      <c r="K24" s="151"/>
    </row>
    <row r="25" spans="1:11">
      <c r="A25" s="69" t="s">
        <v>95</v>
      </c>
      <c r="B25" s="24" t="s">
        <v>18</v>
      </c>
      <c r="C25" s="24">
        <v>406672</v>
      </c>
      <c r="D25" s="27" t="s">
        <v>77</v>
      </c>
      <c r="E25" s="27">
        <v>14579</v>
      </c>
      <c r="F25" s="27" t="s">
        <v>81</v>
      </c>
      <c r="G25" s="27">
        <v>109802</v>
      </c>
      <c r="H25" s="25" t="s">
        <v>96</v>
      </c>
      <c r="I25" s="72">
        <v>47188</v>
      </c>
      <c r="J25" s="112" t="s">
        <v>97</v>
      </c>
      <c r="K25" s="73">
        <v>35784</v>
      </c>
    </row>
    <row r="26" spans="1:11">
      <c r="A26" s="69"/>
      <c r="B26" s="24" t="s">
        <v>19</v>
      </c>
      <c r="C26" s="24">
        <v>153034</v>
      </c>
      <c r="D26" s="27" t="s">
        <v>78</v>
      </c>
      <c r="E26" s="27">
        <v>6275</v>
      </c>
      <c r="F26" s="27" t="s">
        <v>82</v>
      </c>
      <c r="G26" s="27">
        <v>263997</v>
      </c>
      <c r="H26" s="25" t="s">
        <v>98</v>
      </c>
      <c r="I26" s="72">
        <v>16486</v>
      </c>
      <c r="J26" s="112" t="s">
        <v>99</v>
      </c>
      <c r="K26" s="73">
        <v>26264</v>
      </c>
    </row>
    <row r="27" spans="1:11">
      <c r="A27" s="69"/>
      <c r="B27" s="24" t="s">
        <v>85</v>
      </c>
      <c r="C27" s="24">
        <v>44750</v>
      </c>
      <c r="D27" s="27" t="s">
        <v>79</v>
      </c>
      <c r="E27" s="27">
        <v>4834</v>
      </c>
      <c r="F27" s="27" t="s">
        <v>83</v>
      </c>
      <c r="G27" s="27">
        <v>119230</v>
      </c>
      <c r="H27" s="25" t="s">
        <v>100</v>
      </c>
      <c r="I27" s="72">
        <v>3440</v>
      </c>
      <c r="J27" s="112" t="s">
        <v>101</v>
      </c>
      <c r="K27" s="73">
        <v>7103</v>
      </c>
    </row>
    <row r="28" spans="1:11">
      <c r="A28" s="69"/>
      <c r="B28" s="24" t="s">
        <v>20</v>
      </c>
      <c r="C28" s="24">
        <v>604456</v>
      </c>
      <c r="D28" s="27" t="s">
        <v>93</v>
      </c>
      <c r="E28" s="27">
        <v>2124</v>
      </c>
      <c r="F28" s="27" t="s">
        <v>94</v>
      </c>
      <c r="G28" s="27">
        <v>134709</v>
      </c>
      <c r="H28" s="25" t="s">
        <v>102</v>
      </c>
      <c r="I28" s="72">
        <f>SUM(I25:I27)</f>
        <v>67114</v>
      </c>
      <c r="J28" s="112" t="s">
        <v>103</v>
      </c>
      <c r="K28" s="73">
        <v>69151</v>
      </c>
    </row>
    <row r="29" spans="1:11">
      <c r="A29" s="69"/>
      <c r="B29" s="24"/>
      <c r="C29" s="24"/>
      <c r="D29" s="27" t="s">
        <v>20</v>
      </c>
      <c r="E29" s="27">
        <v>27812</v>
      </c>
      <c r="F29" s="27" t="s">
        <v>20</v>
      </c>
      <c r="G29" s="27">
        <v>627739</v>
      </c>
      <c r="H29" s="25"/>
      <c r="I29" s="70"/>
      <c r="J29" s="70"/>
      <c r="K29" s="71"/>
    </row>
    <row r="30" spans="1:11">
      <c r="A30" s="69"/>
      <c r="B30" s="24"/>
      <c r="C30" s="24"/>
      <c r="D30" s="27"/>
      <c r="E30" s="27"/>
      <c r="F30" s="27"/>
      <c r="G30" s="27"/>
      <c r="H30" s="25"/>
      <c r="I30" s="70"/>
      <c r="J30" s="70"/>
      <c r="K30" s="71"/>
    </row>
    <row r="31" spans="1:11">
      <c r="A31" s="145" t="s">
        <v>126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7"/>
    </row>
    <row r="32" spans="1:11" s="87" customFormat="1" ht="24.75">
      <c r="A32" s="81"/>
      <c r="B32" s="82" t="s">
        <v>106</v>
      </c>
      <c r="C32" s="82" t="s">
        <v>107</v>
      </c>
      <c r="D32" s="83" t="s">
        <v>108</v>
      </c>
      <c r="E32" s="83" t="s">
        <v>127</v>
      </c>
      <c r="F32" s="83" t="s">
        <v>25</v>
      </c>
      <c r="G32" s="83" t="s">
        <v>109</v>
      </c>
      <c r="H32" s="84" t="s">
        <v>26</v>
      </c>
      <c r="I32" s="85" t="s">
        <v>27</v>
      </c>
      <c r="J32" s="85" t="s">
        <v>28</v>
      </c>
      <c r="K32" s="86" t="s">
        <v>29</v>
      </c>
    </row>
    <row r="33" spans="1:13">
      <c r="A33" s="69" t="s">
        <v>30</v>
      </c>
      <c r="B33" s="93">
        <v>42206</v>
      </c>
      <c r="C33" s="119">
        <v>17</v>
      </c>
      <c r="D33" s="27">
        <v>741</v>
      </c>
      <c r="E33" s="27">
        <v>4678</v>
      </c>
      <c r="F33" s="27">
        <v>28</v>
      </c>
      <c r="G33" s="27">
        <v>322</v>
      </c>
      <c r="H33" s="27">
        <v>628</v>
      </c>
      <c r="I33" s="72">
        <v>1396</v>
      </c>
      <c r="J33" s="72">
        <v>2488</v>
      </c>
      <c r="K33" s="75">
        <v>0.56100000000000005</v>
      </c>
    </row>
    <row r="34" spans="1:13">
      <c r="A34" s="76" t="s">
        <v>31</v>
      </c>
      <c r="B34" s="96">
        <v>42012</v>
      </c>
      <c r="C34" s="77">
        <v>8</v>
      </c>
      <c r="D34" s="78">
        <v>865</v>
      </c>
      <c r="E34" s="78">
        <v>4774</v>
      </c>
      <c r="F34" s="78">
        <v>23</v>
      </c>
      <c r="G34" s="78">
        <v>228</v>
      </c>
      <c r="H34" s="78">
        <v>558</v>
      </c>
      <c r="I34" s="79">
        <v>1446</v>
      </c>
      <c r="J34" s="79">
        <v>2488</v>
      </c>
      <c r="K34" s="80">
        <v>0.58099999999999996</v>
      </c>
    </row>
    <row r="35" spans="1:13">
      <c r="A35" s="110"/>
      <c r="B35" s="24"/>
      <c r="C35" s="24"/>
      <c r="D35" s="27"/>
      <c r="E35" s="27"/>
      <c r="F35" s="27"/>
      <c r="G35" s="27"/>
      <c r="H35" s="25"/>
    </row>
    <row r="36" spans="1:13">
      <c r="A36" s="152" t="s">
        <v>132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20"/>
      <c r="M36" s="120"/>
    </row>
    <row r="37" spans="1:13">
      <c r="A37" s="157" t="s">
        <v>143</v>
      </c>
      <c r="B37" s="157"/>
      <c r="C37" s="157"/>
      <c r="D37" s="157"/>
      <c r="E37" s="157"/>
      <c r="F37" s="157"/>
      <c r="G37" s="158"/>
      <c r="H37" s="157" t="s">
        <v>144</v>
      </c>
      <c r="I37" s="157"/>
      <c r="J37" s="157"/>
      <c r="K37" s="157" t="s">
        <v>145</v>
      </c>
      <c r="L37" s="157"/>
      <c r="M37" s="157"/>
    </row>
    <row r="38" spans="1:13">
      <c r="A38" s="132" t="s">
        <v>131</v>
      </c>
      <c r="B38" s="121" t="s">
        <v>137</v>
      </c>
      <c r="C38" s="121" t="s">
        <v>138</v>
      </c>
      <c r="D38" s="121" t="s">
        <v>139</v>
      </c>
      <c r="E38" s="121" t="s">
        <v>140</v>
      </c>
      <c r="F38" s="123" t="s">
        <v>141</v>
      </c>
      <c r="G38" s="123" t="s">
        <v>142</v>
      </c>
      <c r="H38" s="122" t="s">
        <v>17</v>
      </c>
      <c r="I38" s="123" t="s">
        <v>133</v>
      </c>
      <c r="J38" s="124" t="s">
        <v>134</v>
      </c>
      <c r="K38" s="122" t="s">
        <v>17</v>
      </c>
      <c r="L38" s="123" t="s">
        <v>135</v>
      </c>
      <c r="M38" s="124" t="s">
        <v>136</v>
      </c>
    </row>
    <row r="39" spans="1:13">
      <c r="A39" s="133" t="s">
        <v>18</v>
      </c>
      <c r="B39" s="126">
        <v>362450</v>
      </c>
      <c r="C39" s="126">
        <v>261770</v>
      </c>
      <c r="D39" s="126">
        <v>19852</v>
      </c>
      <c r="E39" s="126">
        <v>24723</v>
      </c>
      <c r="F39" s="126">
        <v>28001</v>
      </c>
      <c r="G39" s="126">
        <v>38634</v>
      </c>
      <c r="H39" s="135" t="s">
        <v>77</v>
      </c>
      <c r="I39" s="128">
        <v>2223</v>
      </c>
      <c r="J39" s="138">
        <v>9492</v>
      </c>
      <c r="K39" s="135" t="s">
        <v>81</v>
      </c>
      <c r="L39" s="128">
        <v>71232</v>
      </c>
      <c r="M39" s="129">
        <v>83127</v>
      </c>
    </row>
    <row r="40" spans="1:13">
      <c r="A40" s="134" t="s">
        <v>146</v>
      </c>
      <c r="B40" s="128">
        <v>108361</v>
      </c>
      <c r="C40" s="128">
        <v>98506</v>
      </c>
      <c r="D40" s="128">
        <v>6936</v>
      </c>
      <c r="E40" s="128">
        <v>18146</v>
      </c>
      <c r="F40" s="128">
        <v>9783</v>
      </c>
      <c r="G40" s="128">
        <v>28355</v>
      </c>
      <c r="H40" s="135" t="s">
        <v>78</v>
      </c>
      <c r="I40" s="128">
        <v>1203</v>
      </c>
      <c r="J40" s="138">
        <v>4085</v>
      </c>
      <c r="K40" s="135" t="s">
        <v>82</v>
      </c>
      <c r="L40" s="128">
        <v>196704</v>
      </c>
      <c r="M40" s="129">
        <v>199861</v>
      </c>
    </row>
    <row r="41" spans="1:13" s="141" customFormat="1">
      <c r="A41" s="135" t="s">
        <v>85</v>
      </c>
      <c r="B41" s="125">
        <v>81917</v>
      </c>
      <c r="C41" s="125">
        <v>28805</v>
      </c>
      <c r="D41" s="126">
        <v>1447</v>
      </c>
      <c r="E41" s="126">
        <v>4907</v>
      </c>
      <c r="F41" s="126">
        <v>2041</v>
      </c>
      <c r="G41" s="126">
        <v>7668</v>
      </c>
      <c r="H41" s="135" t="s">
        <v>79</v>
      </c>
      <c r="I41" s="128">
        <v>1036</v>
      </c>
      <c r="J41" s="129">
        <v>3147</v>
      </c>
      <c r="K41" s="135" t="s">
        <v>83</v>
      </c>
      <c r="L41" s="128">
        <v>64460</v>
      </c>
      <c r="M41" s="129">
        <v>90264</v>
      </c>
    </row>
    <row r="42" spans="1:13" s="141" customFormat="1">
      <c r="A42" s="136"/>
      <c r="B42" s="137"/>
      <c r="C42" s="137"/>
      <c r="D42" s="127"/>
      <c r="E42" s="127"/>
      <c r="F42" s="127"/>
      <c r="G42" s="127"/>
      <c r="H42" s="139" t="s">
        <v>93</v>
      </c>
      <c r="I42" s="130">
        <v>226</v>
      </c>
      <c r="J42" s="131">
        <v>1383</v>
      </c>
      <c r="K42" s="139" t="s">
        <v>94</v>
      </c>
      <c r="L42" s="130">
        <v>93577</v>
      </c>
      <c r="M42" s="131">
        <v>101983</v>
      </c>
    </row>
    <row r="43" spans="1:13">
      <c r="A43" s="94" t="s">
        <v>122</v>
      </c>
      <c r="B43" s="24"/>
      <c r="C43" s="24"/>
      <c r="D43" s="27"/>
      <c r="E43" s="27"/>
      <c r="F43" s="27"/>
      <c r="G43" s="27"/>
      <c r="H43" s="25"/>
    </row>
    <row r="44" spans="1:13">
      <c r="A44" s="110" t="s">
        <v>110</v>
      </c>
      <c r="B44" s="68">
        <f>(3006-2982)/(2982)</f>
        <v>8.0482897384305842E-3</v>
      </c>
      <c r="C44" s="24"/>
      <c r="D44" s="153" t="s">
        <v>123</v>
      </c>
      <c r="E44" s="154"/>
      <c r="F44" s="154"/>
      <c r="G44" s="154"/>
      <c r="H44" s="154"/>
      <c r="I44" s="155"/>
    </row>
    <row r="45" spans="1:13">
      <c r="A45" s="110" t="s">
        <v>111</v>
      </c>
      <c r="B45" s="114">
        <f>(2778-3039)/(3039)</f>
        <v>-8.5883514313919052E-2</v>
      </c>
      <c r="C45" s="24"/>
      <c r="D45" s="156" t="s">
        <v>124</v>
      </c>
      <c r="E45" s="156"/>
      <c r="F45" s="111" t="s">
        <v>121</v>
      </c>
      <c r="G45" s="111" t="s">
        <v>120</v>
      </c>
      <c r="H45" s="111" t="s">
        <v>117</v>
      </c>
      <c r="I45" s="111" t="s">
        <v>116</v>
      </c>
      <c r="J45" s="25"/>
    </row>
    <row r="46" spans="1:13">
      <c r="A46" s="110"/>
      <c r="B46" s="24"/>
      <c r="C46" s="24"/>
      <c r="D46" s="107" t="s">
        <v>18</v>
      </c>
      <c r="E46" s="117">
        <v>250985</v>
      </c>
      <c r="F46" s="89">
        <v>4.2761403160000002</v>
      </c>
      <c r="G46" s="101">
        <v>3.513436123</v>
      </c>
      <c r="H46" s="113">
        <f>E46*F46</f>
        <v>1073247.0772112601</v>
      </c>
      <c r="I46" s="104">
        <f>E46*G46</f>
        <v>881819.76533115504</v>
      </c>
      <c r="J46" s="25"/>
    </row>
    <row r="47" spans="1:13">
      <c r="A47" s="110"/>
      <c r="B47" s="24"/>
      <c r="C47" s="24"/>
      <c r="D47" s="106" t="s">
        <v>19</v>
      </c>
      <c r="E47" s="118">
        <v>124653</v>
      </c>
      <c r="F47" s="90">
        <v>2.1210636360000001</v>
      </c>
      <c r="G47" s="102">
        <v>1.97756</v>
      </c>
      <c r="H47" s="108">
        <f t="shared" ref="H47:H48" si="2">E47*F47</f>
        <v>264396.94541830802</v>
      </c>
      <c r="I47" s="105">
        <f t="shared" ref="I47:I48" si="3">E47*G47</f>
        <v>246508.78667999999</v>
      </c>
      <c r="J47" s="25"/>
    </row>
    <row r="48" spans="1:13">
      <c r="A48" s="110"/>
      <c r="B48" s="24"/>
      <c r="C48" s="24"/>
      <c r="D48" s="106" t="s">
        <v>85</v>
      </c>
      <c r="E48" s="118">
        <v>34725</v>
      </c>
      <c r="F48" s="90">
        <v>4.2871800000000002</v>
      </c>
      <c r="G48" s="102">
        <v>3.258646154</v>
      </c>
      <c r="H48" s="108">
        <f t="shared" si="2"/>
        <v>148872.32550000001</v>
      </c>
      <c r="I48" s="105">
        <f t="shared" si="3"/>
        <v>113156.48769764999</v>
      </c>
      <c r="J48" s="25"/>
    </row>
    <row r="49" spans="1:10">
      <c r="A49" s="110"/>
      <c r="B49" s="24"/>
      <c r="C49" s="24"/>
      <c r="D49" s="106" t="s">
        <v>20</v>
      </c>
      <c r="E49" s="118">
        <v>410363</v>
      </c>
      <c r="F49" s="91"/>
      <c r="G49" s="108"/>
      <c r="H49" s="108">
        <f>SUM(H46:H48)</f>
        <v>1486516.3481295682</v>
      </c>
      <c r="I49" s="105">
        <f>SUM(I46:I48)</f>
        <v>1241485.039708805</v>
      </c>
      <c r="J49" s="25"/>
    </row>
    <row r="50" spans="1:10">
      <c r="A50" s="110"/>
      <c r="B50" s="24"/>
      <c r="C50" s="24"/>
      <c r="D50" s="109"/>
      <c r="E50" s="103"/>
      <c r="F50" s="90"/>
      <c r="G50" s="102"/>
      <c r="H50" s="98"/>
      <c r="I50" s="99"/>
      <c r="J50" s="25"/>
    </row>
    <row r="51" spans="1:10">
      <c r="A51" s="110"/>
      <c r="B51" s="24"/>
      <c r="C51" s="24"/>
      <c r="D51" s="107" t="s">
        <v>77</v>
      </c>
      <c r="E51" s="117">
        <v>22217</v>
      </c>
      <c r="F51" s="90">
        <v>0.81445044</v>
      </c>
      <c r="G51" s="102">
        <v>1.2115243060000001</v>
      </c>
      <c r="H51" s="27">
        <f>E51*F51</f>
        <v>18094.645425480001</v>
      </c>
      <c r="I51" s="88">
        <f>E51*G51</f>
        <v>26916.435506402002</v>
      </c>
      <c r="J51" s="25"/>
    </row>
    <row r="52" spans="1:10">
      <c r="A52" s="110"/>
      <c r="B52" s="24"/>
      <c r="C52" s="24"/>
      <c r="D52" s="106" t="s">
        <v>78</v>
      </c>
      <c r="E52" s="118">
        <v>4443</v>
      </c>
      <c r="F52" s="90">
        <v>3.0885935</v>
      </c>
      <c r="G52" s="102">
        <v>3.3891971860000001</v>
      </c>
      <c r="H52" s="27">
        <f t="shared" ref="H52:H54" si="4">E52*F52</f>
        <v>13722.6209205</v>
      </c>
      <c r="I52" s="88">
        <f t="shared" ref="I52:I54" si="5">E52*G52</f>
        <v>15058.203097398</v>
      </c>
      <c r="J52" s="25"/>
    </row>
    <row r="53" spans="1:10">
      <c r="A53" s="110"/>
      <c r="B53" s="24"/>
      <c r="C53" s="24"/>
      <c r="D53" s="106" t="s">
        <v>79</v>
      </c>
      <c r="E53" s="118">
        <v>2613</v>
      </c>
      <c r="F53" s="90">
        <v>5.4036701999999996</v>
      </c>
      <c r="G53" s="102">
        <v>6.5069894289999999</v>
      </c>
      <c r="H53" s="27">
        <f t="shared" si="4"/>
        <v>14119.790232599998</v>
      </c>
      <c r="I53" s="88">
        <f t="shared" si="5"/>
        <v>17002.763377977</v>
      </c>
      <c r="J53" s="25"/>
    </row>
    <row r="54" spans="1:10">
      <c r="A54" s="110"/>
      <c r="B54" s="24"/>
      <c r="C54" s="24"/>
      <c r="D54" s="106" t="s">
        <v>93</v>
      </c>
      <c r="E54" s="118">
        <v>423</v>
      </c>
      <c r="F54" s="90">
        <v>10.176352</v>
      </c>
      <c r="G54" s="102">
        <v>15.935005</v>
      </c>
      <c r="H54" s="27">
        <f t="shared" si="4"/>
        <v>4304.596896</v>
      </c>
      <c r="I54" s="88">
        <f t="shared" si="5"/>
        <v>6740.5071150000003</v>
      </c>
      <c r="J54" s="25"/>
    </row>
    <row r="55" spans="1:10">
      <c r="A55" s="110"/>
      <c r="B55" s="24"/>
      <c r="C55" s="24"/>
      <c r="D55" s="109" t="s">
        <v>20</v>
      </c>
      <c r="E55" s="116">
        <v>29696</v>
      </c>
      <c r="F55" s="91"/>
      <c r="G55" s="108"/>
      <c r="H55" s="27">
        <f>SUM(H51:H54)</f>
        <v>50241.653474580002</v>
      </c>
      <c r="I55" s="88">
        <f>SUM(I51:I54)</f>
        <v>65717.909096777003</v>
      </c>
      <c r="J55" s="25"/>
    </row>
    <row r="56" spans="1:10">
      <c r="A56" s="110"/>
      <c r="B56" s="24"/>
      <c r="C56" s="24"/>
      <c r="D56" s="107" t="s">
        <v>81</v>
      </c>
      <c r="E56" s="117">
        <v>9686</v>
      </c>
      <c r="F56" s="62">
        <v>9.63829928</v>
      </c>
      <c r="G56" s="62">
        <v>11.336209950000001</v>
      </c>
      <c r="H56" s="27">
        <f>E56*F56</f>
        <v>93356.566826080001</v>
      </c>
      <c r="I56" s="88">
        <f>E56*G56</f>
        <v>109802.52957570001</v>
      </c>
    </row>
    <row r="57" spans="1:10">
      <c r="A57" s="110"/>
      <c r="B57" s="24"/>
      <c r="C57" s="24"/>
      <c r="D57" s="106" t="s">
        <v>82</v>
      </c>
      <c r="E57" s="118">
        <v>4903</v>
      </c>
      <c r="F57" s="62">
        <v>52.597201490000003</v>
      </c>
      <c r="G57" s="62">
        <v>53.854871580000001</v>
      </c>
      <c r="H57" s="27">
        <f t="shared" ref="H57:H59" si="6">E57*F57</f>
        <v>257884.07890547003</v>
      </c>
      <c r="I57" s="88">
        <f t="shared" ref="I57:I59" si="7">E57*G57</f>
        <v>264050.43535674002</v>
      </c>
    </row>
    <row r="58" spans="1:10">
      <c r="A58" s="110"/>
      <c r="B58" s="24"/>
      <c r="C58" s="24"/>
      <c r="D58" s="106" t="s">
        <v>83</v>
      </c>
      <c r="E58" s="118">
        <v>462</v>
      </c>
      <c r="F58" s="62">
        <v>201.66324539999999</v>
      </c>
      <c r="G58" s="62">
        <v>284.55930289999998</v>
      </c>
      <c r="H58" s="27">
        <f t="shared" si="6"/>
        <v>93168.419374799996</v>
      </c>
      <c r="I58" s="88">
        <f t="shared" si="7"/>
        <v>131466.39793979999</v>
      </c>
    </row>
    <row r="59" spans="1:10">
      <c r="A59" s="110"/>
      <c r="B59" s="24"/>
      <c r="C59" s="24"/>
      <c r="D59" s="106" t="s">
        <v>94</v>
      </c>
      <c r="E59" s="118">
        <v>158</v>
      </c>
      <c r="F59" s="62">
        <v>1727.6564109999999</v>
      </c>
      <c r="G59" s="62">
        <v>1897.315075</v>
      </c>
      <c r="H59" s="27">
        <f t="shared" si="6"/>
        <v>272969.71293799998</v>
      </c>
      <c r="I59" s="88">
        <f t="shared" si="7"/>
        <v>299775.78184999997</v>
      </c>
    </row>
    <row r="60" spans="1:10">
      <c r="A60" s="110"/>
      <c r="B60" s="24"/>
      <c r="C60" s="24"/>
      <c r="D60" s="109" t="s">
        <v>20</v>
      </c>
      <c r="E60" s="116">
        <v>15209</v>
      </c>
      <c r="F60" s="92"/>
      <c r="G60" s="78"/>
      <c r="H60" s="78">
        <f>SUM(H56:H59)</f>
        <v>717378.77804434998</v>
      </c>
      <c r="I60" s="100">
        <f>SUM(I56:I59)</f>
        <v>805095.14472224005</v>
      </c>
    </row>
    <row r="61" spans="1:10">
      <c r="A61" s="110"/>
      <c r="B61" s="24"/>
      <c r="C61" s="24"/>
      <c r="D61" s="27"/>
      <c r="E61" s="27"/>
      <c r="F61" s="27"/>
      <c r="G61" s="27"/>
      <c r="H61" s="25"/>
    </row>
    <row r="62" spans="1:10">
      <c r="A62" s="110"/>
      <c r="B62" s="24"/>
      <c r="C62" s="24"/>
      <c r="D62" s="27"/>
      <c r="E62" s="27"/>
      <c r="F62" s="27"/>
      <c r="G62" s="27"/>
      <c r="H62" s="25"/>
    </row>
    <row r="63" spans="1:10">
      <c r="A63" s="110"/>
      <c r="B63" s="24"/>
      <c r="C63" s="24"/>
      <c r="D63" s="27"/>
      <c r="E63" s="27"/>
      <c r="F63" s="27"/>
      <c r="G63" s="27"/>
      <c r="H63" s="25"/>
    </row>
    <row r="64" spans="1:10">
      <c r="A64" s="110"/>
      <c r="B64" s="24"/>
      <c r="C64" s="24"/>
      <c r="D64" s="27"/>
      <c r="E64" s="27"/>
      <c r="F64" s="27"/>
      <c r="G64" s="27"/>
      <c r="H64" s="25"/>
    </row>
    <row r="65" spans="1:23">
      <c r="A65" s="110"/>
      <c r="B65" s="24"/>
      <c r="C65" s="24"/>
      <c r="D65" s="27"/>
      <c r="E65" s="27"/>
      <c r="F65" s="27"/>
      <c r="G65" s="27"/>
      <c r="H65" s="25"/>
    </row>
    <row r="66" spans="1:23">
      <c r="A66" s="110"/>
      <c r="B66" s="24"/>
      <c r="C66" s="24"/>
      <c r="D66" s="27"/>
      <c r="E66" s="27"/>
      <c r="F66" s="27"/>
      <c r="G66" s="27"/>
      <c r="H66" s="25"/>
    </row>
    <row r="67" spans="1:23">
      <c r="A67" s="110"/>
      <c r="B67" s="24"/>
      <c r="C67" s="24"/>
      <c r="D67" s="27"/>
      <c r="E67" s="27"/>
      <c r="F67" s="27"/>
      <c r="G67" s="27"/>
      <c r="H67" s="25"/>
    </row>
    <row r="68" spans="1:23" ht="15" customHeight="1">
      <c r="A68" s="30" t="s">
        <v>44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4.45" customHeight="1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>
      <c r="B70" s="35" t="s">
        <v>45</v>
      </c>
      <c r="C70" s="35" t="s">
        <v>46</v>
      </c>
      <c r="D70" s="35" t="s">
        <v>47</v>
      </c>
      <c r="E70" s="35"/>
      <c r="F70" s="35" t="s">
        <v>48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>
      <c r="A71" s="31" t="s">
        <v>49</v>
      </c>
      <c r="B71" s="36">
        <v>198</v>
      </c>
      <c r="C71" s="36">
        <v>87</v>
      </c>
      <c r="D71" s="36">
        <v>209</v>
      </c>
      <c r="E71" s="36"/>
      <c r="F71" s="36">
        <v>85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>
      <c r="A72" s="32" t="s">
        <v>50</v>
      </c>
      <c r="B72" s="37">
        <v>95</v>
      </c>
      <c r="C72" s="37">
        <v>77.5</v>
      </c>
      <c r="D72" s="37">
        <v>40</v>
      </c>
      <c r="E72" s="37"/>
      <c r="F72" s="37">
        <v>29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>
      <c r="A73" s="33" t="s">
        <v>51</v>
      </c>
      <c r="B73" s="38">
        <v>5</v>
      </c>
      <c r="C73" s="38">
        <v>3.5</v>
      </c>
      <c r="D73" s="38">
        <v>2</v>
      </c>
      <c r="E73" s="38"/>
      <c r="F73" s="38">
        <v>1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>
      <c r="A74" s="34" t="s">
        <v>52</v>
      </c>
      <c r="B74" s="39">
        <v>298</v>
      </c>
      <c r="C74" s="39">
        <v>168</v>
      </c>
      <c r="D74" s="39">
        <v>251</v>
      </c>
      <c r="E74" s="39"/>
      <c r="F74" s="39">
        <v>115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>
      <c r="A75" s="29"/>
      <c r="B75" s="39"/>
      <c r="C75" s="39"/>
      <c r="D75" s="39"/>
      <c r="E75" s="39"/>
      <c r="F75" s="3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>
      <c r="A76" s="34" t="s">
        <v>53</v>
      </c>
      <c r="B76" s="40">
        <v>2.0310338591757127E-2</v>
      </c>
      <c r="C76" s="40">
        <v>2.0310338591757127E-2</v>
      </c>
      <c r="D76" s="40">
        <v>2.0310338591757127E-2</v>
      </c>
      <c r="E76" s="40"/>
      <c r="F76" s="40">
        <v>2.0310338591757127E-2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>
      <c r="A77" s="29"/>
      <c r="B77" s="39"/>
      <c r="C77" s="39"/>
      <c r="D77" s="39"/>
      <c r="E77" s="39"/>
      <c r="F77" s="3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>
      <c r="A78" s="34" t="s">
        <v>54</v>
      </c>
      <c r="B78" s="39">
        <v>304.0524809003436</v>
      </c>
      <c r="C78" s="39">
        <v>171.4121368834152</v>
      </c>
      <c r="D78" s="39">
        <v>256.09789498653106</v>
      </c>
      <c r="E78" s="39"/>
      <c r="F78" s="39">
        <v>117.33568893805207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>
      <c r="A79" s="34"/>
      <c r="B79" s="39"/>
      <c r="C79" s="39"/>
      <c r="D79" s="39"/>
      <c r="E79" s="39"/>
      <c r="F79" s="3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>
      <c r="A80" s="34" t="s">
        <v>55</v>
      </c>
      <c r="B80" s="39">
        <v>18.966769070999998</v>
      </c>
      <c r="C80" s="39">
        <v>18.966769070999998</v>
      </c>
      <c r="D80" s="39">
        <v>9.3170219400000001</v>
      </c>
      <c r="E80" s="39"/>
      <c r="F80" s="39">
        <v>9.3170219400000001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>
      <c r="A81" s="34"/>
      <c r="B81" s="39"/>
      <c r="C81" s="39"/>
      <c r="D81" s="39"/>
      <c r="E81" s="39"/>
      <c r="F81" s="3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>
      <c r="A82" s="34" t="s">
        <v>56</v>
      </c>
      <c r="B82" s="39">
        <v>285.08571182934361</v>
      </c>
      <c r="C82" s="39">
        <v>152.44536781241521</v>
      </c>
      <c r="D82" s="39">
        <v>246.78087304653107</v>
      </c>
      <c r="E82" s="39"/>
      <c r="F82" s="39">
        <v>108.01866699805207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>
      <c r="A83" s="29"/>
      <c r="B83" s="39"/>
      <c r="C83" s="39"/>
      <c r="D83" s="39"/>
      <c r="E83" s="39"/>
      <c r="F83" s="3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>
      <c r="A84" s="34" t="s">
        <v>57</v>
      </c>
      <c r="B84" s="40">
        <v>-4.3336537485424133E-2</v>
      </c>
      <c r="C84" s="40">
        <v>-9.2587096354671355E-2</v>
      </c>
      <c r="D84" s="40">
        <v>-1.6809270730951911E-2</v>
      </c>
      <c r="E84" s="40"/>
      <c r="F84" s="40">
        <v>-6.0707243495199396E-2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>
      <c r="A86" s="161" t="s">
        <v>33</v>
      </c>
      <c r="B86" s="169" t="s">
        <v>34</v>
      </c>
      <c r="C86" s="159" t="s">
        <v>35</v>
      </c>
      <c r="D86" s="160"/>
      <c r="E86" s="160"/>
      <c r="F86" s="160"/>
      <c r="G86" s="160"/>
      <c r="H86" s="172"/>
      <c r="I86" s="159" t="s">
        <v>36</v>
      </c>
      <c r="J86" s="160"/>
      <c r="K86" s="160"/>
      <c r="L86" s="160"/>
      <c r="M86" s="95"/>
    </row>
    <row r="87" spans="1:23">
      <c r="A87" s="162"/>
      <c r="B87" s="170"/>
      <c r="C87" s="161" t="s">
        <v>37</v>
      </c>
      <c r="D87" s="159" t="s">
        <v>58</v>
      </c>
      <c r="E87" s="160"/>
      <c r="F87" s="160"/>
      <c r="G87" s="160"/>
      <c r="H87" s="167" t="s">
        <v>37</v>
      </c>
      <c r="I87" s="166" t="s">
        <v>58</v>
      </c>
      <c r="J87" s="166"/>
      <c r="K87" s="166"/>
      <c r="L87" s="167"/>
    </row>
    <row r="88" spans="1:23">
      <c r="A88" s="162"/>
      <c r="B88" s="170"/>
      <c r="C88" s="162"/>
      <c r="D88" s="168" t="s">
        <v>38</v>
      </c>
      <c r="E88" s="166"/>
      <c r="F88" s="166" t="s">
        <v>39</v>
      </c>
      <c r="G88" s="166"/>
      <c r="H88" s="175"/>
      <c r="I88" s="168" t="s">
        <v>38</v>
      </c>
      <c r="J88" s="167"/>
      <c r="K88" s="168" t="s">
        <v>39</v>
      </c>
      <c r="L88" s="167"/>
    </row>
    <row r="89" spans="1:23">
      <c r="A89" s="163"/>
      <c r="B89" s="171"/>
      <c r="C89" s="44" t="s">
        <v>59</v>
      </c>
      <c r="D89" s="46" t="s">
        <v>59</v>
      </c>
      <c r="E89" s="47" t="s">
        <v>60</v>
      </c>
      <c r="F89" s="46" t="s">
        <v>59</v>
      </c>
      <c r="G89" s="47" t="s">
        <v>60</v>
      </c>
      <c r="H89" s="44" t="s">
        <v>59</v>
      </c>
      <c r="I89" s="46" t="s">
        <v>59</v>
      </c>
      <c r="J89" s="47" t="s">
        <v>60</v>
      </c>
      <c r="K89" s="46" t="s">
        <v>59</v>
      </c>
      <c r="L89" s="47" t="s">
        <v>60</v>
      </c>
    </row>
    <row r="90" spans="1:23">
      <c r="A90" s="161" t="s">
        <v>4</v>
      </c>
      <c r="B90" s="42" t="s">
        <v>61</v>
      </c>
      <c r="C90" s="162"/>
      <c r="D90" s="44">
        <v>29</v>
      </c>
      <c r="E90" s="45">
        <v>2.5999999999999999E-2</v>
      </c>
      <c r="F90" s="44">
        <v>53</v>
      </c>
      <c r="G90" s="45">
        <v>4.5999999999999999E-2</v>
      </c>
      <c r="H90" s="45"/>
      <c r="I90" s="44">
        <v>27</v>
      </c>
      <c r="J90" s="45">
        <v>2.1000000000000001E-2</v>
      </c>
      <c r="K90" s="44">
        <v>48</v>
      </c>
      <c r="L90" s="45">
        <v>3.7999999999999999E-2</v>
      </c>
    </row>
    <row r="91" spans="1:23">
      <c r="A91" s="162"/>
      <c r="B91" s="42" t="s">
        <v>62</v>
      </c>
      <c r="C91" s="162"/>
      <c r="D91" s="42" t="s">
        <v>32</v>
      </c>
      <c r="E91" s="43">
        <v>0</v>
      </c>
      <c r="F91" s="42" t="s">
        <v>32</v>
      </c>
      <c r="G91" s="43">
        <v>0</v>
      </c>
      <c r="H91" s="43"/>
      <c r="I91" s="42" t="s">
        <v>32</v>
      </c>
      <c r="J91" s="43">
        <v>0</v>
      </c>
      <c r="K91" s="42" t="s">
        <v>32</v>
      </c>
      <c r="L91" s="43">
        <v>0</v>
      </c>
    </row>
    <row r="92" spans="1:23">
      <c r="A92" s="162"/>
      <c r="B92" s="42" t="s">
        <v>63</v>
      </c>
      <c r="C92" s="162"/>
      <c r="D92" s="42">
        <v>86</v>
      </c>
      <c r="E92" s="43">
        <v>7.3999999999999996E-2</v>
      </c>
      <c r="F92" s="42">
        <v>17</v>
      </c>
      <c r="G92" s="43">
        <v>1.4999999999999999E-2</v>
      </c>
      <c r="H92" s="43"/>
      <c r="I92" s="42">
        <v>78</v>
      </c>
      <c r="J92" s="43">
        <v>6.0999999999999999E-2</v>
      </c>
      <c r="K92" s="42">
        <v>16</v>
      </c>
      <c r="L92" s="43">
        <v>1.2E-2</v>
      </c>
    </row>
    <row r="93" spans="1:23">
      <c r="A93" s="162"/>
      <c r="B93" s="42" t="s">
        <v>64</v>
      </c>
      <c r="C93" s="162"/>
      <c r="D93" s="42">
        <v>19</v>
      </c>
      <c r="E93" s="43">
        <v>1.7000000000000001E-2</v>
      </c>
      <c r="F93" s="42">
        <v>4</v>
      </c>
      <c r="G93" s="43">
        <v>3.0000000000000001E-3</v>
      </c>
      <c r="H93" s="43"/>
      <c r="I93" s="42">
        <v>54</v>
      </c>
      <c r="J93" s="43">
        <v>4.2000000000000003E-2</v>
      </c>
      <c r="K93" s="42">
        <v>11</v>
      </c>
      <c r="L93" s="43">
        <v>8.0000000000000002E-3</v>
      </c>
    </row>
    <row r="94" spans="1:23">
      <c r="A94" s="162"/>
      <c r="B94" s="42" t="s">
        <v>65</v>
      </c>
      <c r="C94" s="162"/>
      <c r="D94" s="42">
        <v>13</v>
      </c>
      <c r="E94" s="43">
        <v>1.2E-2</v>
      </c>
      <c r="F94" s="42">
        <v>3</v>
      </c>
      <c r="G94" s="43">
        <v>2E-3</v>
      </c>
      <c r="H94" s="43"/>
      <c r="I94" s="42">
        <v>3</v>
      </c>
      <c r="J94" s="43">
        <v>2E-3</v>
      </c>
      <c r="K94" s="42">
        <v>1</v>
      </c>
      <c r="L94" s="43">
        <v>0</v>
      </c>
    </row>
    <row r="95" spans="1:23">
      <c r="A95" s="162"/>
      <c r="B95" s="42" t="s">
        <v>66</v>
      </c>
      <c r="C95" s="163"/>
      <c r="D95" s="42">
        <v>50</v>
      </c>
      <c r="E95" s="43">
        <v>4.3999999999999997E-2</v>
      </c>
      <c r="F95" s="42">
        <v>10</v>
      </c>
      <c r="G95" s="43">
        <v>8.9999999999999993E-3</v>
      </c>
      <c r="H95" s="43"/>
      <c r="I95" s="42">
        <v>49</v>
      </c>
      <c r="J95" s="43">
        <v>3.7999999999999999E-2</v>
      </c>
      <c r="K95" s="42">
        <v>10</v>
      </c>
      <c r="L95" s="43">
        <v>8.0000000000000002E-3</v>
      </c>
    </row>
    <row r="96" spans="1:23">
      <c r="A96" s="163"/>
      <c r="B96" s="48" t="s">
        <v>40</v>
      </c>
      <c r="C96" s="50">
        <v>1150</v>
      </c>
      <c r="D96" s="48">
        <v>198</v>
      </c>
      <c r="E96" s="49">
        <v>0.17199999999999999</v>
      </c>
      <c r="F96" s="48">
        <v>87</v>
      </c>
      <c r="G96" s="49">
        <v>7.4999999999999997E-2</v>
      </c>
      <c r="H96" s="50">
        <v>1270</v>
      </c>
      <c r="I96" s="48">
        <v>209</v>
      </c>
      <c r="J96" s="49">
        <v>0.16500000000000001</v>
      </c>
      <c r="K96" s="48">
        <v>85</v>
      </c>
      <c r="L96" s="49">
        <v>6.7000000000000004E-2</v>
      </c>
    </row>
    <row r="97" spans="1:12">
      <c r="A97" s="161" t="s">
        <v>5</v>
      </c>
      <c r="B97" s="42" t="s">
        <v>67</v>
      </c>
      <c r="C97" s="164"/>
      <c r="D97" s="42">
        <v>41</v>
      </c>
      <c r="E97" s="43">
        <v>7.0999999999999994E-2</v>
      </c>
      <c r="F97" s="42">
        <v>23</v>
      </c>
      <c r="G97" s="43">
        <v>0.04</v>
      </c>
      <c r="H97" s="43"/>
      <c r="I97" s="42">
        <v>24</v>
      </c>
      <c r="J97" s="43">
        <v>5.3999999999999999E-2</v>
      </c>
      <c r="K97" s="42">
        <v>14</v>
      </c>
      <c r="L97" s="43">
        <v>3.1E-2</v>
      </c>
    </row>
    <row r="98" spans="1:12">
      <c r="A98" s="162"/>
      <c r="B98" s="42" t="s">
        <v>68</v>
      </c>
      <c r="C98" s="165"/>
      <c r="D98" s="42">
        <v>54</v>
      </c>
      <c r="E98" s="43">
        <v>9.2999999999999999E-2</v>
      </c>
      <c r="F98" s="42">
        <v>54</v>
      </c>
      <c r="G98" s="43">
        <v>9.2999999999999999E-2</v>
      </c>
      <c r="H98" s="42"/>
      <c r="I98" s="42">
        <v>15</v>
      </c>
      <c r="J98" s="43">
        <v>3.4000000000000002E-2</v>
      </c>
      <c r="K98" s="42">
        <v>15</v>
      </c>
      <c r="L98" s="43">
        <v>3.4000000000000002E-2</v>
      </c>
    </row>
    <row r="99" spans="1:12">
      <c r="A99" s="163"/>
      <c r="B99" s="48" t="s">
        <v>41</v>
      </c>
      <c r="C99" s="48">
        <v>579</v>
      </c>
      <c r="D99" s="48">
        <v>95</v>
      </c>
      <c r="E99" s="49">
        <v>0.16400000000000001</v>
      </c>
      <c r="F99" s="48">
        <v>78</v>
      </c>
      <c r="G99" s="49">
        <v>0.13400000000000001</v>
      </c>
      <c r="H99" s="48">
        <v>450</v>
      </c>
      <c r="I99" s="48">
        <v>40</v>
      </c>
      <c r="J99" s="49">
        <v>8.7999999999999995E-2</v>
      </c>
      <c r="K99" s="48">
        <v>29</v>
      </c>
      <c r="L99" s="49">
        <v>6.5000000000000002E-2</v>
      </c>
    </row>
    <row r="100" spans="1:12">
      <c r="A100" s="161" t="s">
        <v>6</v>
      </c>
      <c r="B100" s="42" t="s">
        <v>69</v>
      </c>
      <c r="C100" s="164"/>
      <c r="D100" s="42">
        <v>2</v>
      </c>
      <c r="E100" s="43">
        <v>1.7000000000000001E-2</v>
      </c>
      <c r="F100" s="42">
        <v>1</v>
      </c>
      <c r="G100" s="43">
        <v>0.01</v>
      </c>
      <c r="H100" s="43"/>
      <c r="I100" s="42">
        <v>2</v>
      </c>
      <c r="J100" s="43">
        <v>1.0999999999999999E-2</v>
      </c>
      <c r="K100" s="42">
        <v>1</v>
      </c>
      <c r="L100" s="43">
        <v>7.0000000000000001E-3</v>
      </c>
    </row>
    <row r="101" spans="1:12">
      <c r="A101" s="162"/>
      <c r="B101" s="42" t="s">
        <v>68</v>
      </c>
      <c r="C101" s="165"/>
      <c r="D101" s="42">
        <v>2</v>
      </c>
      <c r="E101" s="43">
        <v>0.02</v>
      </c>
      <c r="F101" s="42">
        <v>2</v>
      </c>
      <c r="G101" s="43">
        <v>0.02</v>
      </c>
      <c r="H101" s="42"/>
      <c r="I101" s="42">
        <v>1</v>
      </c>
      <c r="J101" s="43">
        <v>4.0000000000000001E-3</v>
      </c>
      <c r="K101" s="42">
        <v>1</v>
      </c>
      <c r="L101" s="43">
        <v>4.0000000000000001E-3</v>
      </c>
    </row>
    <row r="102" spans="1:12">
      <c r="A102" s="163"/>
      <c r="B102" s="48" t="s">
        <v>42</v>
      </c>
      <c r="C102" s="48">
        <v>96</v>
      </c>
      <c r="D102" s="48">
        <v>5</v>
      </c>
      <c r="E102" s="49">
        <v>5.1999999999999998E-2</v>
      </c>
      <c r="F102" s="48">
        <v>4</v>
      </c>
      <c r="G102" s="49">
        <v>4.2000000000000003E-2</v>
      </c>
      <c r="H102" s="48">
        <v>108</v>
      </c>
      <c r="I102" s="48">
        <v>2</v>
      </c>
      <c r="J102" s="49">
        <v>1.9E-2</v>
      </c>
      <c r="K102" s="48">
        <v>1</v>
      </c>
      <c r="L102" s="49">
        <v>0.01</v>
      </c>
    </row>
    <row r="103" spans="1:12">
      <c r="A103" s="173" t="s">
        <v>43</v>
      </c>
      <c r="B103" s="174"/>
      <c r="C103" s="50">
        <v>1825</v>
      </c>
      <c r="D103" s="48">
        <v>298</v>
      </c>
      <c r="E103" s="49">
        <v>0.16300000000000001</v>
      </c>
      <c r="F103" s="48">
        <v>168</v>
      </c>
      <c r="G103" s="49">
        <v>9.1999999999999998E-2</v>
      </c>
      <c r="H103" s="50">
        <v>1828</v>
      </c>
      <c r="I103" s="48">
        <v>251</v>
      </c>
      <c r="J103" s="49">
        <v>0.13700000000000001</v>
      </c>
      <c r="K103" s="48">
        <v>115</v>
      </c>
      <c r="L103" s="49">
        <v>6.3E-2</v>
      </c>
    </row>
    <row r="105" spans="1:12">
      <c r="A105" s="97" t="s">
        <v>125</v>
      </c>
    </row>
  </sheetData>
  <mergeCells count="39">
    <mergeCell ref="A103:B103"/>
    <mergeCell ref="D88:E88"/>
    <mergeCell ref="F88:G88"/>
    <mergeCell ref="D87:G87"/>
    <mergeCell ref="H87:H88"/>
    <mergeCell ref="A100:A102"/>
    <mergeCell ref="C100:C101"/>
    <mergeCell ref="I86:L86"/>
    <mergeCell ref="A90:A96"/>
    <mergeCell ref="C90:C95"/>
    <mergeCell ref="A97:A99"/>
    <mergeCell ref="C97:C98"/>
    <mergeCell ref="C87:C88"/>
    <mergeCell ref="I87:L87"/>
    <mergeCell ref="I88:J88"/>
    <mergeCell ref="K88:L88"/>
    <mergeCell ref="A86:A89"/>
    <mergeCell ref="B86:B89"/>
    <mergeCell ref="C86:H86"/>
    <mergeCell ref="A36:K36"/>
    <mergeCell ref="D44:I44"/>
    <mergeCell ref="D45:E45"/>
    <mergeCell ref="A23:K23"/>
    <mergeCell ref="B24:C24"/>
    <mergeCell ref="D24:E24"/>
    <mergeCell ref="F24:G24"/>
    <mergeCell ref="H24:K24"/>
    <mergeCell ref="A31:K31"/>
    <mergeCell ref="A37:G37"/>
    <mergeCell ref="H37:J37"/>
    <mergeCell ref="K37:M37"/>
    <mergeCell ref="A1:H1"/>
    <mergeCell ref="A6:H6"/>
    <mergeCell ref="A10:H10"/>
    <mergeCell ref="A15:K15"/>
    <mergeCell ref="B16:C16"/>
    <mergeCell ref="D16:E16"/>
    <mergeCell ref="F16:G16"/>
    <mergeCell ref="H16:K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Gulf Dashboard</vt:lpstr>
      <vt:lpstr>Gulf TP Inputs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Bieler</dc:creator>
  <cp:lastModifiedBy>Stephanie Bieler</cp:lastModifiedBy>
  <dcterms:created xsi:type="dcterms:W3CDTF">2018-11-30T18:35:50Z</dcterms:created>
  <dcterms:modified xsi:type="dcterms:W3CDTF">2019-04-26T17:34:26Z</dcterms:modified>
</cp:coreProperties>
</file>