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K:\REGULATORY MATTERS 2009 FORWARD\DSM\20190018 DSM Goals\Discovery\STAFF 1st PODs (Nos. 1-9)\Attachments\Q1\"/>
    </mc:Choice>
  </mc:AlternateContent>
  <xr:revisionPtr revIDLastSave="0" documentId="13_ncr:1_{E6C2AB44-0F1C-402F-9DD6-329D03C7B0E6}" xr6:coauthVersionLast="36" xr6:coauthVersionMax="36" xr10:uidLastSave="{00000000-0000-0000-0000-000000000000}"/>
  <bookViews>
    <workbookView xWindow="0" yWindow="0" windowWidth="13800" windowHeight="4110" activeTab="4" xr2:uid="{00000000-000D-0000-FFFF-FFFF00000000}"/>
  </bookViews>
  <sheets>
    <sheet name="Results" sheetId="1" r:id="rId1"/>
    <sheet name="Battery Storage - Res" sheetId="2" r:id="rId2"/>
    <sheet name="Battery Storage - Com" sheetId="3" r:id="rId3"/>
    <sheet name="PV" sheetId="5" r:id="rId4"/>
    <sheet name="CHP" sheetId="4" r:id="rId5"/>
  </sheets>
  <externalReferences>
    <externalReference r:id="rId6"/>
  </externalReferenc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 l="1"/>
  <c r="O49" i="5"/>
  <c r="F46" i="5"/>
  <c r="F47" i="5" s="1"/>
  <c r="E46" i="5"/>
  <c r="E47" i="5" s="1"/>
  <c r="N41" i="5"/>
  <c r="N46" i="5" s="1"/>
  <c r="N47" i="5" s="1"/>
  <c r="M41" i="5"/>
  <c r="M46" i="5" s="1"/>
  <c r="M47" i="5" s="1"/>
  <c r="L41" i="5"/>
  <c r="L46" i="5" s="1"/>
  <c r="K41" i="5"/>
  <c r="K46" i="5" s="1"/>
  <c r="J41" i="5"/>
  <c r="J46" i="5" s="1"/>
  <c r="J47" i="5" s="1"/>
  <c r="I41" i="5"/>
  <c r="I46" i="5" s="1"/>
  <c r="I47" i="5" s="1"/>
  <c r="H41" i="5"/>
  <c r="H46" i="5" s="1"/>
  <c r="G41" i="5"/>
  <c r="G46" i="5" s="1"/>
  <c r="F41" i="5"/>
  <c r="E41" i="5"/>
  <c r="D41" i="5"/>
  <c r="D46" i="5" s="1"/>
  <c r="C41" i="5"/>
  <c r="C46" i="5" s="1"/>
  <c r="B41" i="5"/>
  <c r="B46" i="5" s="1"/>
  <c r="B47" i="5" s="1"/>
  <c r="O39" i="5"/>
  <c r="D30" i="5"/>
  <c r="E30" i="5" s="1"/>
  <c r="C30" i="5"/>
  <c r="C33" i="5" s="1"/>
  <c r="B30" i="5"/>
  <c r="B33" i="5" s="1"/>
  <c r="E28" i="5"/>
  <c r="I26" i="5"/>
  <c r="H26" i="5"/>
  <c r="I25" i="5"/>
  <c r="H25" i="5"/>
  <c r="E25" i="5"/>
  <c r="I24" i="5"/>
  <c r="H24" i="5"/>
  <c r="I23" i="5"/>
  <c r="H23" i="5"/>
  <c r="I22" i="5"/>
  <c r="H22" i="5"/>
  <c r="E22" i="5"/>
  <c r="I21" i="5"/>
  <c r="H21" i="5"/>
  <c r="I20" i="5"/>
  <c r="H20" i="5"/>
  <c r="I19" i="5"/>
  <c r="H19" i="5"/>
  <c r="I18" i="5"/>
  <c r="H18" i="5"/>
  <c r="I17" i="5"/>
  <c r="H17" i="5"/>
  <c r="I16" i="5"/>
  <c r="H16" i="5"/>
  <c r="I15" i="5"/>
  <c r="H15" i="5"/>
  <c r="I14" i="5"/>
  <c r="H14" i="5"/>
  <c r="I13" i="5"/>
  <c r="H13" i="5"/>
  <c r="I12" i="5"/>
  <c r="H12" i="5"/>
  <c r="I11" i="5"/>
  <c r="H11" i="5"/>
  <c r="I10" i="5"/>
  <c r="H10" i="5"/>
  <c r="I9" i="5"/>
  <c r="H9" i="5"/>
  <c r="I8" i="5"/>
  <c r="H8" i="5"/>
  <c r="I7" i="5"/>
  <c r="H7" i="5"/>
  <c r="I6" i="5"/>
  <c r="H6" i="5"/>
  <c r="I5" i="5"/>
  <c r="H5" i="5"/>
  <c r="I4" i="5"/>
  <c r="H4" i="5"/>
  <c r="I3" i="5"/>
  <c r="H3" i="5"/>
  <c r="C48" i="5" l="1"/>
  <c r="C47" i="5"/>
  <c r="G48" i="5"/>
  <c r="G47" i="5"/>
  <c r="K48" i="5"/>
  <c r="K47" i="5"/>
  <c r="D48" i="5"/>
  <c r="D47" i="5"/>
  <c r="H48" i="5"/>
  <c r="H47" i="5"/>
  <c r="L48" i="5"/>
  <c r="L47" i="5"/>
  <c r="D32" i="5"/>
  <c r="D34" i="5" s="1"/>
  <c r="D33" i="5"/>
  <c r="E33" i="5" s="1"/>
  <c r="O41" i="5"/>
  <c r="E48" i="5"/>
  <c r="I48" i="5"/>
  <c r="M48" i="5"/>
  <c r="B48" i="5"/>
  <c r="F48" i="5"/>
  <c r="J48" i="5"/>
  <c r="N48" i="5"/>
  <c r="B32" i="5"/>
  <c r="O46" i="5"/>
  <c r="B11" i="5" s="1"/>
  <c r="B12" i="5" s="1"/>
  <c r="C7" i="1" s="1"/>
  <c r="C32" i="5"/>
  <c r="C34" i="5" s="1"/>
  <c r="O47" i="5" l="1"/>
  <c r="B34" i="5"/>
  <c r="E34" i="5" s="1"/>
  <c r="B8" i="5" s="1"/>
  <c r="E6" i="1" s="1"/>
  <c r="E32" i="5"/>
  <c r="B5" i="5" s="1"/>
  <c r="O48" i="5"/>
  <c r="B14" i="5" s="1"/>
  <c r="B13" i="5"/>
  <c r="D7" i="1" s="1"/>
  <c r="B17" i="5" l="1"/>
  <c r="E7" i="1"/>
  <c r="E8" i="1" s="1"/>
  <c r="B7" i="5"/>
  <c r="D6" i="1" s="1"/>
  <c r="D8" i="1" s="1"/>
  <c r="B6" i="5"/>
  <c r="C6" i="1" s="1"/>
  <c r="C8" i="1" s="1"/>
  <c r="D10" i="1" l="1"/>
  <c r="C10" i="1"/>
  <c r="E12" i="1" l="1"/>
  <c r="D11" i="1"/>
  <c r="D12" i="1" s="1"/>
  <c r="C11" i="1"/>
  <c r="C12" i="1" s="1"/>
  <c r="D14" i="1" l="1"/>
  <c r="C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Byron Boyle</author>
  </authors>
  <commentList>
    <comment ref="E12" authorId="0" shapeId="0" xr:uid="{00000000-0006-0000-0000-000001000000}">
      <text>
        <r>
          <rPr>
            <b/>
            <sz val="9"/>
            <color indexed="81"/>
            <rFont val="Tahoma"/>
            <family val="2"/>
          </rPr>
          <t>Nexant:</t>
        </r>
        <r>
          <rPr>
            <sz val="9"/>
            <color indexed="81"/>
            <rFont val="Tahoma"/>
            <family val="2"/>
          </rPr>
          <t xml:space="preserve">
On their own battery storage systems do not generate or conserve energy, but can collect and store excess PV generation to provide power during particular time periods; which for DSM purposes would be to offset customer demand during the utility’s system peak.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Byron Boyle</author>
    <author>Cross, Lori J</author>
    <author>Childs, Rush</author>
  </authors>
  <commentList>
    <comment ref="G1" authorId="0" shapeId="0" xr:uid="{00000000-0006-0000-0300-000001000000}">
      <text>
        <r>
          <rPr>
            <b/>
            <sz val="9"/>
            <color indexed="81"/>
            <rFont val="Tahoma"/>
            <family val="2"/>
          </rPr>
          <t>Byron Boyle:</t>
        </r>
        <r>
          <rPr>
            <sz val="9"/>
            <color indexed="81"/>
            <rFont val="Tahoma"/>
            <family val="2"/>
          </rPr>
          <t xml:space="preserve">
Per Lori's instructions, "Base on weighted average of Tampa, Orlando, and Tallahassee locations - 45%, 45%, and 10%."</t>
        </r>
      </text>
    </comment>
    <comment ref="B9" authorId="1" shapeId="0" xr:uid="{00000000-0006-0000-0300-000002000000}">
      <text>
        <r>
          <rPr>
            <b/>
            <sz val="9"/>
            <color indexed="81"/>
            <rFont val="Tahoma"/>
            <family val="2"/>
          </rPr>
          <t>Cross, Lori J:</t>
        </r>
        <r>
          <rPr>
            <sz val="9"/>
            <color indexed="81"/>
            <rFont val="Tahoma"/>
            <family val="2"/>
          </rPr>
          <t xml:space="preserve">
This doesn't look right.  Cell referenced in formula has incorrect data.
</t>
        </r>
        <r>
          <rPr>
            <b/>
            <sz val="9"/>
            <color indexed="81"/>
            <rFont val="Tahoma"/>
            <family val="2"/>
          </rPr>
          <t xml:space="preserve">Byron: </t>
        </r>
        <r>
          <rPr>
            <sz val="9"/>
            <color indexed="81"/>
            <rFont val="Tahoma"/>
            <family val="2"/>
          </rPr>
          <t>This model should take into consideration the impacts of DSM. The values for DEF here are correct, but the formula was not pulled across for the other utilities. I have now incorported this change on the forecast tab.</t>
        </r>
      </text>
    </comment>
    <comment ref="B15" authorId="1" shapeId="0" xr:uid="{00000000-0006-0000-0300-000003000000}">
      <text>
        <r>
          <rPr>
            <b/>
            <sz val="9"/>
            <color indexed="81"/>
            <rFont val="Tahoma"/>
            <family val="2"/>
          </rPr>
          <t>Cross, Lori J:</t>
        </r>
        <r>
          <rPr>
            <sz val="9"/>
            <color indexed="81"/>
            <rFont val="Tahoma"/>
            <family val="2"/>
          </rPr>
          <t xml:space="preserve">
Same comment as above.
</t>
        </r>
        <r>
          <rPr>
            <b/>
            <sz val="9"/>
            <color indexed="81"/>
            <rFont val="Tahoma"/>
            <family val="2"/>
          </rPr>
          <t>Byron:</t>
        </r>
        <r>
          <rPr>
            <sz val="9"/>
            <color indexed="81"/>
            <rFont val="Tahoma"/>
            <family val="2"/>
          </rPr>
          <t xml:space="preserve"> This model should take into consideration the impacts of DSM. The values for DEF here are correct, but the formula was not pulled across for the other utilities. I have now incorported this change on the forecast tab.</t>
        </r>
      </text>
    </comment>
    <comment ref="B18" authorId="1" shapeId="0" xr:uid="{00000000-0006-0000-0300-000004000000}">
      <text>
        <r>
          <rPr>
            <b/>
            <sz val="9"/>
            <color indexed="81"/>
            <rFont val="Tahoma"/>
            <family val="2"/>
          </rPr>
          <t>Cross, Lori J:</t>
        </r>
        <r>
          <rPr>
            <sz val="9"/>
            <color indexed="81"/>
            <rFont val="Tahoma"/>
            <family val="2"/>
          </rPr>
          <t xml:space="preserve">
This number also looks incorrect, </t>
        </r>
      </text>
    </comment>
    <comment ref="E29" authorId="1" shapeId="0" xr:uid="{00000000-0006-0000-0300-000005000000}">
      <text>
        <r>
          <rPr>
            <b/>
            <sz val="9"/>
            <color indexed="81"/>
            <rFont val="Tahoma"/>
            <family val="2"/>
          </rPr>
          <t>Cross, Lori J:</t>
        </r>
        <r>
          <rPr>
            <sz val="9"/>
            <color indexed="81"/>
            <rFont val="Tahoma"/>
            <family val="2"/>
          </rPr>
          <t xml:space="preserve">
Base on weighted average of Tampa, Orlando, and Tallahassee locations - 45%, 45%, and 10%.  Currently only picking up Tallahassee.
</t>
        </r>
        <r>
          <rPr>
            <b/>
            <sz val="9"/>
            <color indexed="81"/>
            <rFont val="Tahoma"/>
            <family val="2"/>
          </rPr>
          <t xml:space="preserve">Byron: </t>
        </r>
        <r>
          <rPr>
            <sz val="9"/>
            <color indexed="81"/>
            <rFont val="Tahoma"/>
            <family val="2"/>
          </rPr>
          <t>updated to include a blending of Tampa, Orlando and Tallahassee.</t>
        </r>
      </text>
    </comment>
    <comment ref="O39" authorId="2" shapeId="0" xr:uid="{00000000-0006-0000-0300-000006000000}">
      <text>
        <r>
          <rPr>
            <b/>
            <sz val="9"/>
            <color indexed="81"/>
            <rFont val="Tahoma"/>
            <family val="2"/>
          </rPr>
          <t>Childs, Rush:</t>
        </r>
        <r>
          <rPr>
            <sz val="9"/>
            <color indexed="81"/>
            <rFont val="Tahoma"/>
            <family val="2"/>
          </rPr>
          <t xml:space="preserve">
Floor area increased from 3,117 M to 3,517 M</t>
        </r>
      </text>
    </comment>
    <comment ref="B44" authorId="1" shapeId="0" xr:uid="{00000000-0006-0000-0300-000007000000}">
      <text>
        <r>
          <rPr>
            <b/>
            <sz val="9"/>
            <color indexed="81"/>
            <rFont val="Tahoma"/>
            <family val="2"/>
          </rPr>
          <t>Cross, Lori J:</t>
        </r>
        <r>
          <rPr>
            <sz val="9"/>
            <color indexed="81"/>
            <rFont val="Tahoma"/>
            <family val="2"/>
          </rPr>
          <t xml:space="preserve">
Why is assumption for commercial the same as residential.  Seems that commercial facility rooftops would be more conducive to solar.  Commercial is actually higher for JEA, but the same as residential for other utilities.
</t>
        </r>
        <r>
          <rPr>
            <b/>
            <sz val="9"/>
            <color indexed="81"/>
            <rFont val="Tahoma"/>
            <family val="2"/>
          </rPr>
          <t xml:space="preserve">Byron:
</t>
        </r>
        <r>
          <rPr>
            <sz val="9"/>
            <color indexed="81"/>
            <rFont val="Tahoma"/>
            <family val="2"/>
          </rPr>
          <t>The capacity factor is the percentage of time that the system is operational at full capacity, based on the availability of the sun. This will be the same for either sector snice it's dependent on the same geographic location.</t>
        </r>
      </text>
    </comment>
  </commentList>
</comments>
</file>

<file path=xl/sharedStrings.xml><?xml version="1.0" encoding="utf-8"?>
<sst xmlns="http://schemas.openxmlformats.org/spreadsheetml/2006/main" count="880" uniqueCount="314">
  <si>
    <t>Savings Potential</t>
  </si>
  <si>
    <t xml:space="preserve">Summer </t>
  </si>
  <si>
    <t>Peak Demand (MW)</t>
  </si>
  <si>
    <t>Winter</t>
  </si>
  <si>
    <t xml:space="preserve"> Peak Demand (MW)</t>
  </si>
  <si>
    <t xml:space="preserve">Energy </t>
  </si>
  <si>
    <t>(GWh)</t>
  </si>
  <si>
    <t>PV Systems</t>
  </si>
  <si>
    <t>Residential</t>
  </si>
  <si>
    <t>Non-Residential</t>
  </si>
  <si>
    <t>Total</t>
  </si>
  <si>
    <t>Battery Storage charged from PV Systems</t>
  </si>
  <si>
    <t>CHP Systems</t>
  </si>
  <si>
    <t>Utility</t>
  </si>
  <si>
    <t>DEF</t>
  </si>
  <si>
    <t>Installed Capacity (MW)</t>
  </si>
  <si>
    <t>Commercial Potential by Segment</t>
  </si>
  <si>
    <t>Potential (kWh)</t>
  </si>
  <si>
    <t>% Share</t>
  </si>
  <si>
    <t>Industrial Potential by Segment</t>
  </si>
  <si>
    <t>Assembly</t>
  </si>
  <si>
    <t>Agriculture and Assembly</t>
  </si>
  <si>
    <t>College and University</t>
  </si>
  <si>
    <t>Chemicals and Plastics</t>
  </si>
  <si>
    <t>Grocery</t>
  </si>
  <si>
    <t>Construction</t>
  </si>
  <si>
    <t>Healthcare</t>
  </si>
  <si>
    <t>Electrical and Electronic Equip.</t>
  </si>
  <si>
    <t>Hospitals</t>
  </si>
  <si>
    <t>Lumber/Furniture/Pulp/Paper</t>
  </si>
  <si>
    <t>Institutional</t>
  </si>
  <si>
    <t>Metal Products and Machinery</t>
  </si>
  <si>
    <t>Lodging/Hospitality</t>
  </si>
  <si>
    <t>Miscellaneous Manufacturing</t>
  </si>
  <si>
    <t>Miscellaneous</t>
  </si>
  <si>
    <t>Primary Resources Industries</t>
  </si>
  <si>
    <t>Offices</t>
  </si>
  <si>
    <t>Stone/Clay/Glass/Concrete</t>
  </si>
  <si>
    <t>Restaurants</t>
  </si>
  <si>
    <t>Textiles and Leather</t>
  </si>
  <si>
    <t>Retail</t>
  </si>
  <si>
    <t>Transportation Equipment</t>
  </si>
  <si>
    <t>Schools K-12</t>
  </si>
  <si>
    <t>Water and Wastewater</t>
  </si>
  <si>
    <t>Warehouse</t>
  </si>
  <si>
    <t>Other Commercial and Industrial</t>
  </si>
  <si>
    <t>% of Total Commercial Sales</t>
  </si>
  <si>
    <t>% of Total Industrial Sales</t>
  </si>
  <si>
    <t>*Other C&amp;I accounted for 0.06% of total "eligible" C&amp;I sales</t>
  </si>
  <si>
    <t>Potential by CHP Measure</t>
  </si>
  <si>
    <t>Measure Name</t>
  </si>
  <si>
    <t>Commercial</t>
  </si>
  <si>
    <t>Industrial</t>
  </si>
  <si>
    <t>50 kW Micro Turbine</t>
  </si>
  <si>
    <t>100 kW Micro Turbine</t>
  </si>
  <si>
    <t>100 kW Micro Turbine- Biogas</t>
  </si>
  <si>
    <t>150 kW Reciprocating Engine</t>
  </si>
  <si>
    <t>175 kW Fuel Cell</t>
  </si>
  <si>
    <t>200 kW Micro Turbine</t>
  </si>
  <si>
    <t>350 kW Reciprocating Engine</t>
  </si>
  <si>
    <t>500 kW Fuel Cell</t>
  </si>
  <si>
    <t>800 kW Fuel Cell-Biogas</t>
  </si>
  <si>
    <t>1125 kW Fuel Cell</t>
  </si>
  <si>
    <t>1250 kW Reciprocating Engine</t>
  </si>
  <si>
    <t>1250 kW Reciprocating Engine-Biogas</t>
  </si>
  <si>
    <t>1500 kW Steam Turbine-Biomass</t>
  </si>
  <si>
    <t>2500 kW Gas Turbine</t>
  </si>
  <si>
    <t>3000 kW Gas Turbine</t>
  </si>
  <si>
    <t>3000 kW Reciprocating Engine</t>
  </si>
  <si>
    <t>3500 kW Gas Turbine</t>
  </si>
  <si>
    <t>3500 kW Steam Turbine-Biomass</t>
  </si>
  <si>
    <t>4500 kW Reciprocating Engine</t>
  </si>
  <si>
    <t>5500 kW Steam Turbine-Biomass</t>
  </si>
  <si>
    <t>Technical Capacity Potential (MW)</t>
  </si>
  <si>
    <t>Net Technical Capacity Potential (MW)*</t>
  </si>
  <si>
    <t>*This technical capacity potential does not include existing capacity; therefore the technical capacity potential and the net technical capacity potential are equivalent</t>
  </si>
  <si>
    <t>POTENTIAL BREAKDOWN-OVERALL</t>
  </si>
  <si>
    <t>Technology Type</t>
  </si>
  <si>
    <t>kWH Output</t>
  </si>
  <si>
    <t>Units Installed</t>
  </si>
  <si>
    <t>Potential</t>
  </si>
  <si>
    <t>MW Capacity</t>
  </si>
  <si>
    <t>MW Winter Capacity</t>
  </si>
  <si>
    <t>POTENTIAL BREAKDOWN-COMMERCIAL</t>
  </si>
  <si>
    <t>Installs</t>
  </si>
  <si>
    <t>POTENTIAL BREAKDOWN-INDUSTRIAL</t>
  </si>
  <si>
    <t>Other Commercial and Industial</t>
  </si>
  <si>
    <t>Total kWH</t>
  </si>
  <si>
    <t>Total Counts</t>
  </si>
  <si>
    <t>DRAFT - Work Product</t>
  </si>
  <si>
    <t>Commercial Segment</t>
  </si>
  <si>
    <t>Per Unit - Solar Plus Storage</t>
  </si>
  <si>
    <t>Per Unit - Solar Plus Storage with other DSM (EE and DR)</t>
  </si>
  <si>
    <t>FPL</t>
  </si>
  <si>
    <t>Gulf</t>
  </si>
  <si>
    <t>FPU</t>
  </si>
  <si>
    <t>TECO</t>
  </si>
  <si>
    <t>OUC</t>
  </si>
  <si>
    <t>JEA</t>
  </si>
  <si>
    <t>DEF_DR</t>
  </si>
  <si>
    <t>FPL_DR</t>
  </si>
  <si>
    <t>Gulf_DR</t>
  </si>
  <si>
    <t>FPU_DR</t>
  </si>
  <si>
    <t>TECO_DR</t>
  </si>
  <si>
    <t>OUC_DR</t>
  </si>
  <si>
    <t>JEA_DR</t>
  </si>
  <si>
    <t>Column Lookup</t>
  </si>
  <si>
    <t>Seg 1 - 15 MWh</t>
  </si>
  <si>
    <t>Segment 1 (15 MWh) Average Commercial Load (kWh)</t>
  </si>
  <si>
    <t>D1</t>
  </si>
  <si>
    <t>D5</t>
  </si>
  <si>
    <t>Segment 1 (15 MWh) Solar Generation Potential (kWh)</t>
  </si>
  <si>
    <t>S1</t>
  </si>
  <si>
    <t>J1</t>
  </si>
  <si>
    <t>Segment 1 (15 MWh) Solar Loss/Export (no battery) (kWh)</t>
  </si>
  <si>
    <t>AU1</t>
  </si>
  <si>
    <t>AL1</t>
  </si>
  <si>
    <t>Segment 1 (15 MWh) Net Consumption (no battery) (kWh)</t>
  </si>
  <si>
    <t>AE1</t>
  </si>
  <si>
    <t>V1</t>
  </si>
  <si>
    <t>Segment 1 (15 MWh) Solar Battery Charging Potential (kWh)</t>
  </si>
  <si>
    <t>Segment 1 (15 MWh) Battery Consumption Offset (kWh)</t>
  </si>
  <si>
    <t>BS1</t>
  </si>
  <si>
    <t>BJ1</t>
  </si>
  <si>
    <t>Segment 1 (15 MWh) Net Consumption (with battery) (kWh)</t>
  </si>
  <si>
    <t>BG1</t>
  </si>
  <si>
    <t>AX1</t>
  </si>
  <si>
    <t>Storage Winter Peak Savings (kW)</t>
  </si>
  <si>
    <t>Storage Summer Peak Savings (kW)</t>
  </si>
  <si>
    <t>Seg 2 - 25 MWh</t>
  </si>
  <si>
    <t>Segment 2 (25 MWh) Average Commercial Load (kWh)</t>
  </si>
  <si>
    <t>E5</t>
  </si>
  <si>
    <t>Segment 2 (25 MWh) Solar Generation Potential (kWh)</t>
  </si>
  <si>
    <t>Segment 2 (25 MWh) Solar Loss/Export (no battery) (kWh)</t>
  </si>
  <si>
    <t>Segment 2 (25 MWh) Net Consumption (no battery) (kWh)</t>
  </si>
  <si>
    <t>Segment 2 (25 MWh) Solar Battery Charging Potential (kWh)</t>
  </si>
  <si>
    <t>Segment 2 (25 MWh) Battery Consumption Offset (kWh)</t>
  </si>
  <si>
    <t>Segment 2 (25 MWh) Net Consumption (with battery) (kWh)</t>
  </si>
  <si>
    <t>Seg 3 - 50 MWh)</t>
  </si>
  <si>
    <t>Segment 3 (50 MWh) Average Commercial Load (kWh)</t>
  </si>
  <si>
    <t>F5</t>
  </si>
  <si>
    <t>Segment 3 (50 MWh) Solar Generation Potential (kWh)</t>
  </si>
  <si>
    <t>Segment 3 (50 MWh) Solar Loss/Export (no battery) (kWh)</t>
  </si>
  <si>
    <t>Segment 3 (50 MWh) Net Consumption (no battery) (kWh)</t>
  </si>
  <si>
    <t>Segment 3 (50 MWh) Solar Battery Charging Potential (kWh)</t>
  </si>
  <si>
    <t>Segment 3 (50 MWh) Battery Consumption Offset (kWh)</t>
  </si>
  <si>
    <t>Segment 3 (50 MWh) Net Consumption (with battery) (kWh)</t>
  </si>
  <si>
    <t>Seg 4 51+ MWh</t>
  </si>
  <si>
    <t>Segment 4 (51+ MWh) Average Commercial Load (kWh)</t>
  </si>
  <si>
    <t>G5</t>
  </si>
  <si>
    <t>Segment 4 (51+ MWh) Solar Generation Potential (kWh)</t>
  </si>
  <si>
    <t>Segment 4 (51+ MWh) Solar Loss/Export (no battery) (kWh)</t>
  </si>
  <si>
    <t>Segment 4 (51+ MWh) Net Consumption (no battery) (kWh)</t>
  </si>
  <si>
    <t>Segment 4 (51+ MWh) Solar Battery Charging Potential (kWh)</t>
  </si>
  <si>
    <t>Segment 4 (51+ MWh) Battery Consumption Offset (kWh)</t>
  </si>
  <si>
    <t>Segment 4 (51+ MWh) Net Consumption (with battery) (kWh)</t>
  </si>
  <si>
    <t>Aggregate - Solar Plus Storage</t>
  </si>
  <si>
    <t>Aggregate - Solar Plus Storage with other DSM (EE and DR)</t>
  </si>
  <si>
    <t>0-15,000 kWh</t>
  </si>
  <si>
    <t>15,001-25,000 kWh</t>
  </si>
  <si>
    <t>25,001-50,000 kWh</t>
  </si>
  <si>
    <t>50,001 kWh +</t>
  </si>
  <si>
    <t>D</t>
  </si>
  <si>
    <t>S</t>
  </si>
  <si>
    <t>J</t>
  </si>
  <si>
    <t>AU</t>
  </si>
  <si>
    <t>AL</t>
  </si>
  <si>
    <t>AE</t>
  </si>
  <si>
    <t>BS</t>
  </si>
  <si>
    <t>BJ</t>
  </si>
  <si>
    <t>BG</t>
  </si>
  <si>
    <t>AX</t>
  </si>
  <si>
    <t>E1</t>
  </si>
  <si>
    <t>E</t>
  </si>
  <si>
    <t>T1</t>
  </si>
  <si>
    <t>T</t>
  </si>
  <si>
    <t>K1</t>
  </si>
  <si>
    <t>K</t>
  </si>
  <si>
    <t>AV1</t>
  </si>
  <si>
    <t>AV</t>
  </si>
  <si>
    <t>AM1</t>
  </si>
  <si>
    <t>AM</t>
  </si>
  <si>
    <t>AF1</t>
  </si>
  <si>
    <t>AF</t>
  </si>
  <si>
    <t>W1</t>
  </si>
  <si>
    <t>W</t>
  </si>
  <si>
    <t>BT1</t>
  </si>
  <si>
    <t>BT</t>
  </si>
  <si>
    <t>BK1</t>
  </si>
  <si>
    <t>BK</t>
  </si>
  <si>
    <t>BH1</t>
  </si>
  <si>
    <t>BH</t>
  </si>
  <si>
    <t>AY1</t>
  </si>
  <si>
    <t>AY</t>
  </si>
  <si>
    <t>F1</t>
  </si>
  <si>
    <t>F</t>
  </si>
  <si>
    <t>U1</t>
  </si>
  <si>
    <t>U</t>
  </si>
  <si>
    <t>L1</t>
  </si>
  <si>
    <t>L</t>
  </si>
  <si>
    <t>AW1</t>
  </si>
  <si>
    <t>AW</t>
  </si>
  <si>
    <t>AN1</t>
  </si>
  <si>
    <t>AN</t>
  </si>
  <si>
    <t>AG1</t>
  </si>
  <si>
    <t>AG</t>
  </si>
  <si>
    <t>X1</t>
  </si>
  <si>
    <t>X</t>
  </si>
  <si>
    <t>BU1</t>
  </si>
  <si>
    <t>BU</t>
  </si>
  <si>
    <t>BL1</t>
  </si>
  <si>
    <t>BL</t>
  </si>
  <si>
    <t>BI1</t>
  </si>
  <si>
    <t>BI</t>
  </si>
  <si>
    <t>AZ1</t>
  </si>
  <si>
    <t>AZ</t>
  </si>
  <si>
    <t>G1</t>
  </si>
  <si>
    <t>G</t>
  </si>
  <si>
    <t>V</t>
  </si>
  <si>
    <t>M1</t>
  </si>
  <si>
    <t>M</t>
  </si>
  <si>
    <t>AO1</t>
  </si>
  <si>
    <t>AO</t>
  </si>
  <si>
    <t>AH1</t>
  </si>
  <si>
    <t>AH</t>
  </si>
  <si>
    <t>Y1</t>
  </si>
  <si>
    <t>Y</t>
  </si>
  <si>
    <t>BV1</t>
  </si>
  <si>
    <t>BV</t>
  </si>
  <si>
    <t>BM1</t>
  </si>
  <si>
    <t>BM</t>
  </si>
  <si>
    <t>BA1</t>
  </si>
  <si>
    <t>BA</t>
  </si>
  <si>
    <t>Residential Segment</t>
  </si>
  <si>
    <t>Single Family Average Residential Load (kWh)</t>
  </si>
  <si>
    <t>Single Family Average Residential Load</t>
  </si>
  <si>
    <t>Single Family Solar Generation Potential (kWh)</t>
  </si>
  <si>
    <t>Single Family Solar Generation Potential</t>
  </si>
  <si>
    <t>Single Family Solar Loss/Export (no battery) (kWh)</t>
  </si>
  <si>
    <t>Single Family Solar Loss/Export (no battery)</t>
  </si>
  <si>
    <t>Single Family Net Consumption (no battery) (kWh)</t>
  </si>
  <si>
    <t>Single Family Net Consumption (no battery)</t>
  </si>
  <si>
    <t>P1</t>
  </si>
  <si>
    <t>Single Family Solar Battery Charging Potential (kWh)</t>
  </si>
  <si>
    <t>Single Family Solar Battery Charging Potential</t>
  </si>
  <si>
    <t>Single Family Battery Consumption Offset (kWh)</t>
  </si>
  <si>
    <t>Single Family Net Consumption (with battery) (kWh)</t>
  </si>
  <si>
    <t>Multi-Family Average Residential Load (kWh)</t>
  </si>
  <si>
    <t>N/A*</t>
  </si>
  <si>
    <t>H1</t>
  </si>
  <si>
    <t>Multi-Family Solar Generation Potential (kWh)</t>
  </si>
  <si>
    <t>Multi-Family Solar Loss/Export (no battery) (kWh)</t>
  </si>
  <si>
    <t>AA1</t>
  </si>
  <si>
    <t>Multi-Family Net Consumption (no battery) (kWh)</t>
  </si>
  <si>
    <t>AD1</t>
  </si>
  <si>
    <t>Multi-Family Solar Battery Charging Potential (kWh)</t>
  </si>
  <si>
    <t>Multi-Family Battery Consumption Offset (kWh)</t>
  </si>
  <si>
    <t>Multi-Family Net Consumption (with battery) (kWh)</t>
  </si>
  <si>
    <t>AJ1</t>
  </si>
  <si>
    <t>*JEA only provided data that represents a combined residential value, which included both SF and MF. The residential values have been reported in this table as Single Family to maintain a consistent reporting structure.</t>
  </si>
  <si>
    <t>Sum of AC System Output (W)</t>
  </si>
  <si>
    <t>Tampa - Sum of AC System Output (W)</t>
  </si>
  <si>
    <t>Orlando - Sum of AC System Output (W)</t>
  </si>
  <si>
    <t>Tallahassee - Sum of AC System Output (W)</t>
  </si>
  <si>
    <t>Hour</t>
  </si>
  <si>
    <t>Jan</t>
  </si>
  <si>
    <t>Aug</t>
  </si>
  <si>
    <t>Potential Breakdown by Year</t>
  </si>
  <si>
    <t>Nameplate Technical Potential (MW)</t>
  </si>
  <si>
    <t>Summer Peak Capacity (MW)</t>
  </si>
  <si>
    <t>Winter Peak Capacity (MW)</t>
  </si>
  <si>
    <t>EnergyTechnical Potential (GWh)</t>
  </si>
  <si>
    <t>Technical Potential as a % of Residential Sales</t>
  </si>
  <si>
    <t>Energy Technical Potential (GWh)</t>
  </si>
  <si>
    <t>Technical Potential as a % of Commercial Sales</t>
  </si>
  <si>
    <t>Total Energy Potential (GWh)</t>
  </si>
  <si>
    <t>Technical Potential as a % of Res+Com Sales</t>
  </si>
  <si>
    <t>Residential breakdown by building Type</t>
  </si>
  <si>
    <t>Parameter</t>
  </si>
  <si>
    <t>Single Family</t>
  </si>
  <si>
    <t>Multi Family</t>
  </si>
  <si>
    <t>Mobile Home</t>
  </si>
  <si>
    <t>Number of Premises</t>
  </si>
  <si>
    <t>Average Square Footage</t>
  </si>
  <si>
    <t>Average Stories</t>
  </si>
  <si>
    <t>Usable PV Area (sq ft)</t>
  </si>
  <si>
    <t>PV Density DC (w/sf)</t>
  </si>
  <si>
    <t>Inverter efficiency (PV Watts)</t>
  </si>
  <si>
    <t>Energy Savings Factor (kWh per kW from PVWatts)</t>
  </si>
  <si>
    <t>Annual Solar Capacity Factor (PVWatts)</t>
  </si>
  <si>
    <t>Overall Nameplate Capacity (kW)</t>
  </si>
  <si>
    <t>Less installed capacity from Net Metering Chart</t>
  </si>
  <si>
    <t>Remaining Nameplate Technical Potential (kW)</t>
  </si>
  <si>
    <t>Annual Capacity Technical Potential (kW)</t>
  </si>
  <si>
    <t>2018 Solar Technical Potential % of 2018 Sales</t>
  </si>
  <si>
    <t>Commercial breakdown by building Type</t>
  </si>
  <si>
    <t xml:space="preserve"> Assembly </t>
  </si>
  <si>
    <t xml:space="preserve"> College and University </t>
  </si>
  <si>
    <t xml:space="preserve"> Grocery </t>
  </si>
  <si>
    <t xml:space="preserve"> Healthcare </t>
  </si>
  <si>
    <t xml:space="preserve"> Hospitals </t>
  </si>
  <si>
    <t xml:space="preserve"> Institutional </t>
  </si>
  <si>
    <t xml:space="preserve"> Lodging/Hospitality </t>
  </si>
  <si>
    <t xml:space="preserve"> Miscellaneous </t>
  </si>
  <si>
    <t xml:space="preserve"> Offices </t>
  </si>
  <si>
    <t xml:space="preserve"> Restaurants </t>
  </si>
  <si>
    <t xml:space="preserve"> Retail </t>
  </si>
  <si>
    <t xml:space="preserve"> Schools K-12 </t>
  </si>
  <si>
    <t xml:space="preserve"> Warehouse </t>
  </si>
  <si>
    <t>Total Square Footage</t>
  </si>
  <si>
    <t>Average no. of Floors</t>
  </si>
  <si>
    <t>Usable PV Area</t>
  </si>
  <si>
    <t>Nameplate Capacity (kW)</t>
  </si>
  <si>
    <t>Annual Capacity Technical Potential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</si>
</sst>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00%"/>
    <numFmt numFmtId="168" formatCode="#,##0.000"/>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9"/>
      <color theme="1"/>
      <name val="Arial"/>
      <family val="2"/>
    </font>
    <font>
      <b/>
      <sz val="9"/>
      <color rgb="FFFFFFFF"/>
      <name val="Arial"/>
      <family val="2"/>
    </font>
    <font>
      <b/>
      <sz val="11"/>
      <color theme="1"/>
      <name val="Calibri"/>
      <family val="2"/>
    </font>
    <font>
      <sz val="9"/>
      <color rgb="FF000000"/>
      <name val="Arial"/>
      <family val="2"/>
    </font>
    <font>
      <sz val="11"/>
      <name val="Calibri"/>
      <family val="2"/>
    </font>
    <font>
      <sz val="11"/>
      <color theme="0"/>
      <name val="Calibri"/>
      <family val="2"/>
    </font>
    <font>
      <i/>
      <sz val="11"/>
      <color theme="1"/>
      <name val="Calibri"/>
      <family val="2"/>
      <scheme val="minor"/>
    </font>
    <font>
      <b/>
      <sz val="11"/>
      <color theme="0"/>
      <name val="Calibri"/>
      <family val="2"/>
    </font>
    <font>
      <b/>
      <sz val="11"/>
      <name val="Calibri"/>
      <family val="2"/>
    </font>
    <font>
      <sz val="10"/>
      <name val="Arial"/>
      <family val="2"/>
    </font>
    <font>
      <sz val="9"/>
      <color indexed="81"/>
      <name val="Tahoma"/>
      <family val="2"/>
    </font>
    <font>
      <b/>
      <sz val="9"/>
      <color indexed="81"/>
      <name val="Tahoma"/>
      <family val="2"/>
    </font>
    <font>
      <b/>
      <i/>
      <sz val="11"/>
      <color theme="0"/>
      <name val="Calibri"/>
      <family val="2"/>
    </font>
    <font>
      <b/>
      <sz val="11"/>
      <color indexed="9"/>
      <name val="Calibri"/>
      <family val="2"/>
    </font>
    <font>
      <sz val="12"/>
      <color theme="1"/>
      <name val="Calibri"/>
      <family val="2"/>
      <scheme val="minor"/>
    </font>
    <font>
      <b/>
      <i/>
      <sz val="12"/>
      <color theme="0"/>
      <name val="Calibri"/>
      <family val="2"/>
    </font>
    <font>
      <sz val="11"/>
      <name val="Calibri"/>
      <family val="2"/>
      <scheme val="minor"/>
    </font>
    <font>
      <sz val="8"/>
      <name val="Calibri"/>
      <family val="2"/>
    </font>
    <font>
      <sz val="11"/>
      <color theme="0" tint="-4.9989318521683403E-2"/>
      <name val="Calibri"/>
      <family val="2"/>
      <scheme val="minor"/>
    </font>
    <font>
      <sz val="11"/>
      <color theme="0" tint="-0.249977111117893"/>
      <name val="Calibri"/>
      <family val="2"/>
      <scheme val="minor"/>
    </font>
    <font>
      <sz val="9"/>
      <color rgb="FF222222"/>
      <name val="Arial"/>
      <family val="2"/>
    </font>
  </fonts>
  <fills count="14">
    <fill>
      <patternFill patternType="none"/>
    </fill>
    <fill>
      <patternFill patternType="gray125"/>
    </fill>
    <fill>
      <patternFill patternType="solid">
        <fgColor rgb="FFFFFFCC"/>
      </patternFill>
    </fill>
    <fill>
      <patternFill patternType="solid">
        <fgColor theme="5" tint="0.59999389629810485"/>
        <bgColor indexed="65"/>
      </patternFill>
    </fill>
    <fill>
      <patternFill patternType="solid">
        <fgColor rgb="FF0070CD"/>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rgb="FF92D050"/>
        <bgColor indexed="64"/>
      </patternFill>
    </fill>
    <fill>
      <patternFill patternType="solid">
        <fgColor theme="2" tint="-0.499984740745262"/>
        <bgColor indexed="64"/>
      </patternFill>
    </fill>
    <fill>
      <patternFill patternType="solid">
        <fgColor rgb="FF77BC1F"/>
        <bgColor indexed="64"/>
      </patternFill>
    </fill>
    <fill>
      <patternFill patternType="solid">
        <fgColor rgb="FFFA7F11"/>
        <bgColor indexed="64"/>
      </patternFill>
    </fill>
    <fill>
      <patternFill patternType="solid">
        <fgColor rgb="FF0070C0"/>
        <bgColor indexed="64"/>
      </patternFill>
    </fill>
    <fill>
      <patternFill patternType="solid">
        <fgColor theme="9" tint="-0.249977111117893"/>
        <bgColor indexed="64"/>
      </patternFill>
    </fill>
  </fills>
  <borders count="24">
    <border>
      <left/>
      <right/>
      <top/>
      <bottom/>
      <diagonal/>
    </border>
    <border>
      <left style="thin">
        <color rgb="FFB2B2B2"/>
      </left>
      <right style="thin">
        <color rgb="FFB2B2B2"/>
      </right>
      <top style="thin">
        <color rgb="FFB2B2B2"/>
      </top>
      <bottom style="thin">
        <color rgb="FFB2B2B2"/>
      </bottom>
      <diagonal/>
    </border>
    <border>
      <left/>
      <right style="dotted">
        <color rgb="FF0070CD"/>
      </right>
      <top style="medium">
        <color rgb="FF0070CD"/>
      </top>
      <bottom/>
      <diagonal/>
    </border>
    <border>
      <left/>
      <right/>
      <top style="medium">
        <color rgb="FF0070CD"/>
      </top>
      <bottom style="dotted">
        <color rgb="FF0070CD"/>
      </bottom>
      <diagonal/>
    </border>
    <border>
      <left/>
      <right style="dotted">
        <color rgb="FF0070CD"/>
      </right>
      <top/>
      <bottom style="medium">
        <color rgb="FF0070CD"/>
      </bottom>
      <diagonal/>
    </border>
    <border>
      <left/>
      <right style="dotted">
        <color rgb="FF0070CD"/>
      </right>
      <top/>
      <bottom/>
      <diagonal/>
    </border>
    <border>
      <left/>
      <right style="dotted">
        <color rgb="FF0070CD"/>
      </right>
      <top style="dotted">
        <color rgb="FF0070CD"/>
      </top>
      <bottom/>
      <diagonal/>
    </border>
    <border>
      <left/>
      <right/>
      <top style="dotted">
        <color rgb="FF0070CD"/>
      </top>
      <bottom/>
      <diagonal/>
    </border>
    <border>
      <left/>
      <right/>
      <top/>
      <bottom style="medium">
        <color rgb="FF0070CD"/>
      </bottom>
      <diagonal/>
    </border>
    <border>
      <left style="dotted">
        <color rgb="FF0070CD"/>
      </left>
      <right/>
      <top style="medium">
        <color rgb="FF0070CD"/>
      </top>
      <bottom style="dotted">
        <color rgb="FF0070CD"/>
      </bottom>
      <diagonal/>
    </border>
    <border>
      <left/>
      <right/>
      <top style="medium">
        <color rgb="FF0070CD"/>
      </top>
      <bottom style="medium">
        <color rgb="FF0070CD"/>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9">
    <xf numFmtId="0" fontId="0" fillId="0" borderId="0"/>
    <xf numFmtId="43" fontId="1" fillId="0" borderId="0" applyFont="0" applyFill="0" applyBorder="0" applyAlignment="0" applyProtection="0"/>
    <xf numFmtId="0" fontId="10"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0" fontId="1" fillId="2" borderId="1" applyNumberFormat="0" applyFont="0" applyAlignment="0" applyProtection="0"/>
    <xf numFmtId="9"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5" fillId="0" borderId="0"/>
    <xf numFmtId="0" fontId="20" fillId="0" borderId="0"/>
    <xf numFmtId="43" fontId="15" fillId="0" borderId="0" applyFont="0" applyFill="0" applyBorder="0" applyAlignment="0" applyProtection="0"/>
    <xf numFmtId="9" fontId="20" fillId="0" borderId="0" applyFont="0" applyFill="0" applyBorder="0" applyAlignment="0" applyProtection="0"/>
    <xf numFmtId="0" fontId="1" fillId="3" borderId="0" applyNumberFormat="0" applyBorder="0" applyAlignment="0" applyProtection="0"/>
    <xf numFmtId="0" fontId="1" fillId="0" borderId="0"/>
    <xf numFmtId="43" fontId="1" fillId="0" borderId="0" applyFont="0" applyFill="0" applyBorder="0" applyAlignment="0" applyProtection="0"/>
    <xf numFmtId="0" fontId="1" fillId="2" borderId="1" applyNumberFormat="0" applyFont="0" applyAlignment="0" applyProtection="0"/>
    <xf numFmtId="9"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3" borderId="0" applyNumberFormat="0" applyBorder="0" applyAlignment="0" applyProtection="0"/>
    <xf numFmtId="0" fontId="1" fillId="0" borderId="0"/>
    <xf numFmtId="43" fontId="1" fillId="0" borderId="0" applyFont="0" applyFill="0" applyBorder="0" applyAlignment="0" applyProtection="0"/>
    <xf numFmtId="0" fontId="1" fillId="2" borderId="1" applyNumberFormat="0" applyFont="0" applyAlignment="0" applyProtection="0"/>
    <xf numFmtId="9"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0" fillId="0" borderId="0"/>
    <xf numFmtId="44" fontId="10" fillId="0" borderId="0" applyFont="0" applyFill="0" applyBorder="0" applyAlignment="0" applyProtection="0"/>
    <xf numFmtId="0" fontId="1" fillId="3" borderId="0" applyNumberFormat="0" applyBorder="0" applyAlignment="0" applyProtection="0"/>
    <xf numFmtId="0" fontId="1" fillId="0" borderId="0"/>
    <xf numFmtId="43" fontId="1" fillId="0" borderId="0" applyFont="0" applyFill="0" applyBorder="0" applyAlignment="0" applyProtection="0"/>
    <xf numFmtId="0" fontId="1" fillId="2" borderId="1" applyNumberFormat="0" applyFont="0" applyAlignment="0" applyProtection="0"/>
    <xf numFmtId="0" fontId="1" fillId="0" borderId="0"/>
    <xf numFmtId="9" fontId="1" fillId="0" borderId="0" applyFont="0" applyFill="0" applyBorder="0" applyAlignment="0" applyProtection="0"/>
    <xf numFmtId="0" fontId="1" fillId="0" borderId="0"/>
    <xf numFmtId="0" fontId="1" fillId="3" borderId="0" applyNumberFormat="0" applyBorder="0" applyAlignment="0" applyProtection="0"/>
    <xf numFmtId="0" fontId="1" fillId="0" borderId="0"/>
    <xf numFmtId="43" fontId="1" fillId="0" borderId="0" applyFont="0" applyFill="0" applyBorder="0" applyAlignment="0" applyProtection="0"/>
    <xf numFmtId="0" fontId="1" fillId="2" borderId="1" applyNumberFormat="0" applyFont="0" applyAlignment="0" applyProtection="0"/>
    <xf numFmtId="0" fontId="1" fillId="0" borderId="0"/>
    <xf numFmtId="9" fontId="1" fillId="0" borderId="0" applyFont="0" applyFill="0" applyBorder="0" applyAlignment="0" applyProtection="0"/>
    <xf numFmtId="0" fontId="1" fillId="0" borderId="0"/>
    <xf numFmtId="0" fontId="1" fillId="3" borderId="0" applyNumberFormat="0" applyBorder="0" applyAlignment="0" applyProtection="0"/>
    <xf numFmtId="0" fontId="1" fillId="0" borderId="0"/>
    <xf numFmtId="43" fontId="1" fillId="0" borderId="0" applyFont="0" applyFill="0" applyBorder="0" applyAlignment="0" applyProtection="0"/>
    <xf numFmtId="0" fontId="1" fillId="2" borderId="1" applyNumberFormat="0" applyFont="0" applyAlignment="0" applyProtection="0"/>
    <xf numFmtId="0" fontId="1" fillId="0" borderId="0"/>
    <xf numFmtId="9" fontId="1" fillId="0" borderId="0" applyFont="0" applyFill="0" applyBorder="0" applyAlignment="0" applyProtection="0"/>
    <xf numFmtId="0" fontId="1" fillId="0" borderId="0"/>
    <xf numFmtId="0" fontId="1" fillId="3" borderId="0" applyNumberFormat="0" applyBorder="0" applyAlignment="0" applyProtection="0"/>
    <xf numFmtId="0" fontId="1" fillId="0" borderId="0"/>
    <xf numFmtId="43" fontId="1" fillId="0" borderId="0" applyFont="0" applyFill="0" applyBorder="0" applyAlignment="0" applyProtection="0"/>
    <xf numFmtId="0" fontId="1" fillId="2" borderId="1" applyNumberFormat="0" applyFont="0" applyAlignment="0" applyProtection="0"/>
    <xf numFmtId="0" fontId="1" fillId="0" borderId="0"/>
    <xf numFmtId="9" fontId="1" fillId="0" borderId="0" applyFont="0" applyFill="0" applyBorder="0" applyAlignment="0" applyProtection="0"/>
    <xf numFmtId="0" fontId="1" fillId="0" borderId="0"/>
    <xf numFmtId="0" fontId="1" fillId="3" borderId="0" applyNumberFormat="0" applyBorder="0" applyAlignment="0" applyProtection="0"/>
    <xf numFmtId="0" fontId="1" fillId="0" borderId="0"/>
    <xf numFmtId="43" fontId="1" fillId="0" borderId="0" applyFont="0" applyFill="0" applyBorder="0" applyAlignment="0" applyProtection="0"/>
    <xf numFmtId="0" fontId="1" fillId="2" borderId="1" applyNumberFormat="0" applyFont="0" applyAlignment="0" applyProtection="0"/>
    <xf numFmtId="0" fontId="1" fillId="0" borderId="0"/>
    <xf numFmtId="9" fontId="1" fillId="0" borderId="0" applyFont="0" applyFill="0" applyBorder="0" applyAlignment="0" applyProtection="0"/>
    <xf numFmtId="0" fontId="1" fillId="0" borderId="0"/>
    <xf numFmtId="44" fontId="10" fillId="0" borderId="0" applyFont="0" applyFill="0" applyBorder="0" applyAlignment="0" applyProtection="0"/>
  </cellStyleXfs>
  <cellXfs count="161">
    <xf numFmtId="0" fontId="0" fillId="0" borderId="0" xfId="0"/>
    <xf numFmtId="0" fontId="5" fillId="4" borderId="2" xfId="0" applyFont="1" applyFill="1" applyBorder="1"/>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6" fillId="0" borderId="4" xfId="0" applyFont="1" applyBorder="1" applyAlignment="1">
      <alignment vertical="center" wrapText="1"/>
    </xf>
    <xf numFmtId="3" fontId="0" fillId="0" borderId="0" xfId="0" applyNumberFormat="1"/>
    <xf numFmtId="3" fontId="9" fillId="0" borderId="4" xfId="0"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0" fontId="9" fillId="0" borderId="8" xfId="0" applyFont="1" applyBorder="1" applyAlignment="1">
      <alignment horizontal="center" vertical="center" wrapText="1"/>
    </xf>
    <xf numFmtId="1" fontId="9" fillId="0" borderId="4" xfId="0" applyNumberFormat="1" applyFont="1" applyBorder="1" applyAlignment="1">
      <alignment horizontal="center" vertical="center" wrapText="1"/>
    </xf>
    <xf numFmtId="0" fontId="10" fillId="0" borderId="0" xfId="2"/>
    <xf numFmtId="164" fontId="10" fillId="0" borderId="0" xfId="3" applyNumberFormat="1" applyFont="1"/>
    <xf numFmtId="0" fontId="10" fillId="0" borderId="0" xfId="2" applyFont="1"/>
    <xf numFmtId="0" fontId="10" fillId="0" borderId="13" xfId="2" applyBorder="1"/>
    <xf numFmtId="9" fontId="10" fillId="0" borderId="0" xfId="7" applyFont="1"/>
    <xf numFmtId="164" fontId="10" fillId="0" borderId="13" xfId="3" applyNumberFormat="1" applyFont="1" applyBorder="1"/>
    <xf numFmtId="164" fontId="10" fillId="0" borderId="0" xfId="2" applyNumberFormat="1"/>
    <xf numFmtId="0" fontId="11" fillId="6" borderId="13" xfId="2" applyFont="1" applyFill="1" applyBorder="1"/>
    <xf numFmtId="0" fontId="11" fillId="7" borderId="13" xfId="2" applyFont="1" applyFill="1" applyBorder="1"/>
    <xf numFmtId="164" fontId="10" fillId="0" borderId="13" xfId="2" applyNumberFormat="1" applyBorder="1"/>
    <xf numFmtId="0" fontId="10" fillId="0" borderId="0" xfId="2" applyBorder="1"/>
    <xf numFmtId="164" fontId="10" fillId="0" borderId="0" xfId="3" applyNumberFormat="1" applyFont="1" applyBorder="1"/>
    <xf numFmtId="164" fontId="10" fillId="0" borderId="0" xfId="2" applyNumberFormat="1" applyBorder="1"/>
    <xf numFmtId="0" fontId="10" fillId="0" borderId="13" xfId="2" applyBorder="1" applyAlignment="1">
      <alignment horizontal="center"/>
    </xf>
    <xf numFmtId="0" fontId="10" fillId="5" borderId="13" xfId="2" applyFont="1" applyFill="1" applyBorder="1"/>
    <xf numFmtId="0" fontId="10" fillId="0" borderId="14" xfId="2" applyBorder="1"/>
    <xf numFmtId="164" fontId="10" fillId="0" borderId="14" xfId="2" applyNumberFormat="1" applyBorder="1"/>
    <xf numFmtId="9" fontId="10" fillId="0" borderId="13" xfId="7" applyFont="1" applyBorder="1"/>
    <xf numFmtId="0" fontId="11" fillId="8" borderId="13" xfId="2" applyFont="1" applyFill="1" applyBorder="1"/>
    <xf numFmtId="164" fontId="10" fillId="0" borderId="14" xfId="3" applyNumberFormat="1" applyFont="1" applyBorder="1"/>
    <xf numFmtId="0" fontId="14" fillId="0" borderId="14" xfId="2" applyFont="1" applyBorder="1"/>
    <xf numFmtId="164" fontId="14" fillId="0" borderId="14" xfId="3" applyNumberFormat="1" applyFont="1" applyBorder="1"/>
    <xf numFmtId="0" fontId="14" fillId="0" borderId="13" xfId="2" applyFont="1" applyBorder="1"/>
    <xf numFmtId="10" fontId="10" fillId="0" borderId="13" xfId="7" applyNumberFormat="1" applyFont="1" applyBorder="1" applyAlignment="1">
      <alignment horizontal="right"/>
    </xf>
    <xf numFmtId="9" fontId="10" fillId="0" borderId="14" xfId="7" applyFont="1" applyBorder="1"/>
    <xf numFmtId="0" fontId="10" fillId="0" borderId="13" xfId="2" applyFont="1" applyBorder="1"/>
    <xf numFmtId="0" fontId="10" fillId="0" borderId="0" xfId="2" applyFont="1" applyFill="1" applyBorder="1"/>
    <xf numFmtId="167" fontId="10" fillId="0" borderId="13" xfId="7" applyNumberFormat="1" applyFont="1" applyBorder="1"/>
    <xf numFmtId="0" fontId="10" fillId="0" borderId="0" xfId="2" applyFont="1" applyBorder="1"/>
    <xf numFmtId="0" fontId="11" fillId="9" borderId="13" xfId="2" applyFont="1" applyFill="1" applyBorder="1"/>
    <xf numFmtId="0" fontId="18" fillId="9" borderId="14" xfId="2" applyFont="1" applyFill="1" applyBorder="1"/>
    <xf numFmtId="164" fontId="13" fillId="9" borderId="14" xfId="3" applyNumberFormat="1" applyFont="1" applyFill="1" applyBorder="1" applyAlignment="1">
      <alignment horizontal="right"/>
    </xf>
    <xf numFmtId="0" fontId="19" fillId="9" borderId="14" xfId="2" applyFont="1" applyFill="1" applyBorder="1"/>
    <xf numFmtId="0" fontId="19" fillId="9" borderId="13" xfId="2" applyFont="1" applyFill="1" applyBorder="1"/>
    <xf numFmtId="164" fontId="19" fillId="9" borderId="14" xfId="3" applyNumberFormat="1" applyFont="1" applyFill="1" applyBorder="1"/>
    <xf numFmtId="164" fontId="19" fillId="9" borderId="13" xfId="3" applyNumberFormat="1" applyFont="1" applyFill="1" applyBorder="1"/>
    <xf numFmtId="164" fontId="1" fillId="0" borderId="0" xfId="13" applyNumberFormat="1" applyFont="1"/>
    <xf numFmtId="164" fontId="1" fillId="0" borderId="13" xfId="13" applyNumberFormat="1" applyFont="1" applyBorder="1"/>
    <xf numFmtId="9" fontId="1" fillId="0" borderId="0" xfId="14" applyFont="1"/>
    <xf numFmtId="0" fontId="11" fillId="4" borderId="13" xfId="2" applyFont="1" applyFill="1" applyBorder="1"/>
    <xf numFmtId="43" fontId="10" fillId="0" borderId="13" xfId="2" applyNumberFormat="1" applyBorder="1" applyAlignment="1">
      <alignment horizontal="center"/>
    </xf>
    <xf numFmtId="0" fontId="18" fillId="10" borderId="13" xfId="2" applyFont="1" applyFill="1" applyBorder="1"/>
    <xf numFmtId="0" fontId="21" fillId="10" borderId="13" xfId="2" applyFont="1" applyFill="1" applyBorder="1" applyAlignment="1">
      <alignment horizontal="right"/>
    </xf>
    <xf numFmtId="43" fontId="10" fillId="0" borderId="0" xfId="2" applyNumberFormat="1"/>
    <xf numFmtId="0" fontId="11" fillId="4" borderId="0" xfId="2" applyFont="1" applyFill="1" applyBorder="1"/>
    <xf numFmtId="2" fontId="10" fillId="0" borderId="0" xfId="2" applyNumberFormat="1"/>
    <xf numFmtId="0" fontId="23" fillId="0" borderId="0" xfId="2" applyFont="1"/>
    <xf numFmtId="0" fontId="2" fillId="4" borderId="11" xfId="0" applyFont="1" applyFill="1" applyBorder="1"/>
    <xf numFmtId="0" fontId="2" fillId="4" borderId="18" xfId="0" applyFont="1" applyFill="1" applyBorder="1"/>
    <xf numFmtId="0" fontId="2" fillId="13" borderId="11" xfId="0" applyFont="1" applyFill="1" applyBorder="1"/>
    <xf numFmtId="0" fontId="2" fillId="13" borderId="18" xfId="0" applyFont="1" applyFill="1" applyBorder="1"/>
    <xf numFmtId="0" fontId="24" fillId="0" borderId="0" xfId="0" applyFont="1"/>
    <xf numFmtId="0" fontId="0" fillId="0" borderId="12" xfId="0" applyBorder="1"/>
    <xf numFmtId="3" fontId="0" fillId="0" borderId="11" xfId="0" applyNumberFormat="1" applyFill="1" applyBorder="1"/>
    <xf numFmtId="3" fontId="0" fillId="0" borderId="18" xfId="0" applyNumberFormat="1" applyFill="1" applyBorder="1"/>
    <xf numFmtId="0" fontId="0" fillId="0" borderId="0" xfId="0" applyBorder="1"/>
    <xf numFmtId="0" fontId="25" fillId="0" borderId="0" xfId="0" applyFont="1" applyBorder="1"/>
    <xf numFmtId="3" fontId="22" fillId="0" borderId="11" xfId="0" applyNumberFormat="1" applyFont="1" applyFill="1" applyBorder="1"/>
    <xf numFmtId="0" fontId="25" fillId="0" borderId="0" xfId="0" applyFont="1"/>
    <xf numFmtId="0" fontId="0" fillId="0" borderId="12" xfId="0" applyFill="1" applyBorder="1"/>
    <xf numFmtId="168" fontId="0" fillId="0" borderId="11" xfId="0" applyNumberFormat="1" applyFill="1" applyBorder="1"/>
    <xf numFmtId="168" fontId="0" fillId="0" borderId="18" xfId="0" applyNumberFormat="1" applyFill="1" applyBorder="1"/>
    <xf numFmtId="0" fontId="0" fillId="0" borderId="0" xfId="0" applyFill="1"/>
    <xf numFmtId="0" fontId="0" fillId="0" borderId="19" xfId="0" applyBorder="1"/>
    <xf numFmtId="0" fontId="0" fillId="0" borderId="20" xfId="0" applyBorder="1"/>
    <xf numFmtId="0" fontId="0" fillId="0" borderId="0" xfId="0" applyFill="1" applyBorder="1"/>
    <xf numFmtId="17" fontId="0" fillId="0" borderId="0" xfId="0" applyNumberFormat="1" applyFill="1" applyBorder="1"/>
    <xf numFmtId="2" fontId="24" fillId="0" borderId="0" xfId="0" applyNumberFormat="1" applyFont="1"/>
    <xf numFmtId="17" fontId="0" fillId="0" borderId="0" xfId="0" applyNumberFormat="1" applyBorder="1"/>
    <xf numFmtId="0" fontId="0" fillId="0" borderId="21" xfId="0" applyFill="1" applyBorder="1"/>
    <xf numFmtId="168" fontId="0" fillId="0" borderId="22" xfId="0" applyNumberFormat="1" applyFill="1" applyBorder="1"/>
    <xf numFmtId="168" fontId="0" fillId="0" borderId="23" xfId="0" applyNumberFormat="1" applyFill="1" applyBorder="1"/>
    <xf numFmtId="3" fontId="0" fillId="0" borderId="22" xfId="0" applyNumberFormat="1" applyFill="1" applyBorder="1"/>
    <xf numFmtId="3" fontId="0" fillId="0" borderId="23" xfId="0" applyNumberFormat="1" applyFill="1" applyBorder="1"/>
    <xf numFmtId="0" fontId="2" fillId="4" borderId="0" xfId="0" applyFont="1" applyFill="1" applyAlignment="1">
      <alignment horizontal="center"/>
    </xf>
    <xf numFmtId="0" fontId="2" fillId="13" borderId="0" xfId="0" applyFont="1" applyFill="1" applyAlignment="1">
      <alignment horizontal="center"/>
    </xf>
    <xf numFmtId="0" fontId="0" fillId="0" borderId="11" xfId="0" applyBorder="1"/>
    <xf numFmtId="3" fontId="0" fillId="0" borderId="11" xfId="0" applyNumberFormat="1" applyBorder="1"/>
    <xf numFmtId="3" fontId="22" fillId="0" borderId="11" xfId="0" applyNumberFormat="1" applyFont="1" applyBorder="1"/>
    <xf numFmtId="3" fontId="0" fillId="0" borderId="11" xfId="0" applyNumberFormat="1" applyBorder="1" applyAlignment="1">
      <alignment horizontal="right"/>
    </xf>
    <xf numFmtId="0" fontId="26" fillId="0" borderId="0" xfId="0" applyFont="1"/>
    <xf numFmtId="1" fontId="9" fillId="0" borderId="4" xfId="0" applyNumberFormat="1" applyFont="1" applyBorder="1" applyAlignment="1">
      <alignment horizontal="center" vertical="center"/>
    </xf>
    <xf numFmtId="0" fontId="12" fillId="0" borderId="0" xfId="0" applyFont="1"/>
    <xf numFmtId="0" fontId="4" fillId="4" borderId="13" xfId="0" applyFont="1" applyFill="1" applyBorder="1" applyAlignment="1">
      <alignment horizontal="center"/>
    </xf>
    <xf numFmtId="0" fontId="4" fillId="0" borderId="0" xfId="0" applyFont="1"/>
    <xf numFmtId="0" fontId="1" fillId="0" borderId="0" xfId="0" applyFont="1"/>
    <xf numFmtId="0" fontId="4" fillId="10" borderId="0" xfId="0" applyFont="1" applyFill="1"/>
    <xf numFmtId="0" fontId="4" fillId="0" borderId="0" xfId="0" applyFont="1" applyFill="1"/>
    <xf numFmtId="0" fontId="1" fillId="0" borderId="13" xfId="0" applyFont="1" applyBorder="1"/>
    <xf numFmtId="165" fontId="1" fillId="0" borderId="13" xfId="14" applyNumberFormat="1" applyFont="1" applyBorder="1"/>
    <xf numFmtId="3" fontId="1" fillId="0" borderId="0" xfId="0" applyNumberFormat="1" applyFont="1"/>
    <xf numFmtId="0" fontId="4" fillId="4" borderId="14" xfId="0" applyFont="1" applyFill="1" applyBorder="1" applyAlignment="1">
      <alignment horizontal="left" indent="2"/>
    </xf>
    <xf numFmtId="164" fontId="1" fillId="4" borderId="14" xfId="13" applyNumberFormat="1" applyFont="1" applyFill="1" applyBorder="1"/>
    <xf numFmtId="165" fontId="1" fillId="0" borderId="0" xfId="14" applyNumberFormat="1" applyFont="1" applyAlignment="1">
      <alignment horizontal="left" indent="3"/>
    </xf>
    <xf numFmtId="43" fontId="1" fillId="0" borderId="0" xfId="0" applyNumberFormat="1" applyFont="1"/>
    <xf numFmtId="9" fontId="1" fillId="0" borderId="0" xfId="14" applyNumberFormat="1" applyFont="1"/>
    <xf numFmtId="0" fontId="4" fillId="4" borderId="13" xfId="0" applyFont="1" applyFill="1" applyBorder="1" applyAlignment="1">
      <alignment horizontal="left" indent="2"/>
    </xf>
    <xf numFmtId="164" fontId="1" fillId="4" borderId="13" xfId="13" applyNumberFormat="1" applyFont="1" applyFill="1" applyBorder="1"/>
    <xf numFmtId="164" fontId="1" fillId="0" borderId="0" xfId="13" applyNumberFormat="1" applyFont="1" applyFill="1"/>
    <xf numFmtId="165" fontId="1" fillId="0" borderId="0" xfId="14" applyNumberFormat="1" applyFont="1"/>
    <xf numFmtId="165" fontId="1" fillId="0" borderId="0" xfId="14" applyNumberFormat="1" applyFont="1" applyAlignment="1">
      <alignment horizontal="left" indent="2"/>
    </xf>
    <xf numFmtId="165" fontId="1" fillId="0" borderId="13" xfId="14" applyNumberFormat="1" applyFont="1" applyBorder="1" applyAlignment="1">
      <alignment horizontal="left" indent="3"/>
    </xf>
    <xf numFmtId="0" fontId="1" fillId="0" borderId="0" xfId="0" applyNumberFormat="1" applyFont="1"/>
    <xf numFmtId="0" fontId="12" fillId="0" borderId="13" xfId="0" applyFont="1" applyBorder="1"/>
    <xf numFmtId="0" fontId="4" fillId="10" borderId="13" xfId="0" applyFont="1" applyFill="1" applyBorder="1" applyAlignment="1">
      <alignment horizontal="center"/>
    </xf>
    <xf numFmtId="164" fontId="1" fillId="0" borderId="0" xfId="0" applyNumberFormat="1" applyFont="1"/>
    <xf numFmtId="3" fontId="1" fillId="0" borderId="0" xfId="0" quotePrefix="1" applyNumberFormat="1" applyFont="1"/>
    <xf numFmtId="166" fontId="1" fillId="0" borderId="0" xfId="0" applyNumberFormat="1" applyFont="1"/>
    <xf numFmtId="0" fontId="3" fillId="0" borderId="0" xfId="0" applyFont="1"/>
    <xf numFmtId="164" fontId="3" fillId="0" borderId="0" xfId="13" applyNumberFormat="1" applyFont="1"/>
    <xf numFmtId="164" fontId="3" fillId="0" borderId="0" xfId="0" applyNumberFormat="1" applyFont="1"/>
    <xf numFmtId="3" fontId="3" fillId="0" borderId="0" xfId="0" applyNumberFormat="1" applyFont="1"/>
    <xf numFmtId="164" fontId="3" fillId="0" borderId="0" xfId="0" applyNumberFormat="1" applyFont="1" applyFill="1"/>
    <xf numFmtId="0" fontId="1" fillId="0" borderId="0" xfId="0" applyFont="1" applyFill="1"/>
    <xf numFmtId="165" fontId="1" fillId="0" borderId="0" xfId="14" applyNumberFormat="1" applyFont="1" applyFill="1" applyAlignment="1">
      <alignment horizontal="right"/>
    </xf>
    <xf numFmtId="0" fontId="3" fillId="0" borderId="13" xfId="0" applyFont="1" applyFill="1" applyBorder="1"/>
    <xf numFmtId="164" fontId="3" fillId="0" borderId="13" xfId="0" applyNumberFormat="1" applyFont="1" applyFill="1" applyBorder="1"/>
    <xf numFmtId="164" fontId="2" fillId="10" borderId="13" xfId="0" applyNumberFormat="1" applyFont="1" applyFill="1" applyBorder="1" applyAlignment="1">
      <alignment horizontal="left" vertical="center"/>
    </xf>
    <xf numFmtId="164" fontId="2" fillId="10" borderId="13" xfId="0" applyNumberFormat="1" applyFont="1" applyFill="1" applyBorder="1"/>
    <xf numFmtId="0" fontId="4" fillId="11" borderId="13" xfId="0" applyFont="1" applyFill="1" applyBorder="1" applyAlignment="1">
      <alignment horizontal="center"/>
    </xf>
    <xf numFmtId="166" fontId="1" fillId="0" borderId="0" xfId="13" applyNumberFormat="1" applyFont="1"/>
    <xf numFmtId="165" fontId="1" fillId="0" borderId="0" xfId="14" applyNumberFormat="1" applyFont="1" applyFill="1"/>
    <xf numFmtId="0" fontId="3" fillId="0" borderId="13" xfId="0" applyFont="1" applyBorder="1"/>
    <xf numFmtId="164" fontId="3" fillId="0" borderId="13" xfId="0" applyNumberFormat="1" applyFont="1" applyBorder="1"/>
    <xf numFmtId="0" fontId="2" fillId="11" borderId="14" xfId="0" applyFont="1" applyFill="1" applyBorder="1"/>
    <xf numFmtId="164" fontId="2" fillId="11" borderId="14" xfId="0" applyNumberFormat="1" applyFont="1" applyFill="1" applyBorder="1"/>
    <xf numFmtId="3" fontId="9" fillId="0" borderId="4" xfId="0" applyNumberFormat="1" applyFont="1" applyBorder="1" applyAlignment="1">
      <alignment horizontal="center" vertical="center"/>
    </xf>
    <xf numFmtId="3" fontId="9" fillId="0" borderId="8"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5" fillId="4" borderId="5" xfId="0" applyFont="1" applyFill="1" applyBorder="1"/>
    <xf numFmtId="0" fontId="5" fillId="4" borderId="4" xfId="0" applyFont="1" applyFill="1" applyBorder="1"/>
    <xf numFmtId="0" fontId="8" fillId="0" borderId="10" xfId="0" applyFont="1" applyBorder="1" applyAlignment="1">
      <alignment vertical="center" wrapText="1"/>
    </xf>
    <xf numFmtId="0" fontId="2" fillId="4" borderId="11" xfId="0" applyFont="1" applyFill="1" applyBorder="1" applyAlignment="1">
      <alignment horizontal="center" vertical="center"/>
    </xf>
    <xf numFmtId="164" fontId="2" fillId="12" borderId="11" xfId="1" applyNumberFormat="1" applyFont="1" applyFill="1" applyBorder="1" applyAlignment="1">
      <alignment horizontal="center"/>
    </xf>
    <xf numFmtId="0" fontId="2" fillId="13" borderId="11" xfId="0" applyFont="1" applyFill="1" applyBorder="1" applyAlignment="1">
      <alignment horizontal="center" vertical="center"/>
    </xf>
    <xf numFmtId="164" fontId="2" fillId="13" borderId="11" xfId="1" applyNumberFormat="1" applyFont="1" applyFill="1" applyBorder="1" applyAlignment="1">
      <alignment horizontal="center"/>
    </xf>
    <xf numFmtId="0" fontId="2" fillId="4" borderId="15" xfId="0" applyFont="1" applyFill="1" applyBorder="1" applyAlignment="1">
      <alignment horizontal="center" vertical="center"/>
    </xf>
    <xf numFmtId="0" fontId="2" fillId="4" borderId="12" xfId="0" applyFont="1" applyFill="1" applyBorder="1" applyAlignment="1">
      <alignment horizontal="center" vertical="center"/>
    </xf>
    <xf numFmtId="164" fontId="2" fillId="12" borderId="16" xfId="1" applyNumberFormat="1" applyFont="1" applyFill="1" applyBorder="1" applyAlignment="1">
      <alignment horizontal="center"/>
    </xf>
    <xf numFmtId="164" fontId="2" fillId="12" borderId="17" xfId="1" applyNumberFormat="1" applyFont="1" applyFill="1" applyBorder="1" applyAlignment="1">
      <alignment horizontal="center"/>
    </xf>
    <xf numFmtId="0" fontId="2" fillId="13" borderId="15" xfId="0" applyFont="1" applyFill="1" applyBorder="1" applyAlignment="1">
      <alignment horizontal="center" vertical="center"/>
    </xf>
    <xf numFmtId="0" fontId="2" fillId="13" borderId="12" xfId="0" applyFont="1" applyFill="1" applyBorder="1" applyAlignment="1">
      <alignment horizontal="center" vertical="center"/>
    </xf>
    <xf numFmtId="164" fontId="2" fillId="13" borderId="16" xfId="1" applyNumberFormat="1" applyFont="1" applyFill="1" applyBorder="1" applyAlignment="1">
      <alignment horizontal="center"/>
    </xf>
    <xf numFmtId="164" fontId="2" fillId="13" borderId="17" xfId="1" applyNumberFormat="1" applyFont="1" applyFill="1" applyBorder="1" applyAlignment="1">
      <alignment horizontal="center"/>
    </xf>
    <xf numFmtId="0" fontId="2" fillId="4" borderId="0" xfId="0" applyFont="1" applyFill="1" applyAlignment="1">
      <alignment horizontal="center"/>
    </xf>
    <xf numFmtId="0" fontId="2" fillId="13" borderId="0" xfId="0" applyFont="1" applyFill="1" applyAlignment="1">
      <alignment horizontal="center"/>
    </xf>
    <xf numFmtId="0" fontId="11" fillId="10" borderId="14" xfId="2" applyFont="1" applyFill="1" applyBorder="1" applyAlignment="1">
      <alignment horizontal="center"/>
    </xf>
  </cellXfs>
  <cellStyles count="69">
    <cellStyle name="40% - Accent2 2" xfId="23" xr:uid="{00000000-0005-0000-0000-000000000000}"/>
    <cellStyle name="40% - Accent2 2 2" xfId="61" xr:uid="{00000000-0005-0000-0000-000001000000}"/>
    <cellStyle name="40% - Accent2 2 3" xfId="40" xr:uid="{00000000-0005-0000-0000-000002000000}"/>
    <cellStyle name="40% - Accent2 3" xfId="15" xr:uid="{00000000-0005-0000-0000-000003000000}"/>
    <cellStyle name="40% - Accent2 3 2" xfId="54" xr:uid="{00000000-0005-0000-0000-000004000000}"/>
    <cellStyle name="40% - Accent2 4" xfId="47" xr:uid="{00000000-0005-0000-0000-000005000000}"/>
    <cellStyle name="40% - Accent2 5" xfId="33" xr:uid="{00000000-0005-0000-0000-000006000000}"/>
    <cellStyle name="Comma" xfId="1" builtinId="3"/>
    <cellStyle name="Comma 2" xfId="5" xr:uid="{00000000-0005-0000-0000-000008000000}"/>
    <cellStyle name="Comma 2 2" xfId="25" xr:uid="{00000000-0005-0000-0000-000009000000}"/>
    <cellStyle name="Comma 2 2 2" xfId="63" xr:uid="{00000000-0005-0000-0000-00000A000000}"/>
    <cellStyle name="Comma 2 2 3" xfId="42" xr:uid="{00000000-0005-0000-0000-00000B000000}"/>
    <cellStyle name="Comma 2 3" xfId="17" xr:uid="{00000000-0005-0000-0000-00000C000000}"/>
    <cellStyle name="Comma 2 3 2" xfId="56" xr:uid="{00000000-0005-0000-0000-00000D000000}"/>
    <cellStyle name="Comma 2 4" xfId="49" xr:uid="{00000000-0005-0000-0000-00000E000000}"/>
    <cellStyle name="Comma 2 5" xfId="35" xr:uid="{00000000-0005-0000-0000-00000F000000}"/>
    <cellStyle name="Comma 3" xfId="13" xr:uid="{00000000-0005-0000-0000-000010000000}"/>
    <cellStyle name="Comma 4" xfId="3" xr:uid="{00000000-0005-0000-0000-000011000000}"/>
    <cellStyle name="Currency 2" xfId="68" xr:uid="{00000000-0005-0000-0000-000012000000}"/>
    <cellStyle name="Currency 3" xfId="32" xr:uid="{00000000-0005-0000-0000-000013000000}"/>
    <cellStyle name="Normal" xfId="0" builtinId="0"/>
    <cellStyle name="Normal 2" xfId="4" xr:uid="{00000000-0005-0000-0000-000015000000}"/>
    <cellStyle name="Normal 2 13" xfId="11" xr:uid="{00000000-0005-0000-0000-000016000000}"/>
    <cellStyle name="Normal 2 2" xfId="24" xr:uid="{00000000-0005-0000-0000-000017000000}"/>
    <cellStyle name="Normal 2 2 2" xfId="62" xr:uid="{00000000-0005-0000-0000-000018000000}"/>
    <cellStyle name="Normal 2 2 3" xfId="41" xr:uid="{00000000-0005-0000-0000-000019000000}"/>
    <cellStyle name="Normal 2 3" xfId="16" xr:uid="{00000000-0005-0000-0000-00001A000000}"/>
    <cellStyle name="Normal 2 3 2" xfId="55" xr:uid="{00000000-0005-0000-0000-00001B000000}"/>
    <cellStyle name="Normal 2 4" xfId="48" xr:uid="{00000000-0005-0000-0000-00001C000000}"/>
    <cellStyle name="Normal 2 5" xfId="34" xr:uid="{00000000-0005-0000-0000-00001D000000}"/>
    <cellStyle name="Normal 3" xfId="8" xr:uid="{00000000-0005-0000-0000-00001E000000}"/>
    <cellStyle name="Normal 3 2" xfId="28" xr:uid="{00000000-0005-0000-0000-00001F000000}"/>
    <cellStyle name="Normal 3 2 2" xfId="65" xr:uid="{00000000-0005-0000-0000-000020000000}"/>
    <cellStyle name="Normal 3 2 3" xfId="44" xr:uid="{00000000-0005-0000-0000-000021000000}"/>
    <cellStyle name="Normal 3 3" xfId="20" xr:uid="{00000000-0005-0000-0000-000022000000}"/>
    <cellStyle name="Normal 3 3 2" xfId="58" xr:uid="{00000000-0005-0000-0000-000023000000}"/>
    <cellStyle name="Normal 3 4" xfId="51" xr:uid="{00000000-0005-0000-0000-000024000000}"/>
    <cellStyle name="Normal 3 5" xfId="37" xr:uid="{00000000-0005-0000-0000-000025000000}"/>
    <cellStyle name="Normal 4" xfId="10" xr:uid="{00000000-0005-0000-0000-000026000000}"/>
    <cellStyle name="Normal 4 2" xfId="30" xr:uid="{00000000-0005-0000-0000-000027000000}"/>
    <cellStyle name="Normal 4 2 2" xfId="67" xr:uid="{00000000-0005-0000-0000-000028000000}"/>
    <cellStyle name="Normal 4 2 3" xfId="46" xr:uid="{00000000-0005-0000-0000-000029000000}"/>
    <cellStyle name="Normal 4 3" xfId="22" xr:uid="{00000000-0005-0000-0000-00002A000000}"/>
    <cellStyle name="Normal 4 3 2" xfId="60" xr:uid="{00000000-0005-0000-0000-00002B000000}"/>
    <cellStyle name="Normal 4 4" xfId="53" xr:uid="{00000000-0005-0000-0000-00002C000000}"/>
    <cellStyle name="Normal 4 5" xfId="39" xr:uid="{00000000-0005-0000-0000-00002D000000}"/>
    <cellStyle name="Normal 5" xfId="12" xr:uid="{00000000-0005-0000-0000-00002E000000}"/>
    <cellStyle name="Normal 6" xfId="31" xr:uid="{00000000-0005-0000-0000-00002F000000}"/>
    <cellStyle name="Normal 7" xfId="2" xr:uid="{00000000-0005-0000-0000-000030000000}"/>
    <cellStyle name="Note 2" xfId="6" xr:uid="{00000000-0005-0000-0000-000031000000}"/>
    <cellStyle name="Note 2 2" xfId="26" xr:uid="{00000000-0005-0000-0000-000032000000}"/>
    <cellStyle name="Note 2 2 2" xfId="64" xr:uid="{00000000-0005-0000-0000-000033000000}"/>
    <cellStyle name="Note 2 2 3" xfId="43" xr:uid="{00000000-0005-0000-0000-000034000000}"/>
    <cellStyle name="Note 2 3" xfId="18" xr:uid="{00000000-0005-0000-0000-000035000000}"/>
    <cellStyle name="Note 2 3 2" xfId="57" xr:uid="{00000000-0005-0000-0000-000036000000}"/>
    <cellStyle name="Note 2 4" xfId="50" xr:uid="{00000000-0005-0000-0000-000037000000}"/>
    <cellStyle name="Note 2 5" xfId="36" xr:uid="{00000000-0005-0000-0000-000038000000}"/>
    <cellStyle name="Percent 2" xfId="9" xr:uid="{00000000-0005-0000-0000-000039000000}"/>
    <cellStyle name="Percent 2 2" xfId="29" xr:uid="{00000000-0005-0000-0000-00003A000000}"/>
    <cellStyle name="Percent 2 2 2" xfId="66" xr:uid="{00000000-0005-0000-0000-00003B000000}"/>
    <cellStyle name="Percent 2 2 3" xfId="45" xr:uid="{00000000-0005-0000-0000-00003C000000}"/>
    <cellStyle name="Percent 2 3" xfId="21" xr:uid="{00000000-0005-0000-0000-00003D000000}"/>
    <cellStyle name="Percent 2 3 2" xfId="59" xr:uid="{00000000-0005-0000-0000-00003E000000}"/>
    <cellStyle name="Percent 2 4" xfId="52" xr:uid="{00000000-0005-0000-0000-00003F000000}"/>
    <cellStyle name="Percent 2 5" xfId="38" xr:uid="{00000000-0005-0000-0000-000040000000}"/>
    <cellStyle name="Percent 3" xfId="14" xr:uid="{00000000-0005-0000-0000-000041000000}"/>
    <cellStyle name="Percent 4" xfId="27" xr:uid="{00000000-0005-0000-0000-000042000000}"/>
    <cellStyle name="Percent 5" xfId="19" xr:uid="{00000000-0005-0000-0000-000043000000}"/>
    <cellStyle name="Percent 6" xfId="7" xr:uid="{00000000-0005-0000-0000-00004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PVWatts Solar Output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Jan</c:v>
          </c:tx>
          <c:spPr>
            <a:ln w="28575" cap="rnd">
              <a:solidFill>
                <a:srgbClr val="0070CD"/>
              </a:solidFill>
              <a:round/>
            </a:ln>
            <a:effectLst/>
          </c:spPr>
          <c:marker>
            <c:symbol val="none"/>
          </c:marker>
          <c:cat>
            <c:numLit>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Lit>
          </c:cat>
          <c:val>
            <c:numLit>
              <c:formatCode>#,##0</c:formatCode>
              <c:ptCount val="24"/>
              <c:pt idx="0">
                <c:v>0</c:v>
              </c:pt>
              <c:pt idx="1">
                <c:v>0</c:v>
              </c:pt>
              <c:pt idx="2">
                <c:v>0</c:v>
              </c:pt>
              <c:pt idx="3">
                <c:v>0</c:v>
              </c:pt>
              <c:pt idx="4">
                <c:v>0</c:v>
              </c:pt>
              <c:pt idx="5">
                <c:v>0</c:v>
              </c:pt>
              <c:pt idx="6">
                <c:v>0</c:v>
              </c:pt>
              <c:pt idx="7">
                <c:v>2109.6495</c:v>
              </c:pt>
              <c:pt idx="8">
                <c:v>24180.525299999998</c:v>
              </c:pt>
              <c:pt idx="9">
                <c:v>44795.505349999992</c:v>
              </c:pt>
              <c:pt idx="10">
                <c:v>62195.498350000009</c:v>
              </c:pt>
              <c:pt idx="11">
                <c:v>69628.903600000005</c:v>
              </c:pt>
              <c:pt idx="12">
                <c:v>73121.134999999995</c:v>
              </c:pt>
              <c:pt idx="13">
                <c:v>68274.703300000023</c:v>
              </c:pt>
              <c:pt idx="14">
                <c:v>60146.228499999997</c:v>
              </c:pt>
              <c:pt idx="15">
                <c:v>46187.509399999995</c:v>
              </c:pt>
              <c:pt idx="16">
                <c:v>27786.50935</c:v>
              </c:pt>
              <c:pt idx="17">
                <c:v>7875.4512000000013</c:v>
              </c:pt>
              <c:pt idx="18">
                <c:v>0</c:v>
              </c:pt>
              <c:pt idx="19">
                <c:v>0</c:v>
              </c:pt>
              <c:pt idx="20">
                <c:v>0</c:v>
              </c:pt>
              <c:pt idx="21">
                <c:v>0</c:v>
              </c:pt>
              <c:pt idx="22">
                <c:v>0</c:v>
              </c:pt>
              <c:pt idx="23">
                <c:v>0</c:v>
              </c:pt>
            </c:numLit>
          </c:val>
          <c:smooth val="0"/>
          <c:extLst>
            <c:ext xmlns:c16="http://schemas.microsoft.com/office/drawing/2014/chart" uri="{C3380CC4-5D6E-409C-BE32-E72D297353CC}">
              <c16:uniqueId val="{00000000-B3B5-4E2C-8943-881E0D839C9C}"/>
            </c:ext>
          </c:extLst>
        </c:ser>
        <c:ser>
          <c:idx val="1"/>
          <c:order val="1"/>
          <c:tx>
            <c:v>Aug</c:v>
          </c:tx>
          <c:spPr>
            <a:ln w="28575" cap="rnd">
              <a:solidFill>
                <a:srgbClr val="77BC1F"/>
              </a:solidFill>
              <a:round/>
            </a:ln>
            <a:effectLst/>
          </c:spPr>
          <c:marker>
            <c:symbol val="none"/>
          </c:marker>
          <c:cat>
            <c:numLit>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Lit>
          </c:cat>
          <c:val>
            <c:numLit>
              <c:formatCode>#,##0</c:formatCode>
              <c:ptCount val="24"/>
              <c:pt idx="0">
                <c:v>0</c:v>
              </c:pt>
              <c:pt idx="1">
                <c:v>0</c:v>
              </c:pt>
              <c:pt idx="2">
                <c:v>0</c:v>
              </c:pt>
              <c:pt idx="3">
                <c:v>0</c:v>
              </c:pt>
              <c:pt idx="4">
                <c:v>0</c:v>
              </c:pt>
              <c:pt idx="5">
                <c:v>0</c:v>
              </c:pt>
              <c:pt idx="6">
                <c:v>2294.2568000000001</c:v>
              </c:pt>
              <c:pt idx="7">
                <c:v>15768.7215</c:v>
              </c:pt>
              <c:pt idx="8">
                <c:v>35610.673000000003</c:v>
              </c:pt>
              <c:pt idx="9">
                <c:v>52434.73339999999</c:v>
              </c:pt>
              <c:pt idx="10">
                <c:v>62413.83905000001</c:v>
              </c:pt>
              <c:pt idx="11">
                <c:v>65915.580449999994</c:v>
              </c:pt>
              <c:pt idx="12">
                <c:v>67205.479200000002</c:v>
              </c:pt>
              <c:pt idx="13">
                <c:v>60253.32680000001</c:v>
              </c:pt>
              <c:pt idx="14">
                <c:v>52789.666300000004</c:v>
              </c:pt>
              <c:pt idx="15">
                <c:v>40046.740100000003</c:v>
              </c:pt>
              <c:pt idx="16">
                <c:v>26712.367549999995</c:v>
              </c:pt>
              <c:pt idx="17">
                <c:v>13224.24245</c:v>
              </c:pt>
              <c:pt idx="18">
                <c:v>2173.3650000000002</c:v>
              </c:pt>
              <c:pt idx="19">
                <c:v>0</c:v>
              </c:pt>
              <c:pt idx="20">
                <c:v>0</c:v>
              </c:pt>
              <c:pt idx="21">
                <c:v>0</c:v>
              </c:pt>
              <c:pt idx="22">
                <c:v>0</c:v>
              </c:pt>
              <c:pt idx="23">
                <c:v>0</c:v>
              </c:pt>
            </c:numLit>
          </c:val>
          <c:smooth val="0"/>
          <c:extLst>
            <c:ext xmlns:c16="http://schemas.microsoft.com/office/drawing/2014/chart" uri="{C3380CC4-5D6E-409C-BE32-E72D297353CC}">
              <c16:uniqueId val="{00000001-B3B5-4E2C-8943-881E0D839C9C}"/>
            </c:ext>
          </c:extLst>
        </c:ser>
        <c:dLbls>
          <c:showLegendKey val="0"/>
          <c:showVal val="0"/>
          <c:showCatName val="0"/>
          <c:showSerName val="0"/>
          <c:showPercent val="0"/>
          <c:showBubbleSize val="0"/>
        </c:dLbls>
        <c:smooth val="0"/>
        <c:axId val="1284178144"/>
        <c:axId val="1284178704"/>
      </c:lineChart>
      <c:catAx>
        <c:axId val="12841781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Hour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178704"/>
        <c:crosses val="autoZero"/>
        <c:auto val="1"/>
        <c:lblAlgn val="ctr"/>
        <c:lblOffset val="100"/>
        <c:noMultiLvlLbl val="0"/>
      </c:catAx>
      <c:valAx>
        <c:axId val="1284178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Monthly</a:t>
                </a:r>
                <a:r>
                  <a:rPr lang="en-US" baseline="0"/>
                  <a:t> Solar Output (w)</a:t>
                </a:r>
                <a:endParaRPr lang="en-US"/>
              </a:p>
            </c:rich>
          </c:tx>
          <c:layout>
            <c:manualLayout>
              <c:xMode val="edge"/>
              <c:yMode val="edge"/>
              <c:x val="1.5095503255042178E-2"/>
              <c:y val="0.3895058062683233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4178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174171</xdr:colOff>
      <xdr:row>2</xdr:row>
      <xdr:rowOff>48987</xdr:rowOff>
    </xdr:from>
    <xdr:to>
      <xdr:col>14</xdr:col>
      <xdr:colOff>468084</xdr:colOff>
      <xdr:row>20</xdr:row>
      <xdr:rowOff>21772</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ant.corp\NexantFS\rdudata\CSPA%20Projects\610025%20-%20FEECA%20Potential%20Study\TEAPOT%20model%20and%20output\DG\FL%20PV%20Analysis_v6_with%20EE%20savings%20-%2012%20Mar%202019%20-%20Draft%20Work%20Produ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wide Potential"/>
      <sheetName val="Reporting Tables"/>
      <sheetName val="DEF"/>
      <sheetName val="FPL"/>
      <sheetName val="FPU"/>
      <sheetName val="Gulf"/>
      <sheetName val="JEA"/>
      <sheetName val="OUC"/>
      <sheetName val="TECO"/>
      <sheetName val="DEF_perparticipant"/>
      <sheetName val="FPL_perparticipant"/>
      <sheetName val="FPU_perparticipant"/>
      <sheetName val="Gulf_perparticipant"/>
      <sheetName val="JEA_perparticipant"/>
      <sheetName val="OUC_perparticipant"/>
      <sheetName val="TECO_perparticipant"/>
      <sheetName val="Forecast"/>
      <sheetName val="Lookups"/>
      <sheetName val="PV Watts"/>
      <sheetName val="Other Inputs"/>
      <sheetName val="Methodology"/>
    </sheetNames>
    <sheetDataSet>
      <sheetData sheetId="0"/>
      <sheetData sheetId="1"/>
      <sheetData sheetId="2">
        <row r="2">
          <cell r="H2" t="str">
            <v>Jan</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4"/>
  <sheetViews>
    <sheetView workbookViewId="0">
      <selection activeCell="D17" sqref="D17"/>
    </sheetView>
  </sheetViews>
  <sheetFormatPr defaultRowHeight="15" x14ac:dyDescent="0.25"/>
  <cols>
    <col min="1" max="1" width="2.7109375" customWidth="1"/>
    <col min="2" max="5" width="16" customWidth="1"/>
  </cols>
  <sheetData>
    <row r="1" spans="2:5" ht="15.75" thickBot="1" x14ac:dyDescent="0.3"/>
    <row r="2" spans="2:5" x14ac:dyDescent="0.25">
      <c r="B2" s="1"/>
      <c r="C2" s="141" t="s">
        <v>0</v>
      </c>
      <c r="D2" s="142"/>
      <c r="E2" s="142"/>
    </row>
    <row r="3" spans="2:5" x14ac:dyDescent="0.25">
      <c r="B3" s="143"/>
      <c r="C3" s="2" t="s">
        <v>1</v>
      </c>
      <c r="D3" s="4" t="s">
        <v>3</v>
      </c>
      <c r="E3" s="5" t="s">
        <v>5</v>
      </c>
    </row>
    <row r="4" spans="2:5" ht="15.75" thickBot="1" x14ac:dyDescent="0.3">
      <c r="B4" s="144"/>
      <c r="C4" s="3" t="s">
        <v>2</v>
      </c>
      <c r="D4" s="3" t="s">
        <v>4</v>
      </c>
      <c r="E4" s="6" t="s">
        <v>6</v>
      </c>
    </row>
    <row r="5" spans="2:5" ht="15.75" thickBot="1" x14ac:dyDescent="0.3">
      <c r="B5" s="145" t="s">
        <v>7</v>
      </c>
      <c r="C5" s="145"/>
      <c r="D5" s="145"/>
      <c r="E5" s="145"/>
    </row>
    <row r="6" spans="2:5" ht="15.75" thickBot="1" x14ac:dyDescent="0.3">
      <c r="B6" s="7" t="s">
        <v>8</v>
      </c>
      <c r="C6" s="9">
        <f>PV!B6</f>
        <v>1107.867277142562</v>
      </c>
      <c r="D6" s="139">
        <f>PV!B7</f>
        <v>87.49548848170771</v>
      </c>
      <c r="E6" s="10">
        <f>PV!B8</f>
        <v>7906.9647628223665</v>
      </c>
    </row>
    <row r="7" spans="2:5" ht="15.75" thickBot="1" x14ac:dyDescent="0.3">
      <c r="B7" s="7" t="s">
        <v>9</v>
      </c>
      <c r="C7" s="9">
        <f>PV!B12</f>
        <v>1953.1167473540668</v>
      </c>
      <c r="D7" s="139">
        <f>PV!B13</f>
        <v>154.25033972689306</v>
      </c>
      <c r="E7" s="10">
        <f>PV!B14</f>
        <v>13782.925167703308</v>
      </c>
    </row>
    <row r="8" spans="2:5" ht="15.75" thickBot="1" x14ac:dyDescent="0.3">
      <c r="B8" s="7" t="s">
        <v>10</v>
      </c>
      <c r="C8" s="9">
        <f>SUM(C6:C7)</f>
        <v>3060.984024496629</v>
      </c>
      <c r="D8" s="9">
        <f>SUM(D6:D7)</f>
        <v>241.74582820860076</v>
      </c>
      <c r="E8" s="9">
        <f>SUM(E6:E7)</f>
        <v>21689.889930525675</v>
      </c>
    </row>
    <row r="9" spans="2:5" ht="28.9" customHeight="1" thickBot="1" x14ac:dyDescent="0.3">
      <c r="B9" s="145" t="s">
        <v>11</v>
      </c>
      <c r="C9" s="145"/>
      <c r="D9" s="145"/>
      <c r="E9" s="145"/>
    </row>
    <row r="10" spans="2:5" ht="15.75" thickBot="1" x14ac:dyDescent="0.3">
      <c r="B10" s="7" t="s">
        <v>8</v>
      </c>
      <c r="C10" s="12">
        <f>('Battery Storage - Res'!L34+'Battery Storage - Res'!L44)/1000</f>
        <v>438.74654494700656</v>
      </c>
      <c r="D10" s="94">
        <f>('Battery Storage - Res'!L33+'Battery Storage - Res'!L43)/1000</f>
        <v>242.78885407678982</v>
      </c>
      <c r="E10" s="11">
        <v>0</v>
      </c>
    </row>
    <row r="11" spans="2:5" ht="15.75" thickBot="1" x14ac:dyDescent="0.3">
      <c r="B11" s="7" t="s">
        <v>9</v>
      </c>
      <c r="C11" s="12">
        <f>('Battery Storage - Com'!L54+'Battery Storage - Com'!L64+'Battery Storage - Com'!L74+'Battery Storage - Com'!L84)/1000</f>
        <v>83.854081574394897</v>
      </c>
      <c r="D11" s="11">
        <f>('Battery Storage - Com'!L53+'Battery Storage - Com'!L63+'Battery Storage - Com'!L73+'Battery Storage - Com'!L83)/1000</f>
        <v>0</v>
      </c>
      <c r="E11" s="11">
        <v>0</v>
      </c>
    </row>
    <row r="12" spans="2:5" ht="15.75" thickBot="1" x14ac:dyDescent="0.3">
      <c r="B12" s="7" t="s">
        <v>10</v>
      </c>
      <c r="C12" s="12">
        <f>SUM(C10:C11)</f>
        <v>522.60062652140141</v>
      </c>
      <c r="D12" s="12">
        <f>SUM(D10:D11)</f>
        <v>242.78885407678982</v>
      </c>
      <c r="E12" s="11">
        <f>SUM(E10:E11)</f>
        <v>0</v>
      </c>
    </row>
    <row r="13" spans="2:5" ht="15.75" thickBot="1" x14ac:dyDescent="0.3">
      <c r="B13" s="145" t="s">
        <v>12</v>
      </c>
      <c r="C13" s="145"/>
      <c r="D13" s="145"/>
      <c r="E13" s="145"/>
    </row>
    <row r="14" spans="2:5" ht="15.75" thickBot="1" x14ac:dyDescent="0.3">
      <c r="B14" s="7" t="s">
        <v>10</v>
      </c>
      <c r="C14" s="12">
        <f>CHP!C47</f>
        <v>890.8</v>
      </c>
      <c r="D14" s="12">
        <f>CHP!F71</f>
        <v>613.54198840734</v>
      </c>
      <c r="E14" s="140">
        <f>CHP!D71/1000000</f>
        <v>4125.8592600000002</v>
      </c>
    </row>
  </sheetData>
  <mergeCells count="5">
    <mergeCell ref="C2:E2"/>
    <mergeCell ref="B3:B4"/>
    <mergeCell ref="B5:E5"/>
    <mergeCell ref="B9:E9"/>
    <mergeCell ref="B13:E1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7"/>
  <sheetViews>
    <sheetView topLeftCell="I19" workbookViewId="0">
      <selection activeCell="C32" sqref="C32"/>
    </sheetView>
  </sheetViews>
  <sheetFormatPr defaultRowHeight="15" x14ac:dyDescent="0.25"/>
  <cols>
    <col min="1" max="1" width="2.7109375" customWidth="1"/>
    <col min="2" max="2" width="46.28515625" bestFit="1" customWidth="1"/>
    <col min="3" max="9" width="16.42578125" customWidth="1"/>
    <col min="10" max="10" width="2.7109375" customWidth="1"/>
    <col min="11" max="11" width="42.7109375" customWidth="1"/>
    <col min="12" max="18" width="16.42578125" customWidth="1"/>
    <col min="20" max="21" width="13.85546875" customWidth="1"/>
  </cols>
  <sheetData>
    <row r="1" spans="1:21" x14ac:dyDescent="0.25">
      <c r="A1" t="s">
        <v>89</v>
      </c>
    </row>
    <row r="2" spans="1:21" x14ac:dyDescent="0.25">
      <c r="B2" s="146" t="s">
        <v>233</v>
      </c>
      <c r="C2" s="147" t="s">
        <v>91</v>
      </c>
      <c r="D2" s="147"/>
      <c r="E2" s="147"/>
      <c r="F2" s="147"/>
      <c r="G2" s="147"/>
      <c r="H2" s="147"/>
      <c r="I2" s="147"/>
      <c r="K2" s="148" t="s">
        <v>233</v>
      </c>
      <c r="L2" s="149" t="s">
        <v>92</v>
      </c>
      <c r="M2" s="149"/>
      <c r="N2" s="149"/>
      <c r="O2" s="149"/>
      <c r="P2" s="149"/>
      <c r="Q2" s="149"/>
      <c r="R2" s="149"/>
    </row>
    <row r="3" spans="1:21" x14ac:dyDescent="0.25">
      <c r="B3" s="146"/>
      <c r="C3" s="60" t="s">
        <v>14</v>
      </c>
      <c r="D3" s="60" t="s">
        <v>93</v>
      </c>
      <c r="E3" s="60" t="s">
        <v>94</v>
      </c>
      <c r="F3" s="60" t="s">
        <v>95</v>
      </c>
      <c r="G3" s="60" t="s">
        <v>96</v>
      </c>
      <c r="H3" s="60" t="s">
        <v>97</v>
      </c>
      <c r="I3" s="60" t="s">
        <v>98</v>
      </c>
      <c r="K3" s="148"/>
      <c r="L3" s="62" t="s">
        <v>99</v>
      </c>
      <c r="M3" s="62" t="s">
        <v>100</v>
      </c>
      <c r="N3" s="62" t="s">
        <v>101</v>
      </c>
      <c r="O3" s="62" t="s">
        <v>102</v>
      </c>
      <c r="P3" s="62" t="s">
        <v>103</v>
      </c>
      <c r="Q3" s="62" t="s">
        <v>104</v>
      </c>
      <c r="R3" s="62" t="s">
        <v>105</v>
      </c>
      <c r="T3" s="87" t="s">
        <v>106</v>
      </c>
      <c r="U3" s="88" t="s">
        <v>106</v>
      </c>
    </row>
    <row r="4" spans="1:21" x14ac:dyDescent="0.25">
      <c r="B4" s="89" t="s">
        <v>234</v>
      </c>
      <c r="C4" s="90">
        <v>15438.784298970082</v>
      </c>
      <c r="D4" s="90">
        <v>13900.848888949966</v>
      </c>
      <c r="E4" s="90">
        <v>14704.435053479798</v>
      </c>
      <c r="F4" s="90">
        <v>14704.435053479798</v>
      </c>
      <c r="G4" s="90">
        <v>18070.384831426716</v>
      </c>
      <c r="H4" s="90">
        <v>14804.811154132149</v>
      </c>
      <c r="I4" s="90">
        <v>13222.931148751795</v>
      </c>
      <c r="K4" s="89" t="s">
        <v>235</v>
      </c>
      <c r="L4" s="90">
        <v>10826.20041311135</v>
      </c>
      <c r="M4" s="90">
        <v>9639.8630203058801</v>
      </c>
      <c r="N4" s="90">
        <v>10729.879791705938</v>
      </c>
      <c r="O4" s="90">
        <v>10729.879791705938</v>
      </c>
      <c r="P4" s="90">
        <v>12609.586008897066</v>
      </c>
      <c r="Q4" s="90">
        <v>9927.0689426912413</v>
      </c>
      <c r="R4" s="90">
        <v>9245.3905807497613</v>
      </c>
      <c r="T4" s="71" t="s">
        <v>109</v>
      </c>
      <c r="U4" s="71" t="s">
        <v>109</v>
      </c>
    </row>
    <row r="5" spans="1:21" x14ac:dyDescent="0.25">
      <c r="B5" s="89" t="s">
        <v>236</v>
      </c>
      <c r="C5" s="90">
        <v>5592.3777960000025</v>
      </c>
      <c r="D5" s="90">
        <v>6241.6809940000021</v>
      </c>
      <c r="E5" s="91">
        <v>5921.4439389999998</v>
      </c>
      <c r="F5" s="90">
        <v>5742.6867029999967</v>
      </c>
      <c r="G5" s="90">
        <v>6216.4506550000206</v>
      </c>
      <c r="H5" s="90">
        <v>6062.4094599999935</v>
      </c>
      <c r="I5" s="90">
        <v>5742.6867029999967</v>
      </c>
      <c r="K5" s="89" t="s">
        <v>237</v>
      </c>
      <c r="L5" s="90">
        <v>5592.3777960000025</v>
      </c>
      <c r="M5" s="90">
        <v>6241.6809940000021</v>
      </c>
      <c r="N5" s="90">
        <v>5921.4439389999998</v>
      </c>
      <c r="O5" s="90">
        <v>5742.6867029999967</v>
      </c>
      <c r="P5" s="90">
        <v>6216.4506550000206</v>
      </c>
      <c r="Q5" s="90">
        <v>6062.4094599999935</v>
      </c>
      <c r="R5" s="90">
        <v>5742.6867029999967</v>
      </c>
      <c r="T5" s="71" t="s">
        <v>219</v>
      </c>
      <c r="U5" s="71" t="s">
        <v>216</v>
      </c>
    </row>
    <row r="6" spans="1:21" x14ac:dyDescent="0.25">
      <c r="B6" s="89" t="s">
        <v>238</v>
      </c>
      <c r="C6" s="90">
        <v>833.26444416386721</v>
      </c>
      <c r="D6" s="90">
        <v>1306.2183173954129</v>
      </c>
      <c r="E6" s="90">
        <v>1263.9602101566461</v>
      </c>
      <c r="F6" s="90">
        <v>1094.906935370703</v>
      </c>
      <c r="G6" s="90">
        <v>745.6876268924417</v>
      </c>
      <c r="H6" s="90">
        <v>1372.3027910640878</v>
      </c>
      <c r="I6" s="90">
        <v>1612.8593128869129</v>
      </c>
      <c r="K6" s="89" t="s">
        <v>239</v>
      </c>
      <c r="L6" s="90">
        <v>1586.3422974012169</v>
      </c>
      <c r="M6" s="90">
        <v>2349.6980338713861</v>
      </c>
      <c r="N6" s="90">
        <v>2043.1638190944243</v>
      </c>
      <c r="O6" s="90">
        <v>1811.0464215952188</v>
      </c>
      <c r="P6" s="90">
        <v>1633.8515502545695</v>
      </c>
      <c r="Q6" s="90">
        <v>2405.6827165016807</v>
      </c>
      <c r="R6" s="90">
        <v>2475.5577023799551</v>
      </c>
      <c r="T6" s="71" t="s">
        <v>112</v>
      </c>
      <c r="U6" s="71" t="s">
        <v>219</v>
      </c>
    </row>
    <row r="7" spans="1:21" x14ac:dyDescent="0.25">
      <c r="B7" s="89" t="s">
        <v>240</v>
      </c>
      <c r="C7" s="66">
        <v>10679.670947133936</v>
      </c>
      <c r="D7" s="90">
        <v>8965.3862123453637</v>
      </c>
      <c r="E7" s="90">
        <v>10046.951324636459</v>
      </c>
      <c r="F7" s="90">
        <v>10056.65528585052</v>
      </c>
      <c r="G7" s="90">
        <v>12599.621803319149</v>
      </c>
      <c r="H7" s="90">
        <v>10114.704485196229</v>
      </c>
      <c r="I7" s="90">
        <v>9093.1037586387265</v>
      </c>
      <c r="K7" s="89" t="s">
        <v>241</v>
      </c>
      <c r="L7" s="90">
        <v>6820.164914512623</v>
      </c>
      <c r="M7" s="90">
        <v>5747.8800601772346</v>
      </c>
      <c r="N7" s="90">
        <v>6851.5996718003762</v>
      </c>
      <c r="O7" s="90">
        <v>6798.2395103011459</v>
      </c>
      <c r="P7" s="90">
        <v>8026.9869041515594</v>
      </c>
      <c r="Q7" s="90">
        <v>6270.342199192929</v>
      </c>
      <c r="R7" s="90">
        <v>5978.2615801297097</v>
      </c>
      <c r="T7" s="71" t="s">
        <v>242</v>
      </c>
      <c r="U7" s="71" t="s">
        <v>113</v>
      </c>
    </row>
    <row r="8" spans="1:21" x14ac:dyDescent="0.25">
      <c r="B8" s="89" t="s">
        <v>243</v>
      </c>
      <c r="C8" s="66">
        <v>833.26444416386721</v>
      </c>
      <c r="D8" s="90">
        <v>1306.2183173954129</v>
      </c>
      <c r="E8" s="90">
        <v>1263.9602101566461</v>
      </c>
      <c r="F8" s="90">
        <v>1094.906935370703</v>
      </c>
      <c r="G8" s="90">
        <v>745.6876268924417</v>
      </c>
      <c r="H8" s="90">
        <v>1372.3027910640878</v>
      </c>
      <c r="I8" s="90">
        <v>1612.8593128869129</v>
      </c>
      <c r="K8" s="89" t="s">
        <v>244</v>
      </c>
      <c r="L8" s="90">
        <v>1586.3422974012169</v>
      </c>
      <c r="M8" s="90">
        <v>2349.6980338713861</v>
      </c>
      <c r="N8" s="90">
        <v>2043.1638190944243</v>
      </c>
      <c r="O8" s="90">
        <v>1811.0464215952188</v>
      </c>
      <c r="P8" s="90">
        <v>1633.8515502545695</v>
      </c>
      <c r="Q8" s="90">
        <v>2405.6827165016807</v>
      </c>
      <c r="R8" s="90">
        <v>2475.5577023799551</v>
      </c>
      <c r="T8" s="71" t="s">
        <v>112</v>
      </c>
      <c r="U8" s="71" t="s">
        <v>219</v>
      </c>
    </row>
    <row r="9" spans="1:21" x14ac:dyDescent="0.25">
      <c r="B9" s="89" t="s">
        <v>245</v>
      </c>
      <c r="C9" s="90">
        <v>833.26444416386721</v>
      </c>
      <c r="D9" s="90">
        <v>1305.6598608697507</v>
      </c>
      <c r="E9" s="90">
        <v>1263.9602101566461</v>
      </c>
      <c r="F9" s="90">
        <v>1094.9069353707027</v>
      </c>
      <c r="G9" s="90">
        <v>745.68762689244147</v>
      </c>
      <c r="H9" s="90">
        <v>1372.3027910640883</v>
      </c>
      <c r="I9" s="90">
        <v>1612.8593128869129</v>
      </c>
      <c r="K9" s="89" t="s">
        <v>245</v>
      </c>
      <c r="L9" s="90">
        <v>1577.6842157851142</v>
      </c>
      <c r="M9" s="90">
        <v>2308.6150558005952</v>
      </c>
      <c r="N9" s="90">
        <v>2021.4807106005424</v>
      </c>
      <c r="O9" s="90">
        <v>1802.9517360830891</v>
      </c>
      <c r="P9" s="90">
        <v>1633.336855575219</v>
      </c>
      <c r="Q9" s="90">
        <v>2343.2992118002708</v>
      </c>
      <c r="R9" s="90">
        <v>2386.5716816812755</v>
      </c>
      <c r="T9" s="71" t="s">
        <v>225</v>
      </c>
      <c r="U9" s="71" t="s">
        <v>112</v>
      </c>
    </row>
    <row r="10" spans="1:21" x14ac:dyDescent="0.25">
      <c r="B10" s="89" t="s">
        <v>246</v>
      </c>
      <c r="C10" s="90">
        <v>9846.4065029700687</v>
      </c>
      <c r="D10" s="90">
        <v>7659.7263514756096</v>
      </c>
      <c r="E10" s="90">
        <v>8782.9911144798189</v>
      </c>
      <c r="F10" s="90">
        <v>8961.7483504797947</v>
      </c>
      <c r="G10" s="90">
        <v>11853.934176426714</v>
      </c>
      <c r="H10" s="90">
        <v>8742.4016941321297</v>
      </c>
      <c r="I10" s="66">
        <v>7480.2444457518186</v>
      </c>
      <c r="K10" s="89" t="s">
        <v>246</v>
      </c>
      <c r="L10" s="90">
        <v>5242.4806987274796</v>
      </c>
      <c r="M10" s="90">
        <v>3439.2650043766457</v>
      </c>
      <c r="N10" s="90">
        <v>4832.3994725266093</v>
      </c>
      <c r="O10" s="90">
        <v>4995.2877742180581</v>
      </c>
      <c r="P10" s="90">
        <v>6393.6500485763599</v>
      </c>
      <c r="Q10" s="90">
        <v>3927.0429873926578</v>
      </c>
      <c r="R10" s="90">
        <v>3591.6898984484205</v>
      </c>
      <c r="T10" s="71" t="s">
        <v>119</v>
      </c>
      <c r="U10" s="71" t="s">
        <v>242</v>
      </c>
    </row>
    <row r="11" spans="1:21" x14ac:dyDescent="0.25">
      <c r="B11" s="89" t="s">
        <v>127</v>
      </c>
      <c r="C11" s="73">
        <v>0</v>
      </c>
      <c r="D11" s="73">
        <v>2.9375551356807431E-2</v>
      </c>
      <c r="E11" s="73">
        <v>3.7118663282941389E-2</v>
      </c>
      <c r="F11" s="73">
        <v>2.3264217867352376E-4</v>
      </c>
      <c r="G11" s="73">
        <v>6.9149423963274417E-4</v>
      </c>
      <c r="H11" s="73">
        <v>8.1537373271889299E-3</v>
      </c>
      <c r="I11" s="73">
        <v>9.9590363439190262E-3</v>
      </c>
      <c r="K11" s="89" t="s">
        <v>127</v>
      </c>
      <c r="L11" s="73">
        <v>0.15308590702369657</v>
      </c>
      <c r="M11" s="73">
        <v>0.45315961200817334</v>
      </c>
      <c r="N11" s="73">
        <v>0.54246772642919683</v>
      </c>
      <c r="O11" s="73">
        <v>0.24544657651361523</v>
      </c>
      <c r="P11" s="73">
        <v>0.29582713186933052</v>
      </c>
      <c r="Q11" s="73">
        <v>0.17192880428899965</v>
      </c>
      <c r="R11" s="73">
        <v>0.31216380167381458</v>
      </c>
      <c r="T11" s="71" t="s">
        <v>226</v>
      </c>
      <c r="U11" s="71" t="s">
        <v>163</v>
      </c>
    </row>
    <row r="12" spans="1:21" x14ac:dyDescent="0.25">
      <c r="B12" s="89" t="s">
        <v>128</v>
      </c>
      <c r="C12" s="73">
        <v>0</v>
      </c>
      <c r="D12" s="73">
        <v>0</v>
      </c>
      <c r="E12" s="73">
        <v>0</v>
      </c>
      <c r="F12" s="73">
        <v>0</v>
      </c>
      <c r="G12" s="73">
        <v>0</v>
      </c>
      <c r="H12" s="73">
        <v>0</v>
      </c>
      <c r="I12" s="73">
        <v>0</v>
      </c>
      <c r="K12" s="89" t="s">
        <v>128</v>
      </c>
      <c r="L12" s="73">
        <v>0.33902563479648401</v>
      </c>
      <c r="M12" s="73">
        <v>0</v>
      </c>
      <c r="N12" s="73">
        <v>7.3504897910446926E-2</v>
      </c>
      <c r="O12" s="73">
        <v>0.19652003804528007</v>
      </c>
      <c r="P12" s="73">
        <v>0.26991195823744263</v>
      </c>
      <c r="Q12" s="73">
        <v>0.23023376420107936</v>
      </c>
      <c r="R12" s="73">
        <v>0.32304814128852732</v>
      </c>
      <c r="T12" s="71" t="s">
        <v>226</v>
      </c>
      <c r="U12" s="71" t="s">
        <v>163</v>
      </c>
    </row>
    <row r="13" spans="1:21" ht="7.15" customHeight="1" x14ac:dyDescent="0.25">
      <c r="T13" s="71"/>
      <c r="U13" s="71"/>
    </row>
    <row r="14" spans="1:21" x14ac:dyDescent="0.25">
      <c r="B14" s="89" t="s">
        <v>247</v>
      </c>
      <c r="C14" s="90">
        <v>7948.8551491586204</v>
      </c>
      <c r="D14" s="90">
        <v>12886.984997659649</v>
      </c>
      <c r="E14" s="90">
        <v>8619.3296866768396</v>
      </c>
      <c r="F14" s="90">
        <v>8619.3296866768396</v>
      </c>
      <c r="G14" s="90">
        <v>9929.2095335798022</v>
      </c>
      <c r="H14" s="90">
        <v>9142.7411345050987</v>
      </c>
      <c r="I14" s="92" t="s">
        <v>248</v>
      </c>
      <c r="K14" s="89" t="s">
        <v>247</v>
      </c>
      <c r="L14" s="90">
        <v>5563.9202618406334</v>
      </c>
      <c r="M14" s="90">
        <v>8946.2373575661968</v>
      </c>
      <c r="N14" s="90">
        <v>6280.8130558523999</v>
      </c>
      <c r="O14" s="90">
        <v>6280.8130558523999</v>
      </c>
      <c r="P14" s="90">
        <v>6924.7456657228422</v>
      </c>
      <c r="Q14" s="90">
        <v>6124.5742748988387</v>
      </c>
      <c r="R14" s="92" t="s">
        <v>248</v>
      </c>
      <c r="T14" s="71" t="s">
        <v>249</v>
      </c>
      <c r="U14" s="71" t="s">
        <v>172</v>
      </c>
    </row>
    <row r="15" spans="1:21" x14ac:dyDescent="0.25">
      <c r="B15" s="89" t="s">
        <v>250</v>
      </c>
      <c r="C15" s="90">
        <v>5592.3777960000025</v>
      </c>
      <c r="D15" s="90">
        <v>6241.6809940000021</v>
      </c>
      <c r="E15" s="90">
        <v>5921.4439389999998</v>
      </c>
      <c r="F15" s="90">
        <v>5742.6867029999967</v>
      </c>
      <c r="G15" s="90">
        <v>6216.4506550000206</v>
      </c>
      <c r="H15" s="90">
        <v>6062.4094599999935</v>
      </c>
      <c r="I15" s="92" t="s">
        <v>248</v>
      </c>
      <c r="K15" s="89" t="s">
        <v>250</v>
      </c>
      <c r="L15" s="90">
        <v>5592.3777960000025</v>
      </c>
      <c r="M15" s="90">
        <v>6241.6809940000021</v>
      </c>
      <c r="N15" s="90">
        <v>5921.4439389999998</v>
      </c>
      <c r="O15" s="90">
        <v>5742.6867029999967</v>
      </c>
      <c r="P15" s="90">
        <v>6216.4506550000206</v>
      </c>
      <c r="Q15" s="90">
        <v>6062.4094599999935</v>
      </c>
      <c r="R15" s="92" t="s">
        <v>248</v>
      </c>
      <c r="T15" s="71" t="s">
        <v>219</v>
      </c>
      <c r="U15" s="71" t="s">
        <v>216</v>
      </c>
    </row>
    <row r="16" spans="1:21" x14ac:dyDescent="0.25">
      <c r="B16" s="89" t="s">
        <v>251</v>
      </c>
      <c r="C16" s="90">
        <v>2473.7979684471716</v>
      </c>
      <c r="D16" s="90">
        <v>1617.0149103835308</v>
      </c>
      <c r="E16" s="90">
        <v>2657.9571816006655</v>
      </c>
      <c r="F16" s="90">
        <v>2415.7882236017317</v>
      </c>
      <c r="G16" s="90">
        <v>2617.5711283533215</v>
      </c>
      <c r="H16" s="90">
        <v>2594.439903889453</v>
      </c>
      <c r="I16" s="92" t="s">
        <v>248</v>
      </c>
      <c r="K16" s="89" t="s">
        <v>251</v>
      </c>
      <c r="L16" s="90">
        <v>3239.8730384837759</v>
      </c>
      <c r="M16" s="90">
        <v>2691.5216726511894</v>
      </c>
      <c r="N16" s="90">
        <v>3383.3962644496937</v>
      </c>
      <c r="O16" s="90">
        <v>3146.3679165872868</v>
      </c>
      <c r="P16" s="90">
        <v>3503.5917683655375</v>
      </c>
      <c r="Q16" s="90">
        <v>3535.8204928109826</v>
      </c>
      <c r="R16" s="92" t="s">
        <v>248</v>
      </c>
      <c r="T16" s="71" t="s">
        <v>204</v>
      </c>
      <c r="U16" s="71" t="s">
        <v>252</v>
      </c>
    </row>
    <row r="17" spans="2:21" x14ac:dyDescent="0.25">
      <c r="B17" s="89" t="s">
        <v>253</v>
      </c>
      <c r="C17" s="90">
        <v>4830.2753216058099</v>
      </c>
      <c r="D17" s="90">
        <v>8262.3189140432278</v>
      </c>
      <c r="E17" s="90">
        <v>5355.8429292775363</v>
      </c>
      <c r="F17" s="90">
        <v>5292.4312072786015</v>
      </c>
      <c r="G17" s="90">
        <v>6330.330006933159</v>
      </c>
      <c r="H17" s="90">
        <v>5674.7715783945459</v>
      </c>
      <c r="I17" s="92" t="s">
        <v>248</v>
      </c>
      <c r="K17" s="89" t="s">
        <v>253</v>
      </c>
      <c r="L17" s="90">
        <v>3211.4155043244368</v>
      </c>
      <c r="M17" s="90">
        <v>5396.0780362174009</v>
      </c>
      <c r="N17" s="90">
        <v>3742.7653813020866</v>
      </c>
      <c r="O17" s="90">
        <v>3684.494269439675</v>
      </c>
      <c r="P17" s="90">
        <v>4211.8867790883914</v>
      </c>
      <c r="Q17" s="90">
        <v>3597.985307709846</v>
      </c>
      <c r="R17" s="92" t="s">
        <v>248</v>
      </c>
      <c r="T17" s="71" t="s">
        <v>254</v>
      </c>
      <c r="U17" s="71" t="s">
        <v>206</v>
      </c>
    </row>
    <row r="18" spans="2:21" x14ac:dyDescent="0.25">
      <c r="B18" s="89" t="s">
        <v>255</v>
      </c>
      <c r="C18" s="90">
        <v>2473.7979684471716</v>
      </c>
      <c r="D18" s="90">
        <v>1617.0149103835308</v>
      </c>
      <c r="E18" s="90">
        <v>2657.9571816006655</v>
      </c>
      <c r="F18" s="90">
        <v>2415.7882236017317</v>
      </c>
      <c r="G18" s="90">
        <v>2617.5711283533215</v>
      </c>
      <c r="H18" s="90">
        <v>2594.439903889453</v>
      </c>
      <c r="I18" s="92" t="s">
        <v>248</v>
      </c>
      <c r="K18" s="89" t="s">
        <v>255</v>
      </c>
      <c r="L18" s="90">
        <v>3239.8730384837759</v>
      </c>
      <c r="M18" s="90">
        <v>2691.5216726511894</v>
      </c>
      <c r="N18" s="90">
        <v>3383.3962644496937</v>
      </c>
      <c r="O18" s="90">
        <v>3146.3679165872868</v>
      </c>
      <c r="P18" s="90">
        <v>3503.5917683655375</v>
      </c>
      <c r="Q18" s="90">
        <v>3535.8204928109826</v>
      </c>
      <c r="R18" s="92" t="s">
        <v>248</v>
      </c>
      <c r="T18" s="71" t="s">
        <v>204</v>
      </c>
      <c r="U18" s="71" t="s">
        <v>252</v>
      </c>
    </row>
    <row r="19" spans="2:21" x14ac:dyDescent="0.25">
      <c r="B19" s="89" t="s">
        <v>256</v>
      </c>
      <c r="C19" s="90">
        <v>2263.1950988504022</v>
      </c>
      <c r="D19" s="90">
        <v>1615.1663981529025</v>
      </c>
      <c r="E19" s="90">
        <v>2488.0174012504176</v>
      </c>
      <c r="F19" s="90">
        <v>2291.6180075707257</v>
      </c>
      <c r="G19" s="90">
        <v>2570.6311931512028</v>
      </c>
      <c r="H19" s="90">
        <v>2493.9273154936582</v>
      </c>
      <c r="I19" s="92" t="s">
        <v>248</v>
      </c>
      <c r="K19" s="89" t="s">
        <v>256</v>
      </c>
      <c r="L19" s="90">
        <v>2409.7483310081611</v>
      </c>
      <c r="M19" s="90">
        <v>2609.4013211159513</v>
      </c>
      <c r="N19" s="90">
        <v>2708.0047721273463</v>
      </c>
      <c r="O19" s="90">
        <v>2590.3924528830707</v>
      </c>
      <c r="P19" s="90">
        <v>3070.80230948182</v>
      </c>
      <c r="Q19" s="90">
        <v>2808.6114237112415</v>
      </c>
      <c r="R19" s="92" t="s">
        <v>248</v>
      </c>
      <c r="T19" s="71" t="s">
        <v>180</v>
      </c>
      <c r="U19" s="71" t="s">
        <v>204</v>
      </c>
    </row>
    <row r="20" spans="2:21" x14ac:dyDescent="0.25">
      <c r="B20" s="89" t="s">
        <v>257</v>
      </c>
      <c r="C20" s="90">
        <v>2699.7295726077605</v>
      </c>
      <c r="D20" s="90">
        <v>6893.2808097376937</v>
      </c>
      <c r="E20" s="90">
        <v>3041.5174324233858</v>
      </c>
      <c r="F20" s="90">
        <v>3154.8963609733432</v>
      </c>
      <c r="G20" s="90">
        <v>3992.8185564955943</v>
      </c>
      <c r="H20" s="90">
        <v>3353.5767211707098</v>
      </c>
      <c r="I20" s="92" t="s">
        <v>248</v>
      </c>
      <c r="K20" s="89" t="s">
        <v>257</v>
      </c>
      <c r="L20" s="90">
        <v>859.39509365729486</v>
      </c>
      <c r="M20" s="90">
        <v>2957.6828166254159</v>
      </c>
      <c r="N20" s="90">
        <v>1120.4294583947653</v>
      </c>
      <c r="O20" s="90">
        <v>1173.194889676952</v>
      </c>
      <c r="P20" s="90">
        <v>1228.5594453751262</v>
      </c>
      <c r="Q20" s="90">
        <v>858.98735320640606</v>
      </c>
      <c r="R20" s="92" t="s">
        <v>248</v>
      </c>
      <c r="T20" s="71" t="s">
        <v>258</v>
      </c>
      <c r="U20" s="71" t="s">
        <v>254</v>
      </c>
    </row>
    <row r="21" spans="2:21" x14ac:dyDescent="0.25">
      <c r="B21" s="89" t="s">
        <v>127</v>
      </c>
      <c r="C21" s="73">
        <v>0.1183657541124935</v>
      </c>
      <c r="D21" s="73">
        <v>9.8759178934654773E-2</v>
      </c>
      <c r="E21" s="73">
        <v>0.33137097067448712</v>
      </c>
      <c r="F21" s="73">
        <v>0.10229505865102659</v>
      </c>
      <c r="G21" s="73">
        <v>0.12087140822384257</v>
      </c>
      <c r="H21" s="73">
        <v>0.17317086929922135</v>
      </c>
      <c r="I21" s="92" t="s">
        <v>248</v>
      </c>
      <c r="K21" s="89" t="s">
        <v>127</v>
      </c>
      <c r="L21" s="73">
        <v>0.44099812035653618</v>
      </c>
      <c r="M21" s="73">
        <v>0.53052384829522548</v>
      </c>
      <c r="N21" s="73">
        <v>0.77172761500555098</v>
      </c>
      <c r="O21" s="73">
        <v>0.45523914589630077</v>
      </c>
      <c r="P21" s="73">
        <v>0.46801031725376879</v>
      </c>
      <c r="Q21" s="73">
        <v>0.38042933412316404</v>
      </c>
      <c r="R21" s="92" t="s">
        <v>248</v>
      </c>
      <c r="T21" s="71" t="s">
        <v>181</v>
      </c>
      <c r="U21" s="71" t="s">
        <v>205</v>
      </c>
    </row>
    <row r="22" spans="2:21" x14ac:dyDescent="0.25">
      <c r="B22" s="89" t="s">
        <v>128</v>
      </c>
      <c r="C22" s="73">
        <v>0</v>
      </c>
      <c r="D22" s="73">
        <v>0</v>
      </c>
      <c r="E22" s="73">
        <v>0</v>
      </c>
      <c r="F22" s="73">
        <v>0</v>
      </c>
      <c r="G22" s="73">
        <v>0</v>
      </c>
      <c r="H22" s="73">
        <v>0</v>
      </c>
      <c r="I22" s="92" t="s">
        <v>248</v>
      </c>
      <c r="K22" s="89" t="s">
        <v>128</v>
      </c>
      <c r="L22" s="73">
        <v>0.66610197653105918</v>
      </c>
      <c r="M22" s="73">
        <v>0</v>
      </c>
      <c r="N22" s="73">
        <v>0.39363036006385704</v>
      </c>
      <c r="O22" s="73">
        <v>0.54491707701643088</v>
      </c>
      <c r="P22" s="73">
        <v>0.52760041438717875</v>
      </c>
      <c r="Q22" s="73">
        <v>0.54856765303941535</v>
      </c>
      <c r="R22" s="92" t="s">
        <v>248</v>
      </c>
      <c r="T22" s="71" t="s">
        <v>181</v>
      </c>
      <c r="U22" s="71" t="s">
        <v>205</v>
      </c>
    </row>
    <row r="24" spans="2:21" x14ac:dyDescent="0.25">
      <c r="B24" s="146" t="s">
        <v>233</v>
      </c>
      <c r="C24" s="147" t="s">
        <v>156</v>
      </c>
      <c r="D24" s="147"/>
      <c r="E24" s="147"/>
      <c r="F24" s="147"/>
      <c r="G24" s="147"/>
      <c r="H24" s="147"/>
      <c r="I24" s="147"/>
      <c r="K24" s="148" t="s">
        <v>233</v>
      </c>
      <c r="L24" s="149" t="s">
        <v>157</v>
      </c>
      <c r="M24" s="149"/>
      <c r="N24" s="149"/>
      <c r="O24" s="149"/>
      <c r="P24" s="149"/>
      <c r="Q24" s="149"/>
      <c r="R24" s="149"/>
    </row>
    <row r="25" spans="2:21" x14ac:dyDescent="0.25">
      <c r="B25" s="146"/>
      <c r="C25" s="60" t="s">
        <v>14</v>
      </c>
      <c r="D25" s="60" t="s">
        <v>93</v>
      </c>
      <c r="E25" s="60" t="s">
        <v>94</v>
      </c>
      <c r="F25" s="60" t="s">
        <v>95</v>
      </c>
      <c r="G25" s="60" t="s">
        <v>96</v>
      </c>
      <c r="H25" s="60" t="s">
        <v>97</v>
      </c>
      <c r="I25" s="60" t="s">
        <v>98</v>
      </c>
      <c r="K25" s="148"/>
      <c r="L25" s="62" t="s">
        <v>99</v>
      </c>
      <c r="M25" s="62" t="s">
        <v>100</v>
      </c>
      <c r="N25" s="62" t="s">
        <v>101</v>
      </c>
      <c r="O25" s="62" t="s">
        <v>102</v>
      </c>
      <c r="P25" s="62" t="s">
        <v>103</v>
      </c>
      <c r="Q25" s="62" t="s">
        <v>104</v>
      </c>
      <c r="R25" s="62" t="s">
        <v>105</v>
      </c>
    </row>
    <row r="26" spans="2:21" x14ac:dyDescent="0.25">
      <c r="B26" s="89" t="s">
        <v>234</v>
      </c>
      <c r="C26" s="90">
        <v>10315809698.964334</v>
      </c>
      <c r="D26" s="90">
        <v>25208105193.897427</v>
      </c>
      <c r="E26" s="90">
        <v>3456439208.1060147</v>
      </c>
      <c r="F26" s="90">
        <v>218967224.39158833</v>
      </c>
      <c r="G26" s="90">
        <v>6772220052.8889589</v>
      </c>
      <c r="H26" s="90">
        <v>1044879156.8251847</v>
      </c>
      <c r="I26" s="90">
        <v>2774184177.9392753</v>
      </c>
      <c r="K26" s="89" t="s">
        <v>234</v>
      </c>
      <c r="L26" s="90">
        <v>7233796461.0306759</v>
      </c>
      <c r="M26" s="90">
        <v>17481139678.009129</v>
      </c>
      <c r="N26" s="90">
        <v>2522176273.7181897</v>
      </c>
      <c r="O26" s="90">
        <v>159781180.81382781</v>
      </c>
      <c r="P26" s="90">
        <v>4725681938.9683447</v>
      </c>
      <c r="Q26" s="90">
        <v>700622744.76831973</v>
      </c>
      <c r="R26" s="90">
        <v>1939692189.2318807</v>
      </c>
    </row>
    <row r="27" spans="2:21" x14ac:dyDescent="0.25">
      <c r="B27" s="89" t="s">
        <v>236</v>
      </c>
      <c r="C27" s="90">
        <v>3736687033.8423018</v>
      </c>
      <c r="D27" s="90">
        <v>11318801631.501472</v>
      </c>
      <c r="E27" s="90">
        <v>1391900533.7452788</v>
      </c>
      <c r="F27" s="90">
        <v>85515707.562584221</v>
      </c>
      <c r="G27" s="90">
        <v>2329732995.5237026</v>
      </c>
      <c r="H27" s="90">
        <v>427866672.45841956</v>
      </c>
      <c r="I27" s="90">
        <v>1204821412.9761024</v>
      </c>
      <c r="K27" s="89" t="s">
        <v>236</v>
      </c>
      <c r="L27" s="90">
        <v>3736687033.8423018</v>
      </c>
      <c r="M27" s="90">
        <v>11318801631.501472</v>
      </c>
      <c r="N27" s="90">
        <v>1391900533.7452788</v>
      </c>
      <c r="O27" s="90">
        <v>85515707.562584221</v>
      </c>
      <c r="P27" s="90">
        <v>2329732995.5237026</v>
      </c>
      <c r="Q27" s="90">
        <v>427866672.45841956</v>
      </c>
      <c r="R27" s="90">
        <v>1204821412.9761024</v>
      </c>
    </row>
    <row r="28" spans="2:21" x14ac:dyDescent="0.25">
      <c r="B28" s="89" t="s">
        <v>238</v>
      </c>
      <c r="C28" s="90">
        <v>556766469.97919202</v>
      </c>
      <c r="D28" s="90">
        <v>2368725033.5678244</v>
      </c>
      <c r="E28" s="90">
        <v>297107750.95963138</v>
      </c>
      <c r="F28" s="90">
        <v>16304518.448567435</v>
      </c>
      <c r="G28" s="90">
        <v>279460606.24285346</v>
      </c>
      <c r="H28" s="90">
        <v>96853014.084930122</v>
      </c>
      <c r="I28" s="90">
        <v>338379496.70298719</v>
      </c>
      <c r="K28" s="89" t="s">
        <v>238</v>
      </c>
      <c r="L28" s="90">
        <v>1059954264.5660582</v>
      </c>
      <c r="M28" s="90">
        <v>4260994107.9791169</v>
      </c>
      <c r="N28" s="90">
        <v>480268130.48015445</v>
      </c>
      <c r="O28" s="90">
        <v>26968721.11976704</v>
      </c>
      <c r="P28" s="90">
        <v>612316911.63735473</v>
      </c>
      <c r="Q28" s="90">
        <v>169785869.08253911</v>
      </c>
      <c r="R28" s="90">
        <v>519374481.51701695</v>
      </c>
    </row>
    <row r="29" spans="2:21" x14ac:dyDescent="0.25">
      <c r="B29" s="89" t="s">
        <v>240</v>
      </c>
      <c r="C29" s="90">
        <v>7135889135.1012182</v>
      </c>
      <c r="D29" s="90">
        <v>16258028595.963755</v>
      </c>
      <c r="E29" s="90">
        <v>2361646425.3203707</v>
      </c>
      <c r="F29" s="90">
        <v>149756035.2775718</v>
      </c>
      <c r="G29" s="90">
        <v>4721947663.6081142</v>
      </c>
      <c r="H29" s="90">
        <v>713865498.45169425</v>
      </c>
      <c r="I29" s="90">
        <v>1907742261.6661634</v>
      </c>
      <c r="K29" s="89" t="s">
        <v>240</v>
      </c>
      <c r="L29" s="90">
        <v>4557063691.7544718</v>
      </c>
      <c r="M29" s="90">
        <v>10423332154.486721</v>
      </c>
      <c r="N29" s="90">
        <v>1610543870.4530683</v>
      </c>
      <c r="O29" s="90">
        <v>101234194.37101041</v>
      </c>
      <c r="P29" s="90">
        <v>3008265855.0819759</v>
      </c>
      <c r="Q29" s="90">
        <v>442541941.39243937</v>
      </c>
      <c r="R29" s="90">
        <v>1254245257.7727933</v>
      </c>
    </row>
    <row r="30" spans="2:21" x14ac:dyDescent="0.25">
      <c r="B30" s="89" t="s">
        <v>243</v>
      </c>
      <c r="C30" s="90">
        <v>556766469.97919202</v>
      </c>
      <c r="D30" s="90">
        <v>2368725033.5678244</v>
      </c>
      <c r="E30" s="90">
        <v>297107750.95963138</v>
      </c>
      <c r="F30" s="90">
        <v>16304518.448567435</v>
      </c>
      <c r="G30" s="90">
        <v>279460606.24285346</v>
      </c>
      <c r="H30" s="90">
        <v>96853014.084930122</v>
      </c>
      <c r="I30" s="90">
        <v>338379496.70298719</v>
      </c>
      <c r="K30" s="89" t="s">
        <v>243</v>
      </c>
      <c r="L30" s="90">
        <v>1059954264.5660582</v>
      </c>
      <c r="M30" s="90">
        <v>4260994107.9791169</v>
      </c>
      <c r="N30" s="90">
        <v>480268130.48015445</v>
      </c>
      <c r="O30" s="90">
        <v>26968721.11976704</v>
      </c>
      <c r="P30" s="90">
        <v>612316911.63735473</v>
      </c>
      <c r="Q30" s="90">
        <v>169785869.08253911</v>
      </c>
      <c r="R30" s="90">
        <v>519374481.51701695</v>
      </c>
    </row>
    <row r="31" spans="2:21" x14ac:dyDescent="0.25">
      <c r="B31" s="89" t="s">
        <v>245</v>
      </c>
      <c r="C31" s="90">
        <v>556766469.97919202</v>
      </c>
      <c r="D31" s="90">
        <v>2367712316.2181449</v>
      </c>
      <c r="E31" s="90">
        <v>297107750.95963138</v>
      </c>
      <c r="F31" s="90">
        <v>16304518.448567431</v>
      </c>
      <c r="G31" s="90">
        <v>279460606.2428534</v>
      </c>
      <c r="H31" s="90">
        <v>96853014.084930167</v>
      </c>
      <c r="I31" s="90">
        <v>338379496.70298719</v>
      </c>
      <c r="K31" s="89" t="s">
        <v>245</v>
      </c>
      <c r="L31" s="90">
        <v>1054169150.8822187</v>
      </c>
      <c r="M31" s="90">
        <v>4186493331.720027</v>
      </c>
      <c r="N31" s="90">
        <v>475171277.31447411</v>
      </c>
      <c r="O31" s="90">
        <v>26848181.240984388</v>
      </c>
      <c r="P31" s="90">
        <v>612124020.02706921</v>
      </c>
      <c r="Q31" s="90">
        <v>165383028.47122771</v>
      </c>
      <c r="R31" s="90">
        <v>500705125.38841331</v>
      </c>
    </row>
    <row r="32" spans="2:21" x14ac:dyDescent="0.25">
      <c r="B32" s="89" t="s">
        <v>246</v>
      </c>
      <c r="C32" s="90">
        <v>6579122665.1220255</v>
      </c>
      <c r="D32" s="90">
        <v>13890316279.745604</v>
      </c>
      <c r="E32" s="90">
        <v>2064538674.3607407</v>
      </c>
      <c r="F32" s="90">
        <v>133451516.82900402</v>
      </c>
      <c r="G32" s="90">
        <v>4442487057.365263</v>
      </c>
      <c r="H32" s="90">
        <v>617012484.36676335</v>
      </c>
      <c r="I32" s="90">
        <v>1569362764.9631772</v>
      </c>
      <c r="K32" s="89" t="s">
        <v>246</v>
      </c>
      <c r="L32" s="90">
        <v>3502894540.8722339</v>
      </c>
      <c r="M32" s="90">
        <v>6236838822.7667055</v>
      </c>
      <c r="N32" s="90">
        <v>1135908652.4115772</v>
      </c>
      <c r="O32" s="90">
        <v>74386013.130026042</v>
      </c>
      <c r="P32" s="90">
        <v>2396141835.054914</v>
      </c>
      <c r="Q32" s="90">
        <v>277158912.9212116</v>
      </c>
      <c r="R32" s="90">
        <v>753540132.38437712</v>
      </c>
    </row>
    <row r="33" spans="2:18" x14ac:dyDescent="0.25">
      <c r="B33" s="89" t="s">
        <v>127</v>
      </c>
      <c r="C33" s="90">
        <v>0</v>
      </c>
      <c r="D33" s="90">
        <v>53270.271092564442</v>
      </c>
      <c r="E33" s="90">
        <v>8725.1501099514862</v>
      </c>
      <c r="F33" s="90">
        <v>3.4643297722953523</v>
      </c>
      <c r="G33" s="90">
        <v>259.15060469292388</v>
      </c>
      <c r="H33" s="90">
        <v>575.4663193410131</v>
      </c>
      <c r="I33" s="90">
        <v>2089.4157839905556</v>
      </c>
      <c r="K33" s="89" t="s">
        <v>127</v>
      </c>
      <c r="L33" s="90">
        <v>102288.17592555845</v>
      </c>
      <c r="M33" s="90">
        <v>821769.60992708569</v>
      </c>
      <c r="N33" s="90">
        <v>127513.00624217343</v>
      </c>
      <c r="O33" s="90">
        <v>3655.0030926135628</v>
      </c>
      <c r="P33" s="90">
        <v>110866.83838353714</v>
      </c>
      <c r="Q33" s="90">
        <v>12134.219220304729</v>
      </c>
      <c r="R33" s="90">
        <v>65492.277754967974</v>
      </c>
    </row>
    <row r="34" spans="2:18" x14ac:dyDescent="0.25">
      <c r="B34" s="89" t="s">
        <v>128</v>
      </c>
      <c r="C34" s="90">
        <v>0</v>
      </c>
      <c r="D34" s="90">
        <v>0</v>
      </c>
      <c r="E34" s="90">
        <v>0</v>
      </c>
      <c r="F34" s="90">
        <v>0</v>
      </c>
      <c r="G34" s="90">
        <v>0</v>
      </c>
      <c r="H34" s="90">
        <v>0</v>
      </c>
      <c r="I34" s="90">
        <v>0</v>
      </c>
      <c r="K34" s="89" t="s">
        <v>128</v>
      </c>
      <c r="L34" s="90">
        <v>226528.45353014072</v>
      </c>
      <c r="M34" s="90">
        <v>0</v>
      </c>
      <c r="N34" s="90">
        <v>17278.134807727565</v>
      </c>
      <c r="O34" s="90">
        <v>2926.4264224772746</v>
      </c>
      <c r="P34" s="90">
        <v>101154.63467668813</v>
      </c>
      <c r="Q34" s="90">
        <v>16249.208376019578</v>
      </c>
      <c r="R34" s="90">
        <v>67775.823090474325</v>
      </c>
    </row>
    <row r="35" spans="2:18" ht="7.15" customHeight="1" x14ac:dyDescent="0.25"/>
    <row r="36" spans="2:18" x14ac:dyDescent="0.25">
      <c r="B36" s="89" t="s">
        <v>247</v>
      </c>
      <c r="C36" s="90">
        <v>2532481403.9564891</v>
      </c>
      <c r="D36" s="90">
        <v>17068309036.985296</v>
      </c>
      <c r="E36" s="90">
        <v>1053764770.1743637</v>
      </c>
      <c r="F36" s="90">
        <v>63756512.832364902</v>
      </c>
      <c r="G36" s="90">
        <v>2126836682.0927937</v>
      </c>
      <c r="H36" s="90">
        <v>905414797.29117441</v>
      </c>
      <c r="I36" s="92" t="s">
        <v>248</v>
      </c>
      <c r="K36" s="89" t="s">
        <v>247</v>
      </c>
      <c r="L36" s="90">
        <v>1772648303.6616404</v>
      </c>
      <c r="M36" s="90">
        <v>11848942476.839483</v>
      </c>
      <c r="N36" s="90">
        <v>767867080.95629096</v>
      </c>
      <c r="O36" s="90">
        <v>46458686.783047073</v>
      </c>
      <c r="P36" s="90">
        <v>1483280521.5978329</v>
      </c>
      <c r="Q36" s="90">
        <v>606522715.01750684</v>
      </c>
      <c r="R36" s="92" t="s">
        <v>248</v>
      </c>
    </row>
    <row r="37" spans="2:18" x14ac:dyDescent="0.25">
      <c r="B37" s="89" t="s">
        <v>250</v>
      </c>
      <c r="C37" s="90">
        <v>1781714788.6722128</v>
      </c>
      <c r="D37" s="90">
        <v>8266863050.9942369</v>
      </c>
      <c r="E37" s="90">
        <v>723932050.20638394</v>
      </c>
      <c r="F37" s="90">
        <v>42478207.909602828</v>
      </c>
      <c r="G37" s="90">
        <v>1331563730.3010044</v>
      </c>
      <c r="H37" s="90">
        <v>600366471.23325932</v>
      </c>
      <c r="I37" s="92" t="s">
        <v>248</v>
      </c>
      <c r="K37" s="89" t="s">
        <v>250</v>
      </c>
      <c r="L37" s="90">
        <v>1781714788.6722128</v>
      </c>
      <c r="M37" s="90">
        <v>8266863050.9942369</v>
      </c>
      <c r="N37" s="90">
        <v>723932050.20638394</v>
      </c>
      <c r="O37" s="90">
        <v>42478207.909602828</v>
      </c>
      <c r="P37" s="90">
        <v>1331563730.3010044</v>
      </c>
      <c r="Q37" s="90">
        <v>600366471.23325932</v>
      </c>
      <c r="R37" s="92" t="s">
        <v>248</v>
      </c>
    </row>
    <row r="38" spans="2:18" x14ac:dyDescent="0.25">
      <c r="B38" s="89" t="s">
        <v>251</v>
      </c>
      <c r="C38" s="90">
        <v>788144611.35336351</v>
      </c>
      <c r="D38" s="90">
        <v>2141673185.2214816</v>
      </c>
      <c r="E38" s="90">
        <v>324951213.19377095</v>
      </c>
      <c r="F38" s="90">
        <v>17869398.024815857</v>
      </c>
      <c r="G38" s="90">
        <v>560683735.69328141</v>
      </c>
      <c r="H38" s="90">
        <v>256929978.12207642</v>
      </c>
      <c r="I38" s="92" t="s">
        <v>248</v>
      </c>
      <c r="K38" s="89" t="s">
        <v>251</v>
      </c>
      <c r="L38" s="90">
        <v>1032213830.4418155</v>
      </c>
      <c r="M38" s="90">
        <v>3564815486.0812669</v>
      </c>
      <c r="N38" s="90">
        <v>413640493.70656174</v>
      </c>
      <c r="O38" s="90">
        <v>23273439.320845835</v>
      </c>
      <c r="P38" s="90">
        <v>750469356.78389812</v>
      </c>
      <c r="Q38" s="90">
        <v>350155839.22356445</v>
      </c>
      <c r="R38" s="92" t="s">
        <v>248</v>
      </c>
    </row>
    <row r="39" spans="2:18" x14ac:dyDescent="0.25">
      <c r="B39" s="89" t="s">
        <v>253</v>
      </c>
      <c r="C39" s="90">
        <v>1538911226.6376462</v>
      </c>
      <c r="D39" s="90">
        <v>10943119171.212608</v>
      </c>
      <c r="E39" s="90">
        <v>654783933.16175449</v>
      </c>
      <c r="F39" s="90">
        <v>39147702.947578132</v>
      </c>
      <c r="G39" s="90">
        <v>1355956687.4850826</v>
      </c>
      <c r="H39" s="90">
        <v>561978304.17999029</v>
      </c>
      <c r="I39" s="92" t="s">
        <v>248</v>
      </c>
      <c r="K39" s="89" t="s">
        <v>253</v>
      </c>
      <c r="L39" s="90">
        <v>1023147345.4312526</v>
      </c>
      <c r="M39" s="90">
        <v>7146894911.9265347</v>
      </c>
      <c r="N39" s="90">
        <v>457575524.45646787</v>
      </c>
      <c r="O39" s="90">
        <v>27253918.194289967</v>
      </c>
      <c r="P39" s="90">
        <v>902186148.08073342</v>
      </c>
      <c r="Q39" s="90">
        <v>356312083.00781375</v>
      </c>
      <c r="R39" s="92" t="s">
        <v>248</v>
      </c>
    </row>
    <row r="40" spans="2:18" x14ac:dyDescent="0.25">
      <c r="B40" s="89" t="s">
        <v>255</v>
      </c>
      <c r="C40" s="90">
        <v>788144611.35336351</v>
      </c>
      <c r="D40" s="90">
        <v>2141673185.2214816</v>
      </c>
      <c r="E40" s="90">
        <v>324951213.19377095</v>
      </c>
      <c r="F40" s="90">
        <v>17869398.024815857</v>
      </c>
      <c r="G40" s="90">
        <v>560683735.69328141</v>
      </c>
      <c r="H40" s="90">
        <v>256929978.12207642</v>
      </c>
      <c r="I40" s="92" t="s">
        <v>248</v>
      </c>
      <c r="K40" s="89" t="s">
        <v>255</v>
      </c>
      <c r="L40" s="90">
        <v>1032213830.4418155</v>
      </c>
      <c r="M40" s="90">
        <v>3564815486.0812669</v>
      </c>
      <c r="N40" s="90">
        <v>413640493.70656174</v>
      </c>
      <c r="O40" s="90">
        <v>23273439.320845835</v>
      </c>
      <c r="P40" s="90">
        <v>750469356.78389812</v>
      </c>
      <c r="Q40" s="90">
        <v>350155839.22356445</v>
      </c>
      <c r="R40" s="92" t="s">
        <v>248</v>
      </c>
    </row>
    <row r="41" spans="2:18" x14ac:dyDescent="0.25">
      <c r="B41" s="89" t="s">
        <v>256</v>
      </c>
      <c r="C41" s="90">
        <v>721047168.90844166</v>
      </c>
      <c r="D41" s="90">
        <v>2139224902.8639915</v>
      </c>
      <c r="E41" s="90">
        <v>304175055.40727103</v>
      </c>
      <c r="F41" s="90">
        <v>16950920.572443273</v>
      </c>
      <c r="G41" s="90">
        <v>550629201.57298768</v>
      </c>
      <c r="H41" s="90">
        <v>246976115.98065245</v>
      </c>
      <c r="I41" s="92" t="s">
        <v>248</v>
      </c>
      <c r="K41" s="89" t="s">
        <v>256</v>
      </c>
      <c r="L41" s="90">
        <v>767738589.01420712</v>
      </c>
      <c r="M41" s="90">
        <v>3456050283.166554</v>
      </c>
      <c r="N41" s="90">
        <v>331069831.42120087</v>
      </c>
      <c r="O41" s="90">
        <v>19160931.959521733</v>
      </c>
      <c r="P41" s="90">
        <v>657765854.69100583</v>
      </c>
      <c r="Q41" s="90">
        <v>278139597.90154797</v>
      </c>
      <c r="R41" s="92" t="s">
        <v>248</v>
      </c>
    </row>
    <row r="42" spans="2:18" x14ac:dyDescent="0.25">
      <c r="B42" s="89" t="s">
        <v>257</v>
      </c>
      <c r="C42" s="90">
        <v>860125742.64411461</v>
      </c>
      <c r="D42" s="90">
        <v>9129881594.5459957</v>
      </c>
      <c r="E42" s="90">
        <v>371843755.21835345</v>
      </c>
      <c r="F42" s="90">
        <v>23336523.562162209</v>
      </c>
      <c r="G42" s="90">
        <v>855261734.80135632</v>
      </c>
      <c r="H42" s="90">
        <v>332108056.27425659</v>
      </c>
      <c r="I42" s="92" t="s">
        <v>248</v>
      </c>
      <c r="K42" s="89" t="s">
        <v>257</v>
      </c>
      <c r="L42" s="90">
        <v>273800698.65393317</v>
      </c>
      <c r="M42" s="90">
        <v>3917335540.9905148</v>
      </c>
      <c r="N42" s="90">
        <v>136979223.86551043</v>
      </c>
      <c r="O42" s="90">
        <v>8678031.5590169765</v>
      </c>
      <c r="P42" s="90">
        <v>263157433.19935203</v>
      </c>
      <c r="Q42" s="90">
        <v>85066376.575383604</v>
      </c>
      <c r="R42" s="92" t="s">
        <v>248</v>
      </c>
    </row>
    <row r="43" spans="2:18" x14ac:dyDescent="0.25">
      <c r="B43" s="89" t="s">
        <v>127</v>
      </c>
      <c r="C43" s="90">
        <v>37710.974162978091</v>
      </c>
      <c r="D43" s="90">
        <v>130802.68089097179</v>
      </c>
      <c r="E43" s="90">
        <v>40512.0893907801</v>
      </c>
      <c r="F43" s="90">
        <v>756.66861074509234</v>
      </c>
      <c r="G43" s="90">
        <v>25890.655641547077</v>
      </c>
      <c r="H43" s="90">
        <v>17149.284357571189</v>
      </c>
      <c r="I43" s="92" t="s">
        <v>248</v>
      </c>
      <c r="K43" s="89" t="s">
        <v>127</v>
      </c>
      <c r="L43" s="90">
        <v>140500.67815123135</v>
      </c>
      <c r="M43" s="90">
        <v>702658.14663694263</v>
      </c>
      <c r="N43" s="90">
        <v>94348.331300118647</v>
      </c>
      <c r="O43" s="90">
        <v>3367.3686356372154</v>
      </c>
      <c r="P43" s="90">
        <v>100247.80995575727</v>
      </c>
      <c r="Q43" s="90">
        <v>37674.297387551058</v>
      </c>
      <c r="R43" s="92" t="s">
        <v>248</v>
      </c>
    </row>
    <row r="44" spans="2:18" x14ac:dyDescent="0.25">
      <c r="B44" s="89" t="s">
        <v>128</v>
      </c>
      <c r="C44" s="90">
        <v>0</v>
      </c>
      <c r="D44" s="90">
        <v>0</v>
      </c>
      <c r="E44" s="90">
        <v>0</v>
      </c>
      <c r="F44" s="90">
        <v>0</v>
      </c>
      <c r="G44" s="90">
        <v>0</v>
      </c>
      <c r="H44" s="90">
        <v>0</v>
      </c>
      <c r="I44" s="92" t="s">
        <v>248</v>
      </c>
      <c r="K44" s="89" t="s">
        <v>128</v>
      </c>
      <c r="L44" s="90">
        <v>212218.09141686585</v>
      </c>
      <c r="M44" s="90">
        <v>0</v>
      </c>
      <c r="N44" s="90">
        <v>48123.673299966904</v>
      </c>
      <c r="O44" s="90">
        <v>4030.7093331253632</v>
      </c>
      <c r="P44" s="90">
        <v>113012.00876173368</v>
      </c>
      <c r="Q44" s="90">
        <v>54325.203248146339</v>
      </c>
      <c r="R44" s="92" t="s">
        <v>248</v>
      </c>
    </row>
    <row r="45" spans="2:18" x14ac:dyDescent="0.25">
      <c r="B45" s="93" t="s">
        <v>259</v>
      </c>
    </row>
    <row r="47" spans="2:18" x14ac:dyDescent="0.25">
      <c r="B47" s="93"/>
    </row>
  </sheetData>
  <mergeCells count="8">
    <mergeCell ref="B2:B3"/>
    <mergeCell ref="C2:I2"/>
    <mergeCell ref="K2:K3"/>
    <mergeCell ref="L2:R2"/>
    <mergeCell ref="B24:B25"/>
    <mergeCell ref="C24:I24"/>
    <mergeCell ref="K24:K25"/>
    <mergeCell ref="L24:R24"/>
  </mergeCells>
  <pageMargins left="0.7" right="0.7" top="0.75" bottom="0.75" header="0.3" footer="0.3"/>
  <pageSetup paperSize="17"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89"/>
  <sheetViews>
    <sheetView topLeftCell="J56" workbookViewId="0">
      <selection activeCell="B14" sqref="B14"/>
    </sheetView>
  </sheetViews>
  <sheetFormatPr defaultRowHeight="15" x14ac:dyDescent="0.25"/>
  <cols>
    <col min="1" max="1" width="2.7109375" customWidth="1"/>
    <col min="2" max="2" width="54.28515625" bestFit="1" customWidth="1"/>
    <col min="3" max="9" width="13.28515625" customWidth="1"/>
    <col min="10" max="10" width="2.7109375" customWidth="1"/>
    <col min="11" max="11" width="54.28515625" bestFit="1" customWidth="1"/>
    <col min="12" max="18" width="13.28515625" customWidth="1"/>
    <col min="20" max="23" width="7.7109375" customWidth="1"/>
  </cols>
  <sheetData>
    <row r="1" spans="1:23" ht="15.75" thickBot="1" x14ac:dyDescent="0.3">
      <c r="A1" t="s">
        <v>89</v>
      </c>
    </row>
    <row r="2" spans="1:23" x14ac:dyDescent="0.25">
      <c r="B2" s="150" t="s">
        <v>90</v>
      </c>
      <c r="C2" s="152" t="s">
        <v>91</v>
      </c>
      <c r="D2" s="152"/>
      <c r="E2" s="152"/>
      <c r="F2" s="152"/>
      <c r="G2" s="152"/>
      <c r="H2" s="152"/>
      <c r="I2" s="153"/>
      <c r="K2" s="154" t="s">
        <v>90</v>
      </c>
      <c r="L2" s="156" t="s">
        <v>92</v>
      </c>
      <c r="M2" s="156"/>
      <c r="N2" s="156"/>
      <c r="O2" s="156"/>
      <c r="P2" s="156"/>
      <c r="Q2" s="156"/>
      <c r="R2" s="157"/>
    </row>
    <row r="3" spans="1:23" x14ac:dyDescent="0.25">
      <c r="B3" s="151"/>
      <c r="C3" s="60" t="s">
        <v>14</v>
      </c>
      <c r="D3" s="60" t="s">
        <v>93</v>
      </c>
      <c r="E3" s="60" t="s">
        <v>94</v>
      </c>
      <c r="F3" s="60" t="s">
        <v>95</v>
      </c>
      <c r="G3" s="60" t="s">
        <v>96</v>
      </c>
      <c r="H3" s="60" t="s">
        <v>97</v>
      </c>
      <c r="I3" s="61" t="s">
        <v>98</v>
      </c>
      <c r="K3" s="155"/>
      <c r="L3" s="62" t="s">
        <v>99</v>
      </c>
      <c r="M3" s="62" t="s">
        <v>100</v>
      </c>
      <c r="N3" s="62" t="s">
        <v>101</v>
      </c>
      <c r="O3" s="62" t="s">
        <v>102</v>
      </c>
      <c r="P3" s="62" t="s">
        <v>103</v>
      </c>
      <c r="Q3" s="62" t="s">
        <v>104</v>
      </c>
      <c r="R3" s="63" t="s">
        <v>105</v>
      </c>
      <c r="T3" s="158" t="s">
        <v>106</v>
      </c>
      <c r="U3" s="158"/>
      <c r="V3" s="159" t="s">
        <v>106</v>
      </c>
      <c r="W3" s="159"/>
    </row>
    <row r="4" spans="1:23" x14ac:dyDescent="0.25">
      <c r="A4" s="64" t="s">
        <v>107</v>
      </c>
      <c r="B4" s="65" t="s">
        <v>108</v>
      </c>
      <c r="C4" s="66">
        <v>5481.9098919200014</v>
      </c>
      <c r="D4" s="66">
        <v>5816.0063813756669</v>
      </c>
      <c r="E4" s="66">
        <v>5889.1044835610901</v>
      </c>
      <c r="F4" s="66">
        <v>5889.1044835610901</v>
      </c>
      <c r="G4" s="66">
        <v>5813.1121658325801</v>
      </c>
      <c r="H4" s="66">
        <v>6002.9779877934325</v>
      </c>
      <c r="I4" s="67">
        <v>5599.7273960170933</v>
      </c>
      <c r="J4" s="68"/>
      <c r="K4" s="65" t="s">
        <v>108</v>
      </c>
      <c r="L4" s="66">
        <v>4269.8320240215999</v>
      </c>
      <c r="M4" s="66">
        <v>4628.4031550520058</v>
      </c>
      <c r="N4" s="66">
        <v>5642.916585609335</v>
      </c>
      <c r="O4" s="66">
        <v>4540.6248302199056</v>
      </c>
      <c r="P4" s="66">
        <v>4521.817489262141</v>
      </c>
      <c r="Q4" s="66">
        <v>4738.2687175862002</v>
      </c>
      <c r="R4" s="67">
        <v>4190.2066887208384</v>
      </c>
      <c r="T4" s="69" t="s">
        <v>109</v>
      </c>
      <c r="U4" s="69" t="s">
        <v>162</v>
      </c>
      <c r="V4" s="69" t="s">
        <v>110</v>
      </c>
      <c r="W4" s="69" t="s">
        <v>162</v>
      </c>
    </row>
    <row r="5" spans="1:23" x14ac:dyDescent="0.25">
      <c r="A5" s="64" t="s">
        <v>107</v>
      </c>
      <c r="B5" s="65" t="s">
        <v>111</v>
      </c>
      <c r="C5" s="66">
        <v>4281.532840262531</v>
      </c>
      <c r="D5" s="66">
        <v>4857.9826530767241</v>
      </c>
      <c r="E5" s="70">
        <v>420.03968186188598</v>
      </c>
      <c r="F5" s="66">
        <v>2927.2856643222431</v>
      </c>
      <c r="G5" s="66">
        <v>1383.5938744860332</v>
      </c>
      <c r="H5" s="66">
        <v>2244.9498093740594</v>
      </c>
      <c r="I5" s="67">
        <v>398.97052199312429</v>
      </c>
      <c r="K5" s="65" t="s">
        <v>111</v>
      </c>
      <c r="L5" s="66">
        <v>4281.532840262531</v>
      </c>
      <c r="M5" s="66">
        <v>4857.9826530767241</v>
      </c>
      <c r="N5" s="66">
        <v>420.03968186188598</v>
      </c>
      <c r="O5" s="66">
        <v>2927.2856643222431</v>
      </c>
      <c r="P5" s="66">
        <v>1383.5938744860332</v>
      </c>
      <c r="Q5" s="66">
        <v>2244.9498093740594</v>
      </c>
      <c r="R5" s="67">
        <v>398.97052199312429</v>
      </c>
      <c r="T5" s="71" t="s">
        <v>112</v>
      </c>
      <c r="U5" s="71" t="s">
        <v>163</v>
      </c>
      <c r="V5" s="71" t="s">
        <v>113</v>
      </c>
      <c r="W5" s="71" t="s">
        <v>164</v>
      </c>
    </row>
    <row r="6" spans="1:23" x14ac:dyDescent="0.25">
      <c r="A6" s="64" t="s">
        <v>107</v>
      </c>
      <c r="B6" s="65" t="s">
        <v>114</v>
      </c>
      <c r="C6" s="66">
        <v>0</v>
      </c>
      <c r="D6" s="66">
        <v>0</v>
      </c>
      <c r="E6" s="66">
        <v>0</v>
      </c>
      <c r="F6" s="66">
        <v>0</v>
      </c>
      <c r="G6" s="66">
        <v>0</v>
      </c>
      <c r="H6" s="66">
        <v>0</v>
      </c>
      <c r="I6" s="67">
        <v>0</v>
      </c>
      <c r="K6" s="65" t="s">
        <v>114</v>
      </c>
      <c r="L6" s="66">
        <v>0</v>
      </c>
      <c r="M6" s="66">
        <v>0</v>
      </c>
      <c r="N6" s="66">
        <v>0</v>
      </c>
      <c r="O6" s="66">
        <v>0</v>
      </c>
      <c r="P6" s="66">
        <v>0</v>
      </c>
      <c r="Q6" s="66">
        <v>0</v>
      </c>
      <c r="R6" s="67">
        <v>0</v>
      </c>
      <c r="T6" s="71" t="s">
        <v>115</v>
      </c>
      <c r="U6" s="71" t="s">
        <v>165</v>
      </c>
      <c r="V6" s="71" t="s">
        <v>116</v>
      </c>
      <c r="W6" s="71" t="s">
        <v>166</v>
      </c>
    </row>
    <row r="7" spans="1:23" x14ac:dyDescent="0.25">
      <c r="A7" s="64" t="s">
        <v>107</v>
      </c>
      <c r="B7" s="65" t="s">
        <v>117</v>
      </c>
      <c r="C7" s="66">
        <v>3120.7906880800501</v>
      </c>
      <c r="D7" s="66">
        <v>2867.9330590975087</v>
      </c>
      <c r="E7" s="66">
        <v>5469.0648016991827</v>
      </c>
      <c r="F7" s="66">
        <v>3676.7960767952659</v>
      </c>
      <c r="G7" s="66">
        <v>4452.105538372035</v>
      </c>
      <c r="H7" s="66">
        <v>4101.9738265845745</v>
      </c>
      <c r="I7" s="67">
        <v>5200.7568740239813</v>
      </c>
      <c r="K7" s="65" t="s">
        <v>117</v>
      </c>
      <c r="L7" s="66">
        <v>2343.7001082785077</v>
      </c>
      <c r="M7" s="66">
        <v>2163.0092151916551</v>
      </c>
      <c r="N7" s="66">
        <v>5222.8769037474367</v>
      </c>
      <c r="O7" s="66">
        <v>2664.8183050623261</v>
      </c>
      <c r="P7" s="66">
        <v>3212.301963538222</v>
      </c>
      <c r="Q7" s="66">
        <v>3049.5997904445626</v>
      </c>
      <c r="R7" s="67">
        <v>3791.2361667277187</v>
      </c>
      <c r="T7" s="71" t="s">
        <v>118</v>
      </c>
      <c r="U7" s="71" t="s">
        <v>167</v>
      </c>
      <c r="V7" s="71" t="s">
        <v>119</v>
      </c>
      <c r="W7" s="71" t="s">
        <v>119</v>
      </c>
    </row>
    <row r="8" spans="1:23" x14ac:dyDescent="0.25">
      <c r="A8" s="64" t="s">
        <v>107</v>
      </c>
      <c r="B8" s="65" t="s">
        <v>120</v>
      </c>
      <c r="C8" s="66">
        <v>0</v>
      </c>
      <c r="D8" s="66">
        <v>0</v>
      </c>
      <c r="E8" s="66">
        <v>0</v>
      </c>
      <c r="F8" s="66">
        <v>0</v>
      </c>
      <c r="G8" s="66">
        <v>0</v>
      </c>
      <c r="H8" s="66">
        <v>0</v>
      </c>
      <c r="I8" s="67">
        <v>0</v>
      </c>
      <c r="K8" s="65" t="s">
        <v>120</v>
      </c>
      <c r="L8" s="66">
        <v>0</v>
      </c>
      <c r="M8" s="66">
        <v>0</v>
      </c>
      <c r="N8" s="66">
        <v>0</v>
      </c>
      <c r="O8" s="66">
        <v>0</v>
      </c>
      <c r="P8" s="66">
        <v>0</v>
      </c>
      <c r="Q8" s="66">
        <v>0</v>
      </c>
      <c r="R8" s="67">
        <v>0</v>
      </c>
      <c r="T8" s="71" t="s">
        <v>115</v>
      </c>
      <c r="U8" s="71" t="s">
        <v>165</v>
      </c>
      <c r="V8" s="71" t="s">
        <v>116</v>
      </c>
      <c r="W8" s="71" t="s">
        <v>166</v>
      </c>
    </row>
    <row r="9" spans="1:23" x14ac:dyDescent="0.25">
      <c r="A9" s="64" t="s">
        <v>107</v>
      </c>
      <c r="B9" s="65" t="s">
        <v>121</v>
      </c>
      <c r="C9" s="66">
        <v>1816.9227409379223</v>
      </c>
      <c r="D9" s="66">
        <v>1673.5345198946945</v>
      </c>
      <c r="E9" s="66">
        <v>0</v>
      </c>
      <c r="F9" s="66">
        <v>714.97725755645808</v>
      </c>
      <c r="G9" s="66">
        <v>22.587247025472802</v>
      </c>
      <c r="H9" s="66">
        <v>343.94564816518618</v>
      </c>
      <c r="I9" s="67">
        <v>0</v>
      </c>
      <c r="K9" s="65" t="s">
        <v>121</v>
      </c>
      <c r="L9" s="66">
        <v>1936.2148132977368</v>
      </c>
      <c r="M9" s="66">
        <v>1771.22924840823</v>
      </c>
      <c r="N9" s="66">
        <v>0</v>
      </c>
      <c r="O9" s="66">
        <v>1045.3702286470445</v>
      </c>
      <c r="P9" s="66">
        <v>74.078348762110323</v>
      </c>
      <c r="Q9" s="66">
        <v>556.28088223243003</v>
      </c>
      <c r="R9" s="67">
        <v>0</v>
      </c>
      <c r="T9" s="71" t="s">
        <v>122</v>
      </c>
      <c r="U9" s="71" t="s">
        <v>168</v>
      </c>
      <c r="V9" s="71" t="s">
        <v>123</v>
      </c>
      <c r="W9" s="71" t="s">
        <v>169</v>
      </c>
    </row>
    <row r="10" spans="1:23" x14ac:dyDescent="0.25">
      <c r="A10" s="64" t="s">
        <v>107</v>
      </c>
      <c r="B10" s="65" t="s">
        <v>124</v>
      </c>
      <c r="C10" s="66">
        <v>1303.8679471421337</v>
      </c>
      <c r="D10" s="66">
        <v>1194.3985392028169</v>
      </c>
      <c r="E10" s="66">
        <v>5469.0648016991827</v>
      </c>
      <c r="F10" s="66">
        <v>2961.818819238807</v>
      </c>
      <c r="G10" s="66">
        <v>4429.5182913465624</v>
      </c>
      <c r="H10" s="66">
        <v>3758.0281784193808</v>
      </c>
      <c r="I10" s="67">
        <v>5200.7568740239813</v>
      </c>
      <c r="K10" s="65" t="s">
        <v>124</v>
      </c>
      <c r="L10" s="66">
        <v>410.27048253189423</v>
      </c>
      <c r="M10" s="66">
        <v>398.31101925282582</v>
      </c>
      <c r="N10" s="66">
        <v>5222.8769037474367</v>
      </c>
      <c r="O10" s="66">
        <v>1619.4480764152777</v>
      </c>
      <c r="P10" s="66">
        <v>3138.2236147761096</v>
      </c>
      <c r="Q10" s="66">
        <v>2493.3189082121198</v>
      </c>
      <c r="R10" s="67">
        <v>3791.2361667277187</v>
      </c>
      <c r="T10" s="71" t="s">
        <v>125</v>
      </c>
      <c r="U10" s="71" t="s">
        <v>170</v>
      </c>
      <c r="V10" s="71" t="s">
        <v>126</v>
      </c>
      <c r="W10" s="71" t="s">
        <v>171</v>
      </c>
    </row>
    <row r="11" spans="1:23" x14ac:dyDescent="0.25">
      <c r="A11" s="64" t="s">
        <v>107</v>
      </c>
      <c r="B11" s="72" t="s">
        <v>127</v>
      </c>
      <c r="C11" s="73">
        <v>0</v>
      </c>
      <c r="D11" s="73">
        <v>0</v>
      </c>
      <c r="E11" s="73">
        <v>0</v>
      </c>
      <c r="F11" s="73">
        <v>0</v>
      </c>
      <c r="G11" s="73">
        <v>0</v>
      </c>
      <c r="H11" s="73">
        <v>0</v>
      </c>
      <c r="I11" s="74">
        <v>0</v>
      </c>
      <c r="J11" s="75"/>
      <c r="K11" s="72" t="s">
        <v>127</v>
      </c>
      <c r="L11" s="73">
        <v>0</v>
      </c>
      <c r="M11" s="73">
        <v>0</v>
      </c>
      <c r="N11" s="73">
        <v>0</v>
      </c>
      <c r="O11" s="73">
        <v>0</v>
      </c>
      <c r="P11" s="73">
        <v>0</v>
      </c>
      <c r="Q11" s="73">
        <v>0</v>
      </c>
      <c r="R11" s="74">
        <v>0</v>
      </c>
      <c r="T11" s="71" t="s">
        <v>122</v>
      </c>
      <c r="U11" s="71" t="s">
        <v>168</v>
      </c>
      <c r="V11" s="71" t="s">
        <v>123</v>
      </c>
      <c r="W11" s="71" t="s">
        <v>169</v>
      </c>
    </row>
    <row r="12" spans="1:23" x14ac:dyDescent="0.25">
      <c r="A12" s="64" t="s">
        <v>107</v>
      </c>
      <c r="B12" s="72" t="s">
        <v>128</v>
      </c>
      <c r="C12" s="73">
        <v>5.4689201700686765E-2</v>
      </c>
      <c r="D12" s="73">
        <v>5.2667643675128599E-2</v>
      </c>
      <c r="E12" s="73">
        <v>0</v>
      </c>
      <c r="F12" s="73">
        <v>2.180442097605706E-4</v>
      </c>
      <c r="G12" s="73">
        <v>0</v>
      </c>
      <c r="H12" s="73">
        <v>0</v>
      </c>
      <c r="I12" s="74">
        <v>0</v>
      </c>
      <c r="J12" s="75"/>
      <c r="K12" s="72" t="s">
        <v>128</v>
      </c>
      <c r="L12" s="73">
        <v>0.52982625169698661</v>
      </c>
      <c r="M12" s="73">
        <v>0.52829700463903695</v>
      </c>
      <c r="N12" s="73">
        <v>0</v>
      </c>
      <c r="O12" s="73">
        <v>0.26710400581444255</v>
      </c>
      <c r="P12" s="73">
        <v>3.1435420902701405E-2</v>
      </c>
      <c r="Q12" s="73">
        <v>0.12927900120047922</v>
      </c>
      <c r="R12" s="74">
        <v>0</v>
      </c>
      <c r="T12" s="71" t="s">
        <v>122</v>
      </c>
      <c r="U12" s="71" t="s">
        <v>168</v>
      </c>
      <c r="V12" s="71" t="s">
        <v>123</v>
      </c>
      <c r="W12" s="71" t="s">
        <v>169</v>
      </c>
    </row>
    <row r="13" spans="1:23" ht="7.15" customHeight="1" x14ac:dyDescent="0.25">
      <c r="A13" s="64"/>
      <c r="B13" s="76"/>
      <c r="C13" s="68"/>
      <c r="D13" s="68"/>
      <c r="E13" s="68"/>
      <c r="F13" s="68"/>
      <c r="G13" s="68"/>
      <c r="H13" s="68"/>
      <c r="I13" s="77"/>
      <c r="K13" s="76"/>
      <c r="L13" s="78"/>
      <c r="M13" s="79"/>
      <c r="N13" s="78"/>
      <c r="O13" s="68"/>
      <c r="P13" s="68"/>
      <c r="Q13" s="68"/>
      <c r="R13" s="77"/>
      <c r="T13" s="71"/>
      <c r="U13" s="71"/>
      <c r="V13" s="71"/>
      <c r="W13" s="71"/>
    </row>
    <row r="14" spans="1:23" x14ac:dyDescent="0.25">
      <c r="A14" s="80" t="s">
        <v>129</v>
      </c>
      <c r="B14" s="65" t="s">
        <v>130</v>
      </c>
      <c r="C14" s="66">
        <v>18923.418528099948</v>
      </c>
      <c r="D14" s="66">
        <v>19398.649953792006</v>
      </c>
      <c r="E14" s="66">
        <v>19441.899499853716</v>
      </c>
      <c r="F14" s="66">
        <v>19441.899499853716</v>
      </c>
      <c r="G14" s="66">
        <v>20224.951705794014</v>
      </c>
      <c r="H14" s="66">
        <v>19188.414956460201</v>
      </c>
      <c r="I14" s="67">
        <v>21452.322306648395</v>
      </c>
      <c r="K14" s="65" t="s">
        <v>130</v>
      </c>
      <c r="L14" s="66">
        <v>14759.154047487827</v>
      </c>
      <c r="M14" s="66">
        <v>15465.111744076441</v>
      </c>
      <c r="N14" s="66">
        <v>18683.533088231765</v>
      </c>
      <c r="O14" s="66">
        <v>15015.235916230866</v>
      </c>
      <c r="P14" s="66">
        <v>15744.477831241908</v>
      </c>
      <c r="Q14" s="66">
        <v>15171.688889620837</v>
      </c>
      <c r="R14" s="67">
        <v>16063.159619424207</v>
      </c>
      <c r="T14" s="71" t="s">
        <v>172</v>
      </c>
      <c r="U14" s="71" t="s">
        <v>173</v>
      </c>
      <c r="V14" s="71" t="s">
        <v>131</v>
      </c>
      <c r="W14" s="71" t="s">
        <v>173</v>
      </c>
    </row>
    <row r="15" spans="1:23" x14ac:dyDescent="0.25">
      <c r="A15" s="80" t="s">
        <v>129</v>
      </c>
      <c r="B15" s="65" t="s">
        <v>132</v>
      </c>
      <c r="C15" s="66">
        <v>14779.746379544233</v>
      </c>
      <c r="D15" s="66">
        <v>16203.267119926832</v>
      </c>
      <c r="E15" s="70">
        <v>1386.6911859867716</v>
      </c>
      <c r="F15" s="66">
        <v>9663.9470146913009</v>
      </c>
      <c r="G15" s="66">
        <v>4813.7931100637143</v>
      </c>
      <c r="H15" s="66">
        <v>7175.9431046206555</v>
      </c>
      <c r="I15" s="67">
        <v>1528.4394441657846</v>
      </c>
      <c r="K15" s="65" t="s">
        <v>132</v>
      </c>
      <c r="L15" s="66">
        <v>14779.746379544233</v>
      </c>
      <c r="M15" s="66">
        <v>16203.267119926832</v>
      </c>
      <c r="N15" s="66">
        <v>1386.6911859867716</v>
      </c>
      <c r="O15" s="66">
        <v>9663.9470146913009</v>
      </c>
      <c r="P15" s="66">
        <v>4813.7931100637143</v>
      </c>
      <c r="Q15" s="66">
        <v>7175.9431046206555</v>
      </c>
      <c r="R15" s="67">
        <v>1528.4394441657846</v>
      </c>
      <c r="T15" s="71" t="s">
        <v>174</v>
      </c>
      <c r="U15" s="71" t="s">
        <v>175</v>
      </c>
      <c r="V15" s="71" t="s">
        <v>176</v>
      </c>
      <c r="W15" s="71" t="s">
        <v>177</v>
      </c>
    </row>
    <row r="16" spans="1:23" x14ac:dyDescent="0.25">
      <c r="A16" s="80" t="s">
        <v>129</v>
      </c>
      <c r="B16" s="65" t="s">
        <v>133</v>
      </c>
      <c r="C16" s="66">
        <v>0</v>
      </c>
      <c r="D16" s="66">
        <v>0</v>
      </c>
      <c r="E16" s="66">
        <v>0</v>
      </c>
      <c r="F16" s="66">
        <v>0</v>
      </c>
      <c r="G16" s="66">
        <v>0</v>
      </c>
      <c r="H16" s="66">
        <v>0</v>
      </c>
      <c r="I16" s="67">
        <v>0</v>
      </c>
      <c r="K16" s="65" t="s">
        <v>133</v>
      </c>
      <c r="L16" s="66">
        <v>0</v>
      </c>
      <c r="M16" s="66">
        <v>0</v>
      </c>
      <c r="N16" s="66">
        <v>0</v>
      </c>
      <c r="O16" s="66">
        <v>0</v>
      </c>
      <c r="P16" s="66">
        <v>0</v>
      </c>
      <c r="Q16" s="66">
        <v>0</v>
      </c>
      <c r="R16" s="67">
        <v>0</v>
      </c>
      <c r="T16" s="71" t="s">
        <v>178</v>
      </c>
      <c r="U16" s="71" t="s">
        <v>179</v>
      </c>
      <c r="V16" s="71" t="s">
        <v>180</v>
      </c>
      <c r="W16" s="71" t="s">
        <v>181</v>
      </c>
    </row>
    <row r="17" spans="1:23" x14ac:dyDescent="0.25">
      <c r="A17" s="80" t="s">
        <v>129</v>
      </c>
      <c r="B17" s="65" t="s">
        <v>134</v>
      </c>
      <c r="C17" s="66">
        <v>9738.6299692801531</v>
      </c>
      <c r="D17" s="66">
        <v>9229.9638047536409</v>
      </c>
      <c r="E17" s="66">
        <v>18055.208313866897</v>
      </c>
      <c r="F17" s="66">
        <v>11618.359110960128</v>
      </c>
      <c r="G17" s="66">
        <v>15453.499395202785</v>
      </c>
      <c r="H17" s="66">
        <v>12708.034159643232</v>
      </c>
      <c r="I17" s="67">
        <v>19923.882862482649</v>
      </c>
      <c r="K17" s="65" t="s">
        <v>134</v>
      </c>
      <c r="L17" s="66">
        <v>7186.4353687009625</v>
      </c>
      <c r="M17" s="66">
        <v>6913.9019998911408</v>
      </c>
      <c r="N17" s="66">
        <v>17296.841902245011</v>
      </c>
      <c r="O17" s="66">
        <v>8235.0358234569758</v>
      </c>
      <c r="P17" s="66">
        <v>11080.740850381941</v>
      </c>
      <c r="Q17" s="66">
        <v>9264.1911147711671</v>
      </c>
      <c r="R17" s="67">
        <v>14534.720175258457</v>
      </c>
      <c r="T17" s="71" t="s">
        <v>182</v>
      </c>
      <c r="U17" s="71" t="s">
        <v>183</v>
      </c>
      <c r="V17" s="71" t="s">
        <v>184</v>
      </c>
      <c r="W17" s="71" t="s">
        <v>185</v>
      </c>
    </row>
    <row r="18" spans="1:23" x14ac:dyDescent="0.25">
      <c r="A18" s="80" t="s">
        <v>129</v>
      </c>
      <c r="B18" s="65" t="s">
        <v>135</v>
      </c>
      <c r="C18" s="66">
        <v>0</v>
      </c>
      <c r="D18" s="66">
        <v>0</v>
      </c>
      <c r="E18" s="66">
        <v>0</v>
      </c>
      <c r="F18" s="66">
        <v>0</v>
      </c>
      <c r="G18" s="66">
        <v>0</v>
      </c>
      <c r="H18" s="66">
        <v>0</v>
      </c>
      <c r="I18" s="67">
        <v>0</v>
      </c>
      <c r="K18" s="65" t="s">
        <v>135</v>
      </c>
      <c r="L18" s="66">
        <v>0</v>
      </c>
      <c r="M18" s="66">
        <v>0</v>
      </c>
      <c r="N18" s="66">
        <v>0</v>
      </c>
      <c r="O18" s="66">
        <v>0</v>
      </c>
      <c r="P18" s="66">
        <v>0</v>
      </c>
      <c r="Q18" s="66">
        <v>0</v>
      </c>
      <c r="R18" s="67">
        <v>0</v>
      </c>
      <c r="T18" s="71" t="s">
        <v>178</v>
      </c>
      <c r="U18" s="71" t="s">
        <v>179</v>
      </c>
      <c r="V18" s="71" t="s">
        <v>180</v>
      </c>
      <c r="W18" s="71" t="s">
        <v>181</v>
      </c>
    </row>
    <row r="19" spans="1:23" x14ac:dyDescent="0.25">
      <c r="A19" s="80" t="s">
        <v>129</v>
      </c>
      <c r="B19" s="65" t="s">
        <v>136</v>
      </c>
      <c r="C19" s="66">
        <v>3598.5221194679139</v>
      </c>
      <c r="D19" s="66">
        <v>3607.5089178340777</v>
      </c>
      <c r="E19" s="66">
        <v>0</v>
      </c>
      <c r="F19" s="66">
        <v>1700.6522036057581</v>
      </c>
      <c r="G19" s="66">
        <v>42.340799472419022</v>
      </c>
      <c r="H19" s="66">
        <v>694.40040489021112</v>
      </c>
      <c r="I19" s="67">
        <v>0</v>
      </c>
      <c r="K19" s="65" t="s">
        <v>136</v>
      </c>
      <c r="L19" s="66">
        <v>4126.6946430730495</v>
      </c>
      <c r="M19" s="66">
        <v>4079.1748505257297</v>
      </c>
      <c r="N19" s="66">
        <v>0</v>
      </c>
      <c r="O19" s="66">
        <v>2487.2790232691073</v>
      </c>
      <c r="P19" s="66">
        <v>150.05612920378292</v>
      </c>
      <c r="Q19" s="66">
        <v>1247.3363559101601</v>
      </c>
      <c r="R19" s="67">
        <v>0</v>
      </c>
      <c r="T19" s="71" t="s">
        <v>186</v>
      </c>
      <c r="U19" s="71" t="s">
        <v>187</v>
      </c>
      <c r="V19" s="71" t="s">
        <v>188</v>
      </c>
      <c r="W19" s="71" t="s">
        <v>189</v>
      </c>
    </row>
    <row r="20" spans="1:23" x14ac:dyDescent="0.25">
      <c r="A20" s="80" t="s">
        <v>129</v>
      </c>
      <c r="B20" s="65" t="s">
        <v>137</v>
      </c>
      <c r="C20" s="66">
        <v>6140.1078498122906</v>
      </c>
      <c r="D20" s="66">
        <v>5622.4548869195869</v>
      </c>
      <c r="E20" s="66">
        <v>18055.208313866897</v>
      </c>
      <c r="F20" s="66">
        <v>9917.7069073543553</v>
      </c>
      <c r="G20" s="66">
        <v>15411.158595730363</v>
      </c>
      <c r="H20" s="66">
        <v>12013.633754753024</v>
      </c>
      <c r="I20" s="67">
        <v>19923.882862482649</v>
      </c>
      <c r="K20" s="65" t="s">
        <v>137</v>
      </c>
      <c r="L20" s="66">
        <v>3059.7407256279166</v>
      </c>
      <c r="M20" s="66">
        <v>2834.7271493654171</v>
      </c>
      <c r="N20" s="66">
        <v>17296.841902245011</v>
      </c>
      <c r="O20" s="66">
        <v>5747.7568001878681</v>
      </c>
      <c r="P20" s="66">
        <v>10930.684721178164</v>
      </c>
      <c r="Q20" s="66">
        <v>8016.8547588610136</v>
      </c>
      <c r="R20" s="67">
        <v>14534.720175258457</v>
      </c>
      <c r="T20" s="71" t="s">
        <v>190</v>
      </c>
      <c r="U20" s="71" t="s">
        <v>191</v>
      </c>
      <c r="V20" s="71" t="s">
        <v>192</v>
      </c>
      <c r="W20" s="71" t="s">
        <v>193</v>
      </c>
    </row>
    <row r="21" spans="1:23" x14ac:dyDescent="0.25">
      <c r="A21" s="80" t="s">
        <v>129</v>
      </c>
      <c r="B21" s="72" t="s">
        <v>127</v>
      </c>
      <c r="C21" s="73">
        <v>0</v>
      </c>
      <c r="D21" s="73">
        <v>0</v>
      </c>
      <c r="E21" s="73">
        <v>0</v>
      </c>
      <c r="F21" s="73">
        <v>0</v>
      </c>
      <c r="G21" s="73">
        <v>0</v>
      </c>
      <c r="H21" s="73">
        <v>0</v>
      </c>
      <c r="I21" s="74">
        <v>0</v>
      </c>
      <c r="J21" s="75"/>
      <c r="K21" s="72" t="s">
        <v>127</v>
      </c>
      <c r="L21" s="73">
        <v>0</v>
      </c>
      <c r="M21" s="73">
        <v>0</v>
      </c>
      <c r="N21" s="73">
        <v>0</v>
      </c>
      <c r="O21" s="73">
        <v>0</v>
      </c>
      <c r="P21" s="73">
        <v>0</v>
      </c>
      <c r="Q21" s="73">
        <v>0</v>
      </c>
      <c r="R21" s="74">
        <v>0</v>
      </c>
      <c r="T21" s="71" t="s">
        <v>186</v>
      </c>
      <c r="U21" s="71" t="s">
        <v>187</v>
      </c>
      <c r="V21" s="71" t="s">
        <v>188</v>
      </c>
      <c r="W21" s="71" t="s">
        <v>189</v>
      </c>
    </row>
    <row r="22" spans="1:23" x14ac:dyDescent="0.25">
      <c r="A22" s="80" t="s">
        <v>129</v>
      </c>
      <c r="B22" s="72" t="s">
        <v>128</v>
      </c>
      <c r="C22" s="73">
        <v>6.9001118839421088E-2</v>
      </c>
      <c r="D22" s="73">
        <v>4.4867217767432209E-2</v>
      </c>
      <c r="E22" s="73">
        <v>0</v>
      </c>
      <c r="F22" s="73">
        <v>0</v>
      </c>
      <c r="G22" s="73">
        <v>0</v>
      </c>
      <c r="H22" s="73">
        <v>0</v>
      </c>
      <c r="I22" s="74">
        <v>0</v>
      </c>
      <c r="J22" s="75"/>
      <c r="K22" s="72" t="s">
        <v>128</v>
      </c>
      <c r="L22" s="73">
        <v>0.46924804243404644</v>
      </c>
      <c r="M22" s="73">
        <v>0.35261672039897685</v>
      </c>
      <c r="N22" s="73">
        <v>0</v>
      </c>
      <c r="O22" s="73">
        <v>0.15847336634172632</v>
      </c>
      <c r="P22" s="73">
        <v>7.8277424777095292E-4</v>
      </c>
      <c r="Q22" s="73">
        <v>6.6800548151880648E-2</v>
      </c>
      <c r="R22" s="74">
        <v>0</v>
      </c>
      <c r="T22" s="71" t="s">
        <v>186</v>
      </c>
      <c r="U22" s="71" t="s">
        <v>187</v>
      </c>
      <c r="V22" s="71" t="s">
        <v>188</v>
      </c>
      <c r="W22" s="71" t="s">
        <v>189</v>
      </c>
    </row>
    <row r="23" spans="1:23" ht="7.15" customHeight="1" x14ac:dyDescent="0.25">
      <c r="A23" s="64"/>
      <c r="B23" s="76"/>
      <c r="C23" s="68"/>
      <c r="D23" s="68"/>
      <c r="E23" s="68"/>
      <c r="F23" s="68"/>
      <c r="G23" s="68"/>
      <c r="H23" s="68"/>
      <c r="I23" s="77"/>
      <c r="K23" s="76"/>
      <c r="L23" s="78"/>
      <c r="M23" s="79"/>
      <c r="N23" s="78"/>
      <c r="O23" s="68"/>
      <c r="P23" s="68"/>
      <c r="Q23" s="68"/>
      <c r="R23" s="77"/>
      <c r="T23" s="71"/>
      <c r="U23" s="71"/>
      <c r="V23" s="71"/>
      <c r="W23" s="71"/>
    </row>
    <row r="24" spans="1:23" x14ac:dyDescent="0.25">
      <c r="A24" s="80" t="s">
        <v>138</v>
      </c>
      <c r="B24" s="65" t="s">
        <v>139</v>
      </c>
      <c r="C24" s="66">
        <v>34665.136383300036</v>
      </c>
      <c r="D24" s="66">
        <v>36321.586180511506</v>
      </c>
      <c r="E24" s="66">
        <v>30170.782363881641</v>
      </c>
      <c r="F24" s="66">
        <v>30170.782363881641</v>
      </c>
      <c r="G24" s="66">
        <v>36292.835699663294</v>
      </c>
      <c r="H24" s="66">
        <v>35745.512464646541</v>
      </c>
      <c r="I24" s="67">
        <v>36377.923344163326</v>
      </c>
      <c r="K24" s="65" t="s">
        <v>139</v>
      </c>
      <c r="L24" s="66">
        <v>27057.24261167497</v>
      </c>
      <c r="M24" s="66">
        <v>28967.896732020759</v>
      </c>
      <c r="N24" s="66">
        <v>29011.785752170472</v>
      </c>
      <c r="O24" s="66">
        <v>23317.093480926793</v>
      </c>
      <c r="P24" s="66">
        <v>28266.528690075393</v>
      </c>
      <c r="Q24" s="66">
        <v>28265.771381568797</v>
      </c>
      <c r="R24" s="67">
        <v>27269.50171433928</v>
      </c>
      <c r="T24" s="71" t="s">
        <v>194</v>
      </c>
      <c r="U24" s="71" t="s">
        <v>195</v>
      </c>
      <c r="V24" s="71" t="s">
        <v>140</v>
      </c>
      <c r="W24" s="71" t="s">
        <v>195</v>
      </c>
    </row>
    <row r="25" spans="1:23" x14ac:dyDescent="0.25">
      <c r="A25" s="80" t="s">
        <v>138</v>
      </c>
      <c r="B25" s="65" t="s">
        <v>141</v>
      </c>
      <c r="C25" s="66">
        <v>27074.490964552522</v>
      </c>
      <c r="D25" s="66">
        <v>30338.624827199845</v>
      </c>
      <c r="E25" s="70">
        <v>2151.9274893193751</v>
      </c>
      <c r="F25" s="66">
        <v>14996.931866586865</v>
      </c>
      <c r="G25" s="66">
        <v>8638.151772973788</v>
      </c>
      <c r="H25" s="66">
        <v>13367.845352200495</v>
      </c>
      <c r="I25" s="67">
        <v>2591.8617174060792</v>
      </c>
      <c r="K25" s="65" t="s">
        <v>141</v>
      </c>
      <c r="L25" s="66">
        <v>27074.490964552522</v>
      </c>
      <c r="M25" s="66">
        <v>30338.624827199845</v>
      </c>
      <c r="N25" s="66">
        <v>2151.9274893193751</v>
      </c>
      <c r="O25" s="66">
        <v>14996.931866586865</v>
      </c>
      <c r="P25" s="66">
        <v>8638.151772973788</v>
      </c>
      <c r="Q25" s="66">
        <v>13367.845352200495</v>
      </c>
      <c r="R25" s="67">
        <v>2591.8617174060792</v>
      </c>
      <c r="T25" s="71" t="s">
        <v>196</v>
      </c>
      <c r="U25" s="71" t="s">
        <v>197</v>
      </c>
      <c r="V25" s="71" t="s">
        <v>198</v>
      </c>
      <c r="W25" s="71" t="s">
        <v>199</v>
      </c>
    </row>
    <row r="26" spans="1:23" x14ac:dyDescent="0.25">
      <c r="A26" s="80" t="s">
        <v>138</v>
      </c>
      <c r="B26" s="65" t="s">
        <v>142</v>
      </c>
      <c r="C26" s="66">
        <v>0</v>
      </c>
      <c r="D26" s="66">
        <v>0</v>
      </c>
      <c r="E26" s="66">
        <v>0</v>
      </c>
      <c r="F26" s="66">
        <v>0</v>
      </c>
      <c r="G26" s="66">
        <v>0</v>
      </c>
      <c r="H26" s="66">
        <v>0</v>
      </c>
      <c r="I26" s="67">
        <v>0</v>
      </c>
      <c r="K26" s="65" t="s">
        <v>142</v>
      </c>
      <c r="L26" s="66">
        <v>0</v>
      </c>
      <c r="M26" s="66">
        <v>0</v>
      </c>
      <c r="N26" s="66">
        <v>0</v>
      </c>
      <c r="O26" s="66">
        <v>0</v>
      </c>
      <c r="P26" s="66">
        <v>0</v>
      </c>
      <c r="Q26" s="66">
        <v>0</v>
      </c>
      <c r="R26" s="67">
        <v>0</v>
      </c>
      <c r="T26" s="71" t="s">
        <v>200</v>
      </c>
      <c r="U26" s="71" t="s">
        <v>201</v>
      </c>
      <c r="V26" s="71" t="s">
        <v>202</v>
      </c>
      <c r="W26" s="71" t="s">
        <v>203</v>
      </c>
    </row>
    <row r="27" spans="1:23" x14ac:dyDescent="0.25">
      <c r="A27" s="80" t="s">
        <v>138</v>
      </c>
      <c r="B27" s="65" t="s">
        <v>143</v>
      </c>
      <c r="C27" s="66">
        <v>17570.804254058938</v>
      </c>
      <c r="D27" s="66">
        <v>18428.419253623229</v>
      </c>
      <c r="E27" s="66">
        <v>28018.854874562261</v>
      </c>
      <c r="F27" s="66">
        <v>17943.994976952032</v>
      </c>
      <c r="G27" s="66">
        <v>27722.825768697694</v>
      </c>
      <c r="H27" s="66">
        <v>23586.187434090989</v>
      </c>
      <c r="I27" s="67">
        <v>33786.061626757226</v>
      </c>
      <c r="K27" s="65" t="s">
        <v>143</v>
      </c>
      <c r="L27" s="66">
        <v>12954.806936238334</v>
      </c>
      <c r="M27" s="66">
        <v>14001.537959214518</v>
      </c>
      <c r="N27" s="66">
        <v>26859.858262851099</v>
      </c>
      <c r="O27" s="66">
        <v>12695.677234558048</v>
      </c>
      <c r="P27" s="66">
        <v>19922.726778669956</v>
      </c>
      <c r="Q27" s="66">
        <v>17060.747319088663</v>
      </c>
      <c r="R27" s="67">
        <v>24677.639996933282</v>
      </c>
      <c r="T27" s="71" t="s">
        <v>204</v>
      </c>
      <c r="U27" s="71" t="s">
        <v>205</v>
      </c>
      <c r="V27" s="71" t="s">
        <v>206</v>
      </c>
      <c r="W27" s="71" t="s">
        <v>207</v>
      </c>
    </row>
    <row r="28" spans="1:23" x14ac:dyDescent="0.25">
      <c r="A28" s="80" t="s">
        <v>138</v>
      </c>
      <c r="B28" s="65" t="s">
        <v>144</v>
      </c>
      <c r="C28" s="66">
        <v>0</v>
      </c>
      <c r="D28" s="66">
        <v>0</v>
      </c>
      <c r="E28" s="66">
        <v>0</v>
      </c>
      <c r="F28" s="66">
        <v>0</v>
      </c>
      <c r="G28" s="66">
        <v>0</v>
      </c>
      <c r="H28" s="66">
        <v>0</v>
      </c>
      <c r="I28" s="67">
        <v>0</v>
      </c>
      <c r="K28" s="65" t="s">
        <v>144</v>
      </c>
      <c r="L28" s="66">
        <v>0</v>
      </c>
      <c r="M28" s="66">
        <v>0</v>
      </c>
      <c r="N28" s="66">
        <v>0</v>
      </c>
      <c r="O28" s="66">
        <v>0</v>
      </c>
      <c r="P28" s="66">
        <v>0</v>
      </c>
      <c r="Q28" s="66">
        <v>0</v>
      </c>
      <c r="R28" s="67">
        <v>0</v>
      </c>
      <c r="T28" s="71" t="s">
        <v>200</v>
      </c>
      <c r="U28" s="71" t="s">
        <v>201</v>
      </c>
      <c r="V28" s="71" t="s">
        <v>202</v>
      </c>
      <c r="W28" s="71" t="s">
        <v>203</v>
      </c>
    </row>
    <row r="29" spans="1:23" x14ac:dyDescent="0.25">
      <c r="A29" s="80" t="s">
        <v>138</v>
      </c>
      <c r="B29" s="65" t="s">
        <v>145</v>
      </c>
      <c r="C29" s="66">
        <v>6910.9797213192051</v>
      </c>
      <c r="D29" s="66">
        <v>7646.009618937931</v>
      </c>
      <c r="E29" s="66">
        <v>0</v>
      </c>
      <c r="F29" s="66">
        <v>2101.5637932677719</v>
      </c>
      <c r="G29" s="66">
        <v>68.141842008222596</v>
      </c>
      <c r="H29" s="66">
        <v>996.46893168302392</v>
      </c>
      <c r="I29" s="67">
        <v>0</v>
      </c>
      <c r="K29" s="65" t="s">
        <v>145</v>
      </c>
      <c r="L29" s="66">
        <v>7974.0831884802074</v>
      </c>
      <c r="M29" s="66">
        <v>8420.9543520092229</v>
      </c>
      <c r="N29" s="66">
        <v>0</v>
      </c>
      <c r="O29" s="66">
        <v>2954.1979552529015</v>
      </c>
      <c r="P29" s="66">
        <v>294.3498615682484</v>
      </c>
      <c r="Q29" s="66">
        <v>1734.0969668972905</v>
      </c>
      <c r="R29" s="67">
        <v>0</v>
      </c>
      <c r="T29" s="71" t="s">
        <v>208</v>
      </c>
      <c r="U29" s="71" t="s">
        <v>209</v>
      </c>
      <c r="V29" s="71" t="s">
        <v>210</v>
      </c>
      <c r="W29" s="71" t="s">
        <v>211</v>
      </c>
    </row>
    <row r="30" spans="1:23" x14ac:dyDescent="0.25">
      <c r="A30" s="80" t="s">
        <v>138</v>
      </c>
      <c r="B30" s="65" t="s">
        <v>146</v>
      </c>
      <c r="C30" s="66">
        <v>10659.824532739734</v>
      </c>
      <c r="D30" s="66">
        <v>10782.40963468528</v>
      </c>
      <c r="E30" s="66">
        <v>28018.854874562261</v>
      </c>
      <c r="F30" s="66">
        <v>15842.431183684284</v>
      </c>
      <c r="G30" s="66">
        <v>27654.683926689446</v>
      </c>
      <c r="H30" s="66">
        <v>22589.718502407963</v>
      </c>
      <c r="I30" s="67">
        <v>33786.061626757226</v>
      </c>
      <c r="K30" s="65" t="s">
        <v>146</v>
      </c>
      <c r="L30" s="66">
        <v>4980.7237477581202</v>
      </c>
      <c r="M30" s="66">
        <v>5580.5836072053135</v>
      </c>
      <c r="N30" s="66">
        <v>26859.858262851099</v>
      </c>
      <c r="O30" s="66">
        <v>9741.4792793051365</v>
      </c>
      <c r="P30" s="66">
        <v>19628.376917101727</v>
      </c>
      <c r="Q30" s="66">
        <v>15326.650352191389</v>
      </c>
      <c r="R30" s="67">
        <v>24677.639996933282</v>
      </c>
      <c r="T30" s="71" t="s">
        <v>212</v>
      </c>
      <c r="U30" s="71" t="s">
        <v>213</v>
      </c>
      <c r="V30" s="71" t="s">
        <v>214</v>
      </c>
      <c r="W30" s="71" t="s">
        <v>215</v>
      </c>
    </row>
    <row r="31" spans="1:23" x14ac:dyDescent="0.25">
      <c r="A31" s="80" t="s">
        <v>138</v>
      </c>
      <c r="B31" s="72" t="s">
        <v>127</v>
      </c>
      <c r="C31" s="73">
        <v>0</v>
      </c>
      <c r="D31" s="73">
        <v>0</v>
      </c>
      <c r="E31" s="73">
        <v>0</v>
      </c>
      <c r="F31" s="73">
        <v>0</v>
      </c>
      <c r="G31" s="73">
        <v>0</v>
      </c>
      <c r="H31" s="73">
        <v>0</v>
      </c>
      <c r="I31" s="74">
        <v>0</v>
      </c>
      <c r="J31" s="75"/>
      <c r="K31" s="72" t="s">
        <v>127</v>
      </c>
      <c r="L31" s="73">
        <v>0</v>
      </c>
      <c r="M31" s="73">
        <v>0</v>
      </c>
      <c r="N31" s="73">
        <v>0</v>
      </c>
      <c r="O31" s="73">
        <v>0</v>
      </c>
      <c r="P31" s="73">
        <v>0</v>
      </c>
      <c r="Q31" s="73">
        <v>0</v>
      </c>
      <c r="R31" s="74">
        <v>0</v>
      </c>
      <c r="T31" s="71" t="s">
        <v>208</v>
      </c>
      <c r="U31" s="71" t="s">
        <v>209</v>
      </c>
      <c r="V31" s="71" t="s">
        <v>210</v>
      </c>
      <c r="W31" s="71" t="s">
        <v>211</v>
      </c>
    </row>
    <row r="32" spans="1:23" x14ac:dyDescent="0.25">
      <c r="A32" s="80" t="s">
        <v>138</v>
      </c>
      <c r="B32" s="72" t="s">
        <v>128</v>
      </c>
      <c r="C32" s="73">
        <v>0.21182589266940585</v>
      </c>
      <c r="D32" s="73">
        <v>9.7297099183370317E-2</v>
      </c>
      <c r="E32" s="73">
        <v>0</v>
      </c>
      <c r="F32" s="73">
        <v>0</v>
      </c>
      <c r="G32" s="73">
        <v>0</v>
      </c>
      <c r="H32" s="73">
        <v>0</v>
      </c>
      <c r="I32" s="74">
        <v>0</v>
      </c>
      <c r="J32" s="75"/>
      <c r="K32" s="72" t="s">
        <v>128</v>
      </c>
      <c r="L32" s="73">
        <v>0.79859622347301029</v>
      </c>
      <c r="M32" s="73">
        <v>0.73802695954729081</v>
      </c>
      <c r="N32" s="73">
        <v>0</v>
      </c>
      <c r="O32" s="73">
        <v>0.18592885809382956</v>
      </c>
      <c r="P32" s="73">
        <v>7.8417218506790162E-3</v>
      </c>
      <c r="Q32" s="73">
        <v>0.15773392972161801</v>
      </c>
      <c r="R32" s="74">
        <v>0</v>
      </c>
      <c r="T32" s="71" t="s">
        <v>208</v>
      </c>
      <c r="U32" s="71" t="s">
        <v>209</v>
      </c>
      <c r="V32" s="71" t="s">
        <v>210</v>
      </c>
      <c r="W32" s="71" t="s">
        <v>211</v>
      </c>
    </row>
    <row r="33" spans="1:23" ht="7.15" customHeight="1" x14ac:dyDescent="0.25">
      <c r="A33" s="64"/>
      <c r="B33" s="76"/>
      <c r="C33" s="68"/>
      <c r="D33" s="68"/>
      <c r="E33" s="68"/>
      <c r="F33" s="68"/>
      <c r="G33" s="68"/>
      <c r="H33" s="68"/>
      <c r="I33" s="77"/>
      <c r="K33" s="76"/>
      <c r="L33" s="68"/>
      <c r="M33" s="81"/>
      <c r="N33" s="68"/>
      <c r="O33" s="68"/>
      <c r="P33" s="68"/>
      <c r="Q33" s="68"/>
      <c r="R33" s="77"/>
      <c r="T33" s="71"/>
      <c r="U33" s="71"/>
      <c r="V33" s="71"/>
      <c r="W33" s="71"/>
    </row>
    <row r="34" spans="1:23" x14ac:dyDescent="0.25">
      <c r="A34" s="80" t="s">
        <v>147</v>
      </c>
      <c r="B34" s="65" t="s">
        <v>148</v>
      </c>
      <c r="C34" s="66">
        <v>77097.628299799995</v>
      </c>
      <c r="D34" s="66">
        <v>64450.128322263008</v>
      </c>
      <c r="E34" s="66">
        <v>59812.068641693877</v>
      </c>
      <c r="F34" s="66">
        <v>59812.068641693877</v>
      </c>
      <c r="G34" s="66">
        <v>61736.921256045738</v>
      </c>
      <c r="H34" s="66">
        <v>67703.992476190499</v>
      </c>
      <c r="I34" s="67">
        <v>79763.461187421941</v>
      </c>
      <c r="K34" s="65" t="s">
        <v>148</v>
      </c>
      <c r="L34" s="66">
        <v>60177.985920989464</v>
      </c>
      <c r="M34" s="66">
        <v>51444.121585412839</v>
      </c>
      <c r="N34" s="66">
        <v>58437.23589440497</v>
      </c>
      <c r="O34" s="66">
        <v>46279.438905295021</v>
      </c>
      <c r="P34" s="66">
        <v>48139.930095524709</v>
      </c>
      <c r="Q34" s="66">
        <v>53536.314752773025</v>
      </c>
      <c r="R34" s="67">
        <v>59820.486669019207</v>
      </c>
      <c r="T34" s="71" t="s">
        <v>216</v>
      </c>
      <c r="U34" s="71" t="s">
        <v>217</v>
      </c>
      <c r="V34" s="71" t="s">
        <v>149</v>
      </c>
      <c r="W34" s="71" t="s">
        <v>217</v>
      </c>
    </row>
    <row r="35" spans="1:23" x14ac:dyDescent="0.25">
      <c r="A35" s="80" t="s">
        <v>147</v>
      </c>
      <c r="B35" s="65" t="s">
        <v>150</v>
      </c>
      <c r="C35" s="66">
        <v>60215.515026704597</v>
      </c>
      <c r="D35" s="66">
        <v>53833.779546862308</v>
      </c>
      <c r="E35" s="70">
        <v>4266.0887328265862</v>
      </c>
      <c r="F35" s="66">
        <v>29730.668147768287</v>
      </c>
      <c r="G35" s="66">
        <v>14694.16444113244</v>
      </c>
      <c r="H35" s="66">
        <v>25319.444001352404</v>
      </c>
      <c r="I35" s="67">
        <v>5683.0033848717321</v>
      </c>
      <c r="K35" s="65" t="s">
        <v>150</v>
      </c>
      <c r="L35" s="66">
        <v>60215.515026704597</v>
      </c>
      <c r="M35" s="66">
        <v>53833.779546862308</v>
      </c>
      <c r="N35" s="66">
        <v>4266.0887328265862</v>
      </c>
      <c r="O35" s="66">
        <v>29730.668147768287</v>
      </c>
      <c r="P35" s="66">
        <v>14694.16444113244</v>
      </c>
      <c r="Q35" s="66">
        <v>25319.444001352404</v>
      </c>
      <c r="R35" s="67">
        <v>5683.0033848717321</v>
      </c>
      <c r="T35" s="71" t="s">
        <v>119</v>
      </c>
      <c r="U35" s="71" t="s">
        <v>218</v>
      </c>
      <c r="V35" s="71" t="s">
        <v>219</v>
      </c>
      <c r="W35" s="71" t="s">
        <v>220</v>
      </c>
    </row>
    <row r="36" spans="1:23" x14ac:dyDescent="0.25">
      <c r="A36" s="80" t="s">
        <v>147</v>
      </c>
      <c r="B36" s="65" t="s">
        <v>151</v>
      </c>
      <c r="C36" s="66">
        <v>0</v>
      </c>
      <c r="D36" s="66">
        <v>0</v>
      </c>
      <c r="E36" s="66">
        <v>0</v>
      </c>
      <c r="F36" s="66">
        <v>0</v>
      </c>
      <c r="G36" s="66">
        <v>0</v>
      </c>
      <c r="H36" s="66">
        <v>0</v>
      </c>
      <c r="I36" s="67">
        <v>0</v>
      </c>
      <c r="K36" s="65" t="s">
        <v>151</v>
      </c>
      <c r="L36" s="66">
        <v>0</v>
      </c>
      <c r="M36" s="66">
        <v>0</v>
      </c>
      <c r="N36" s="66">
        <v>0</v>
      </c>
      <c r="O36" s="66">
        <v>0</v>
      </c>
      <c r="P36" s="66">
        <v>0</v>
      </c>
      <c r="Q36" s="66">
        <v>0</v>
      </c>
      <c r="R36" s="67">
        <v>0</v>
      </c>
      <c r="T36" s="71" t="s">
        <v>126</v>
      </c>
      <c r="U36" s="71" t="s">
        <v>171</v>
      </c>
      <c r="V36" s="71" t="s">
        <v>221</v>
      </c>
      <c r="W36" s="71" t="s">
        <v>222</v>
      </c>
    </row>
    <row r="37" spans="1:23" x14ac:dyDescent="0.25">
      <c r="A37" s="80" t="s">
        <v>147</v>
      </c>
      <c r="B37" s="65" t="s">
        <v>152</v>
      </c>
      <c r="C37" s="66">
        <v>39894.273293689475</v>
      </c>
      <c r="D37" s="66">
        <v>35594.335737562724</v>
      </c>
      <c r="E37" s="66">
        <v>55546.135193973845</v>
      </c>
      <c r="F37" s="66">
        <v>37442.409385850427</v>
      </c>
      <c r="G37" s="66">
        <v>47342.386397857968</v>
      </c>
      <c r="H37" s="66">
        <v>44675.114019304194</v>
      </c>
      <c r="I37" s="67">
        <v>74080.457802550256</v>
      </c>
      <c r="K37" s="65" t="s">
        <v>152</v>
      </c>
      <c r="L37" s="66">
        <v>29599.346144507199</v>
      </c>
      <c r="M37" s="66">
        <v>27433.3803395369</v>
      </c>
      <c r="N37" s="66">
        <v>54172.748893501339</v>
      </c>
      <c r="O37" s="66">
        <v>26664.584980285323</v>
      </c>
      <c r="P37" s="66">
        <v>34211.393799268211</v>
      </c>
      <c r="Q37" s="66">
        <v>32836.563698550672</v>
      </c>
      <c r="R37" s="67">
        <v>54137.483284147653</v>
      </c>
      <c r="T37" s="71" t="s">
        <v>223</v>
      </c>
      <c r="U37" s="71" t="s">
        <v>224</v>
      </c>
      <c r="V37" s="71" t="s">
        <v>225</v>
      </c>
      <c r="W37" s="71" t="s">
        <v>226</v>
      </c>
    </row>
    <row r="38" spans="1:23" x14ac:dyDescent="0.25">
      <c r="A38" s="80" t="s">
        <v>147</v>
      </c>
      <c r="B38" s="65" t="s">
        <v>153</v>
      </c>
      <c r="C38" s="66">
        <v>0</v>
      </c>
      <c r="D38" s="66">
        <v>0</v>
      </c>
      <c r="E38" s="66">
        <v>0</v>
      </c>
      <c r="F38" s="66">
        <v>0</v>
      </c>
      <c r="G38" s="66">
        <v>0</v>
      </c>
      <c r="H38" s="66">
        <v>0</v>
      </c>
      <c r="I38" s="67">
        <v>0</v>
      </c>
      <c r="K38" s="65" t="s">
        <v>153</v>
      </c>
      <c r="L38" s="66">
        <v>0</v>
      </c>
      <c r="M38" s="66">
        <v>0</v>
      </c>
      <c r="N38" s="66">
        <v>0</v>
      </c>
      <c r="O38" s="66">
        <v>0</v>
      </c>
      <c r="P38" s="66">
        <v>0</v>
      </c>
      <c r="Q38" s="66">
        <v>0</v>
      </c>
      <c r="R38" s="67">
        <v>0</v>
      </c>
      <c r="T38" s="71" t="s">
        <v>126</v>
      </c>
      <c r="U38" s="71" t="s">
        <v>171</v>
      </c>
      <c r="V38" s="71" t="s">
        <v>221</v>
      </c>
      <c r="W38" s="71" t="s">
        <v>222</v>
      </c>
    </row>
    <row r="39" spans="1:23" x14ac:dyDescent="0.25">
      <c r="A39" s="80" t="s">
        <v>147</v>
      </c>
      <c r="B39" s="65" t="s">
        <v>154</v>
      </c>
      <c r="C39" s="66">
        <v>14992.911750973761</v>
      </c>
      <c r="D39" s="66">
        <v>12735.128017955709</v>
      </c>
      <c r="E39" s="66">
        <v>0.15528510654067196</v>
      </c>
      <c r="F39" s="66">
        <v>4476.4345769138663</v>
      </c>
      <c r="G39" s="66">
        <v>273.16281670820467</v>
      </c>
      <c r="H39" s="66">
        <v>2164.9817863402332</v>
      </c>
      <c r="I39" s="67">
        <v>0</v>
      </c>
      <c r="K39" s="65" t="s">
        <v>154</v>
      </c>
      <c r="L39" s="66">
        <v>16798.147120441579</v>
      </c>
      <c r="M39" s="66">
        <v>13346.631003592689</v>
      </c>
      <c r="N39" s="66">
        <v>1.601731922927409</v>
      </c>
      <c r="O39" s="66">
        <v>5970.6804520338774</v>
      </c>
      <c r="P39" s="66">
        <v>663.24780075242438</v>
      </c>
      <c r="Q39" s="66">
        <v>4107.5277388240738</v>
      </c>
      <c r="R39" s="67">
        <v>0</v>
      </c>
      <c r="T39" s="71" t="s">
        <v>227</v>
      </c>
      <c r="U39" s="71" t="s">
        <v>228</v>
      </c>
      <c r="V39" s="71" t="s">
        <v>229</v>
      </c>
      <c r="W39" s="71" t="s">
        <v>230</v>
      </c>
    </row>
    <row r="40" spans="1:23" x14ac:dyDescent="0.25">
      <c r="A40" s="80" t="s">
        <v>147</v>
      </c>
      <c r="B40" s="65" t="s">
        <v>155</v>
      </c>
      <c r="C40" s="66">
        <v>24901.361542715651</v>
      </c>
      <c r="D40" s="66">
        <v>22859.2077196071</v>
      </c>
      <c r="E40" s="66">
        <v>55545.97990886731</v>
      </c>
      <c r="F40" s="66">
        <v>32965.974808936502</v>
      </c>
      <c r="G40" s="66">
        <v>47069.223581149745</v>
      </c>
      <c r="H40" s="66">
        <v>42510.132232963835</v>
      </c>
      <c r="I40" s="67">
        <v>74080.457802550256</v>
      </c>
      <c r="K40" s="65" t="s">
        <v>155</v>
      </c>
      <c r="L40" s="66">
        <v>12801.199024065581</v>
      </c>
      <c r="M40" s="66">
        <v>14086.749335944225</v>
      </c>
      <c r="N40" s="66">
        <v>54171.14716157841</v>
      </c>
      <c r="O40" s="66">
        <v>20693.904528251413</v>
      </c>
      <c r="P40" s="66">
        <v>33548.145998515829</v>
      </c>
      <c r="Q40" s="66">
        <v>28729.03595972664</v>
      </c>
      <c r="R40" s="67">
        <v>54137.483284147653</v>
      </c>
      <c r="T40" s="71" t="s">
        <v>123</v>
      </c>
      <c r="U40" s="71" t="s">
        <v>169</v>
      </c>
      <c r="V40" s="71" t="s">
        <v>231</v>
      </c>
      <c r="W40" s="71" t="s">
        <v>232</v>
      </c>
    </row>
    <row r="41" spans="1:23" x14ac:dyDescent="0.25">
      <c r="A41" s="80" t="s">
        <v>147</v>
      </c>
      <c r="B41" s="72" t="s">
        <v>127</v>
      </c>
      <c r="C41" s="73">
        <v>0</v>
      </c>
      <c r="D41" s="73">
        <v>0</v>
      </c>
      <c r="E41" s="73">
        <v>0</v>
      </c>
      <c r="F41" s="73">
        <v>0</v>
      </c>
      <c r="G41" s="73">
        <v>0</v>
      </c>
      <c r="H41" s="73">
        <v>0</v>
      </c>
      <c r="I41" s="74">
        <v>0</v>
      </c>
      <c r="J41" s="75"/>
      <c r="K41" s="72" t="s">
        <v>127</v>
      </c>
      <c r="L41" s="73">
        <v>0</v>
      </c>
      <c r="M41" s="73">
        <v>0</v>
      </c>
      <c r="N41" s="73">
        <v>0</v>
      </c>
      <c r="O41" s="73">
        <v>0</v>
      </c>
      <c r="P41" s="73">
        <v>0</v>
      </c>
      <c r="Q41" s="73">
        <v>0</v>
      </c>
      <c r="R41" s="74">
        <v>0</v>
      </c>
      <c r="T41" s="71" t="s">
        <v>227</v>
      </c>
      <c r="U41" s="71" t="s">
        <v>228</v>
      </c>
      <c r="V41" s="71" t="s">
        <v>229</v>
      </c>
      <c r="W41" s="71" t="s">
        <v>230</v>
      </c>
    </row>
    <row r="42" spans="1:23" ht="15.75" thickBot="1" x14ac:dyDescent="0.3">
      <c r="A42" s="80" t="s">
        <v>147</v>
      </c>
      <c r="B42" s="82" t="s">
        <v>128</v>
      </c>
      <c r="C42" s="83">
        <v>0.22443550664334533</v>
      </c>
      <c r="D42" s="83">
        <v>0.25943271728739975</v>
      </c>
      <c r="E42" s="83">
        <v>0</v>
      </c>
      <c r="F42" s="83">
        <v>0</v>
      </c>
      <c r="G42" s="83">
        <v>0</v>
      </c>
      <c r="H42" s="83">
        <v>0</v>
      </c>
      <c r="I42" s="84">
        <v>0</v>
      </c>
      <c r="J42" s="75"/>
      <c r="K42" s="82" t="s">
        <v>128</v>
      </c>
      <c r="L42" s="83">
        <v>1.6339911299078946</v>
      </c>
      <c r="M42" s="83">
        <v>0.81299179277879641</v>
      </c>
      <c r="N42" s="83">
        <v>0</v>
      </c>
      <c r="O42" s="83">
        <v>0.68266006125669576</v>
      </c>
      <c r="P42" s="83">
        <v>1.6365343097442333E-2</v>
      </c>
      <c r="Q42" s="83">
        <v>0.24113809784471682</v>
      </c>
      <c r="R42" s="84">
        <v>0</v>
      </c>
      <c r="T42" s="71" t="s">
        <v>227</v>
      </c>
      <c r="U42" s="71" t="s">
        <v>228</v>
      </c>
      <c r="V42" s="71" t="s">
        <v>229</v>
      </c>
      <c r="W42" s="71" t="s">
        <v>230</v>
      </c>
    </row>
    <row r="43" spans="1:23" ht="15.75" thickBot="1" x14ac:dyDescent="0.3"/>
    <row r="44" spans="1:23" x14ac:dyDescent="0.25">
      <c r="B44" s="150" t="s">
        <v>90</v>
      </c>
      <c r="C44" s="152" t="s">
        <v>156</v>
      </c>
      <c r="D44" s="152"/>
      <c r="E44" s="152"/>
      <c r="F44" s="152"/>
      <c r="G44" s="152"/>
      <c r="H44" s="152"/>
      <c r="I44" s="153"/>
      <c r="K44" s="154" t="s">
        <v>90</v>
      </c>
      <c r="L44" s="156" t="s">
        <v>157</v>
      </c>
      <c r="M44" s="156"/>
      <c r="N44" s="156"/>
      <c r="O44" s="156"/>
      <c r="P44" s="156"/>
      <c r="Q44" s="156"/>
      <c r="R44" s="157"/>
    </row>
    <row r="45" spans="1:23" x14ac:dyDescent="0.25">
      <c r="B45" s="151"/>
      <c r="C45" s="60" t="s">
        <v>14</v>
      </c>
      <c r="D45" s="60" t="s">
        <v>93</v>
      </c>
      <c r="E45" s="60" t="s">
        <v>94</v>
      </c>
      <c r="F45" s="60" t="s">
        <v>95</v>
      </c>
      <c r="G45" s="60" t="s">
        <v>96</v>
      </c>
      <c r="H45" s="60" t="s">
        <v>97</v>
      </c>
      <c r="I45" s="61" t="s">
        <v>98</v>
      </c>
      <c r="K45" s="155"/>
      <c r="L45" s="62" t="s">
        <v>99</v>
      </c>
      <c r="M45" s="62" t="s">
        <v>100</v>
      </c>
      <c r="N45" s="62" t="s">
        <v>101</v>
      </c>
      <c r="O45" s="62" t="s">
        <v>102</v>
      </c>
      <c r="P45" s="62" t="s">
        <v>103</v>
      </c>
      <c r="Q45" s="62" t="s">
        <v>104</v>
      </c>
      <c r="R45" s="63" t="s">
        <v>105</v>
      </c>
    </row>
    <row r="46" spans="1:23" x14ac:dyDescent="0.25">
      <c r="A46" s="64" t="s">
        <v>158</v>
      </c>
      <c r="B46" s="65" t="s">
        <v>108</v>
      </c>
      <c r="C46" s="66">
        <v>682656756.93090582</v>
      </c>
      <c r="D46" s="66">
        <v>1331981781.4626553</v>
      </c>
      <c r="E46" s="66">
        <v>130838234.31127673</v>
      </c>
      <c r="F46" s="66">
        <v>16106700.762539582</v>
      </c>
      <c r="G46" s="66">
        <v>250521881.89872086</v>
      </c>
      <c r="H46" s="66">
        <v>75919662.611623541</v>
      </c>
      <c r="I46" s="67">
        <v>144456167.63505295</v>
      </c>
      <c r="J46" s="68"/>
      <c r="K46" s="65" t="s">
        <v>108</v>
      </c>
      <c r="L46" s="66">
        <v>531717912.11938584</v>
      </c>
      <c r="M46" s="66">
        <v>1059996890.5700104</v>
      </c>
      <c r="N46" s="66">
        <v>125368677.78248259</v>
      </c>
      <c r="O46" s="66">
        <v>12418608.910651442</v>
      </c>
      <c r="P46" s="66">
        <v>194872246.51724124</v>
      </c>
      <c r="Q46" s="66">
        <v>59924884.471312672</v>
      </c>
      <c r="R46" s="67">
        <v>108094761.94893147</v>
      </c>
    </row>
    <row r="47" spans="1:23" x14ac:dyDescent="0.25">
      <c r="A47" s="64" t="s">
        <v>158</v>
      </c>
      <c r="B47" s="65" t="s">
        <v>111</v>
      </c>
      <c r="C47" s="66">
        <v>533175003.06505269</v>
      </c>
      <c r="D47" s="66">
        <v>1112575187.2076313</v>
      </c>
      <c r="E47" s="66">
        <v>9332021.61192552</v>
      </c>
      <c r="F47" s="66">
        <v>8006126.2919213343</v>
      </c>
      <c r="G47" s="66">
        <v>59627361.614850089</v>
      </c>
      <c r="H47" s="66">
        <v>28391880.239153732</v>
      </c>
      <c r="I47" s="67">
        <v>10292242.555856626</v>
      </c>
      <c r="K47" s="65" t="s">
        <v>111</v>
      </c>
      <c r="L47" s="66">
        <v>533175003.06505269</v>
      </c>
      <c r="M47" s="66">
        <v>1112575187.2076313</v>
      </c>
      <c r="N47" s="66">
        <v>9332021.61192552</v>
      </c>
      <c r="O47" s="66">
        <v>8006126.2919213343</v>
      </c>
      <c r="P47" s="66">
        <v>59627361.614850089</v>
      </c>
      <c r="Q47" s="66">
        <v>28391880.239153732</v>
      </c>
      <c r="R47" s="67">
        <v>10292242.555856626</v>
      </c>
    </row>
    <row r="48" spans="1:23" x14ac:dyDescent="0.25">
      <c r="A48" s="64" t="s">
        <v>158</v>
      </c>
      <c r="B48" s="65" t="s">
        <v>114</v>
      </c>
      <c r="C48" s="66">
        <v>0</v>
      </c>
      <c r="D48" s="66">
        <v>0</v>
      </c>
      <c r="E48" s="66">
        <v>0</v>
      </c>
      <c r="F48" s="66">
        <v>0</v>
      </c>
      <c r="G48" s="66">
        <v>0</v>
      </c>
      <c r="H48" s="66">
        <v>0</v>
      </c>
      <c r="I48" s="67">
        <v>0</v>
      </c>
      <c r="K48" s="65" t="s">
        <v>114</v>
      </c>
      <c r="L48" s="66">
        <v>0</v>
      </c>
      <c r="M48" s="66">
        <v>0</v>
      </c>
      <c r="N48" s="66">
        <v>0</v>
      </c>
      <c r="O48" s="66">
        <v>0</v>
      </c>
      <c r="P48" s="66">
        <v>0</v>
      </c>
      <c r="Q48" s="66">
        <v>0</v>
      </c>
      <c r="R48" s="67">
        <v>0</v>
      </c>
    </row>
    <row r="49" spans="1:18" x14ac:dyDescent="0.25">
      <c r="A49" s="64" t="s">
        <v>158</v>
      </c>
      <c r="B49" s="65" t="s">
        <v>117</v>
      </c>
      <c r="C49" s="66">
        <v>388628943.59592056</v>
      </c>
      <c r="D49" s="66">
        <v>656814029.19451141</v>
      </c>
      <c r="E49" s="66">
        <v>121506212.69935074</v>
      </c>
      <c r="F49" s="66">
        <v>10056037.270035053</v>
      </c>
      <c r="G49" s="66">
        <v>191867940.28168121</v>
      </c>
      <c r="H49" s="66">
        <v>51877662.984815113</v>
      </c>
      <c r="I49" s="67">
        <v>134163925.07919665</v>
      </c>
      <c r="K49" s="65" t="s">
        <v>117</v>
      </c>
      <c r="L49" s="66">
        <v>291858630.78381431</v>
      </c>
      <c r="M49" s="66">
        <v>495372370.46319288</v>
      </c>
      <c r="N49" s="66">
        <v>116036656.1705568</v>
      </c>
      <c r="O49" s="66">
        <v>7288278.0643454622</v>
      </c>
      <c r="P49" s="66">
        <v>138437365.42064321</v>
      </c>
      <c r="Q49" s="66">
        <v>38568288.549752384</v>
      </c>
      <c r="R49" s="67">
        <v>97802519.39307496</v>
      </c>
    </row>
    <row r="50" spans="1:18" x14ac:dyDescent="0.25">
      <c r="A50" s="64" t="s">
        <v>158</v>
      </c>
      <c r="B50" s="65" t="s">
        <v>120</v>
      </c>
      <c r="C50" s="66">
        <v>0</v>
      </c>
      <c r="D50" s="66">
        <v>0</v>
      </c>
      <c r="E50" s="66">
        <v>0</v>
      </c>
      <c r="F50" s="66">
        <v>0</v>
      </c>
      <c r="G50" s="66">
        <v>0</v>
      </c>
      <c r="H50" s="66">
        <v>0</v>
      </c>
      <c r="I50" s="67">
        <v>0</v>
      </c>
      <c r="K50" s="65" t="s">
        <v>120</v>
      </c>
      <c r="L50" s="66">
        <v>0</v>
      </c>
      <c r="M50" s="66">
        <v>0</v>
      </c>
      <c r="N50" s="66">
        <v>0</v>
      </c>
      <c r="O50" s="66">
        <v>0</v>
      </c>
      <c r="P50" s="66">
        <v>0</v>
      </c>
      <c r="Q50" s="66">
        <v>0</v>
      </c>
      <c r="R50" s="67">
        <v>0</v>
      </c>
    </row>
    <row r="51" spans="1:18" x14ac:dyDescent="0.25">
      <c r="A51" s="64" t="s">
        <v>158</v>
      </c>
      <c r="B51" s="65" t="s">
        <v>121</v>
      </c>
      <c r="C51" s="66">
        <v>226259572.00625852</v>
      </c>
      <c r="D51" s="66">
        <v>383272875.74628294</v>
      </c>
      <c r="E51" s="66">
        <v>0</v>
      </c>
      <c r="F51" s="66">
        <v>1955462.799416913</v>
      </c>
      <c r="G51" s="66">
        <v>973419.99780977587</v>
      </c>
      <c r="H51" s="66">
        <v>4349880.6123451097</v>
      </c>
      <c r="I51" s="67">
        <v>0</v>
      </c>
      <c r="K51" s="65" t="s">
        <v>121</v>
      </c>
      <c r="L51" s="66">
        <v>241114894.48515385</v>
      </c>
      <c r="M51" s="66">
        <v>405646922.47045285</v>
      </c>
      <c r="N51" s="66">
        <v>0</v>
      </c>
      <c r="O51" s="66">
        <v>2859087.5753496666</v>
      </c>
      <c r="P51" s="66">
        <v>3192480.5182519066</v>
      </c>
      <c r="Q51" s="66">
        <v>7035284.3175935429</v>
      </c>
      <c r="R51" s="67">
        <v>0</v>
      </c>
    </row>
    <row r="52" spans="1:18" x14ac:dyDescent="0.25">
      <c r="A52" s="64" t="s">
        <v>158</v>
      </c>
      <c r="B52" s="65" t="s">
        <v>124</v>
      </c>
      <c r="C52" s="66">
        <v>162369371.58966276</v>
      </c>
      <c r="D52" s="66">
        <v>273541153.44822913</v>
      </c>
      <c r="E52" s="66">
        <v>121506212.69935074</v>
      </c>
      <c r="F52" s="66">
        <v>8100574.4706181372</v>
      </c>
      <c r="G52" s="66">
        <v>190894520.28387144</v>
      </c>
      <c r="H52" s="66">
        <v>47527782.372469909</v>
      </c>
      <c r="I52" s="67">
        <v>134163925.07919665</v>
      </c>
      <c r="K52" s="65" t="s">
        <v>124</v>
      </c>
      <c r="L52" s="66">
        <v>51090572.919214256</v>
      </c>
      <c r="M52" s="66">
        <v>91221189.629282162</v>
      </c>
      <c r="N52" s="66">
        <v>116036656.1705568</v>
      </c>
      <c r="O52" s="66">
        <v>4429190.4889957849</v>
      </c>
      <c r="P52" s="66">
        <v>135244884.90239123</v>
      </c>
      <c r="Q52" s="66">
        <v>31533004.23215868</v>
      </c>
      <c r="R52" s="67">
        <v>97802519.39307496</v>
      </c>
    </row>
    <row r="53" spans="1:18" x14ac:dyDescent="0.25">
      <c r="A53" s="64" t="s">
        <v>158</v>
      </c>
      <c r="B53" s="72" t="s">
        <v>127</v>
      </c>
      <c r="C53" s="66">
        <v>0</v>
      </c>
      <c r="D53" s="66">
        <v>0</v>
      </c>
      <c r="E53" s="66">
        <v>0</v>
      </c>
      <c r="F53" s="66">
        <v>0</v>
      </c>
      <c r="G53" s="66">
        <v>0</v>
      </c>
      <c r="H53" s="66">
        <v>0</v>
      </c>
      <c r="I53" s="67">
        <v>0</v>
      </c>
      <c r="J53" s="75"/>
      <c r="K53" s="72" t="s">
        <v>127</v>
      </c>
      <c r="L53" s="66">
        <v>0</v>
      </c>
      <c r="M53" s="66">
        <v>0</v>
      </c>
      <c r="N53" s="66">
        <v>0</v>
      </c>
      <c r="O53" s="66">
        <v>0</v>
      </c>
      <c r="P53" s="66">
        <v>0</v>
      </c>
      <c r="Q53" s="66">
        <v>0</v>
      </c>
      <c r="R53" s="67">
        <v>0</v>
      </c>
    </row>
    <row r="54" spans="1:18" x14ac:dyDescent="0.25">
      <c r="A54" s="64" t="s">
        <v>158</v>
      </c>
      <c r="B54" s="72" t="s">
        <v>128</v>
      </c>
      <c r="C54" s="66">
        <v>6810.3915985848225</v>
      </c>
      <c r="D54" s="66">
        <v>12061.943754477952</v>
      </c>
      <c r="E54" s="66">
        <v>0</v>
      </c>
      <c r="F54" s="66">
        <v>0.59635091369516058</v>
      </c>
      <c r="G54" s="66">
        <v>0</v>
      </c>
      <c r="H54" s="66">
        <v>0</v>
      </c>
      <c r="I54" s="67">
        <v>0</v>
      </c>
      <c r="J54" s="75"/>
      <c r="K54" s="72" t="s">
        <v>128</v>
      </c>
      <c r="L54" s="66">
        <v>65978.733297574043</v>
      </c>
      <c r="M54" s="66">
        <v>120990.58000243224</v>
      </c>
      <c r="N54" s="66">
        <v>0</v>
      </c>
      <c r="O54" s="66">
        <v>730.52945590250033</v>
      </c>
      <c r="P54" s="66">
        <v>1354.7408992228197</v>
      </c>
      <c r="Q54" s="66">
        <v>1634.9915281824608</v>
      </c>
      <c r="R54" s="67">
        <v>0</v>
      </c>
    </row>
    <row r="55" spans="1:18" ht="7.15" customHeight="1" x14ac:dyDescent="0.25">
      <c r="A55" s="64"/>
      <c r="B55" s="76"/>
      <c r="C55" s="68"/>
      <c r="D55" s="68"/>
      <c r="E55" s="68"/>
      <c r="F55" s="68"/>
      <c r="G55" s="68"/>
      <c r="H55" s="68"/>
      <c r="I55" s="77"/>
      <c r="K55" s="76"/>
      <c r="L55" s="78"/>
      <c r="M55" s="79"/>
      <c r="N55" s="78"/>
      <c r="O55" s="68"/>
      <c r="P55" s="68"/>
      <c r="Q55" s="68"/>
      <c r="R55" s="77"/>
    </row>
    <row r="56" spans="1:18" x14ac:dyDescent="0.25">
      <c r="A56" s="64" t="s">
        <v>159</v>
      </c>
      <c r="B56" s="65" t="s">
        <v>130</v>
      </c>
      <c r="C56" s="66">
        <v>280369368.91232884</v>
      </c>
      <c r="D56" s="66">
        <v>1078681329.3305583</v>
      </c>
      <c r="E56" s="66">
        <v>86380359.477850065</v>
      </c>
      <c r="F56" s="66">
        <v>8923831.8704328556</v>
      </c>
      <c r="G56" s="66">
        <v>190134770.98616952</v>
      </c>
      <c r="H56" s="66">
        <v>55838287.523299187</v>
      </c>
      <c r="I56" s="67">
        <v>113654403.58062319</v>
      </c>
      <c r="K56" s="65" t="s">
        <v>130</v>
      </c>
      <c r="L56" s="66">
        <v>218671626.36757964</v>
      </c>
      <c r="M56" s="66">
        <v>859953003.64111459</v>
      </c>
      <c r="N56" s="66">
        <v>83010937.511013731</v>
      </c>
      <c r="O56" s="66">
        <v>6891993.2855499675</v>
      </c>
      <c r="P56" s="66">
        <v>148013836.09150517</v>
      </c>
      <c r="Q56" s="66">
        <v>44149614.668796636</v>
      </c>
      <c r="R56" s="67">
        <v>85102619.663709447</v>
      </c>
    </row>
    <row r="57" spans="1:18" x14ac:dyDescent="0.25">
      <c r="A57" s="64" t="s">
        <v>159</v>
      </c>
      <c r="B57" s="65" t="s">
        <v>132</v>
      </c>
      <c r="C57" s="66">
        <v>218976722.35932735</v>
      </c>
      <c r="D57" s="66">
        <v>900998871.47065139</v>
      </c>
      <c r="E57" s="66">
        <v>6161068.9393392261</v>
      </c>
      <c r="F57" s="66">
        <v>4435751.6797433067</v>
      </c>
      <c r="G57" s="66">
        <v>45254469.027708977</v>
      </c>
      <c r="H57" s="66">
        <v>20881994.434446108</v>
      </c>
      <c r="I57" s="67">
        <v>8097672.1751903268</v>
      </c>
      <c r="K57" s="65" t="s">
        <v>132</v>
      </c>
      <c r="L57" s="66">
        <v>218976722.35932735</v>
      </c>
      <c r="M57" s="66">
        <v>900998871.47065139</v>
      </c>
      <c r="N57" s="66">
        <v>6161068.9393392261</v>
      </c>
      <c r="O57" s="66">
        <v>4435751.6797433067</v>
      </c>
      <c r="P57" s="66">
        <v>45254469.027708977</v>
      </c>
      <c r="Q57" s="66">
        <v>20881994.434446108</v>
      </c>
      <c r="R57" s="67">
        <v>8097672.1751903268</v>
      </c>
    </row>
    <row r="58" spans="1:18" x14ac:dyDescent="0.25">
      <c r="A58" s="64" t="s">
        <v>159</v>
      </c>
      <c r="B58" s="65" t="s">
        <v>133</v>
      </c>
      <c r="C58" s="66">
        <v>0</v>
      </c>
      <c r="D58" s="66">
        <v>0</v>
      </c>
      <c r="E58" s="66">
        <v>0</v>
      </c>
      <c r="F58" s="66">
        <v>0</v>
      </c>
      <c r="G58" s="66">
        <v>0</v>
      </c>
      <c r="H58" s="66">
        <v>0</v>
      </c>
      <c r="I58" s="67">
        <v>0</v>
      </c>
      <c r="K58" s="65" t="s">
        <v>133</v>
      </c>
      <c r="L58" s="66">
        <v>0</v>
      </c>
      <c r="M58" s="66">
        <v>0</v>
      </c>
      <c r="N58" s="66">
        <v>0</v>
      </c>
      <c r="O58" s="66">
        <v>0</v>
      </c>
      <c r="P58" s="66">
        <v>0</v>
      </c>
      <c r="Q58" s="66">
        <v>0</v>
      </c>
      <c r="R58" s="67">
        <v>0</v>
      </c>
    </row>
    <row r="59" spans="1:18" x14ac:dyDescent="0.25">
      <c r="A59" s="64" t="s">
        <v>159</v>
      </c>
      <c r="B59" s="65" t="s">
        <v>134</v>
      </c>
      <c r="C59" s="66">
        <v>144287541.62485474</v>
      </c>
      <c r="D59" s="66">
        <v>513241367.32713097</v>
      </c>
      <c r="E59" s="66">
        <v>80219290.538510621</v>
      </c>
      <c r="F59" s="66">
        <v>5332826.8319306988</v>
      </c>
      <c r="G59" s="66">
        <v>145278347.81430137</v>
      </c>
      <c r="H59" s="66">
        <v>36980379.404561803</v>
      </c>
      <c r="I59" s="67">
        <v>105556731.40543307</v>
      </c>
      <c r="K59" s="65" t="s">
        <v>134</v>
      </c>
      <c r="L59" s="66">
        <v>106474226.42267346</v>
      </c>
      <c r="M59" s="66">
        <v>384454434.60594678</v>
      </c>
      <c r="N59" s="66">
        <v>76849868.571674585</v>
      </c>
      <c r="O59" s="66">
        <v>3779881.4429667518</v>
      </c>
      <c r="P59" s="66">
        <v>104170044.73444062</v>
      </c>
      <c r="Q59" s="66">
        <v>26958796.143984098</v>
      </c>
      <c r="R59" s="67">
        <v>77004947.488519311</v>
      </c>
    </row>
    <row r="60" spans="1:18" x14ac:dyDescent="0.25">
      <c r="A60" s="64" t="s">
        <v>159</v>
      </c>
      <c r="B60" s="65" t="s">
        <v>135</v>
      </c>
      <c r="C60" s="66">
        <v>0</v>
      </c>
      <c r="D60" s="66">
        <v>0</v>
      </c>
      <c r="E60" s="66">
        <v>0</v>
      </c>
      <c r="F60" s="66">
        <v>0</v>
      </c>
      <c r="G60" s="66">
        <v>0</v>
      </c>
      <c r="H60" s="66">
        <v>0</v>
      </c>
      <c r="I60" s="67">
        <v>0</v>
      </c>
      <c r="K60" s="65" t="s">
        <v>135</v>
      </c>
      <c r="L60" s="66">
        <v>0</v>
      </c>
      <c r="M60" s="66">
        <v>0</v>
      </c>
      <c r="N60" s="66">
        <v>0</v>
      </c>
      <c r="O60" s="66">
        <v>0</v>
      </c>
      <c r="P60" s="66">
        <v>0</v>
      </c>
      <c r="Q60" s="66">
        <v>0</v>
      </c>
      <c r="R60" s="67">
        <v>0</v>
      </c>
    </row>
    <row r="61" spans="1:18" x14ac:dyDescent="0.25">
      <c r="A61" s="64" t="s">
        <v>159</v>
      </c>
      <c r="B61" s="65" t="s">
        <v>136</v>
      </c>
      <c r="C61" s="66">
        <v>53315703.722036615</v>
      </c>
      <c r="D61" s="66">
        <v>200599140.88508174</v>
      </c>
      <c r="E61" s="66">
        <v>0</v>
      </c>
      <c r="F61" s="66">
        <v>780599.36145504296</v>
      </c>
      <c r="G61" s="66">
        <v>398045.85584021121</v>
      </c>
      <c r="H61" s="66">
        <v>2020705.1782305143</v>
      </c>
      <c r="I61" s="67">
        <v>0</v>
      </c>
      <c r="K61" s="65" t="s">
        <v>136</v>
      </c>
      <c r="L61" s="66">
        <v>61141107.831770301</v>
      </c>
      <c r="M61" s="66">
        <v>226826596.73833373</v>
      </c>
      <c r="N61" s="66">
        <v>0</v>
      </c>
      <c r="O61" s="66">
        <v>1141661.0716805202</v>
      </c>
      <c r="P61" s="66">
        <v>1410677.6706447632</v>
      </c>
      <c r="Q61" s="66">
        <v>3629748.7956985659</v>
      </c>
      <c r="R61" s="67">
        <v>0</v>
      </c>
    </row>
    <row r="62" spans="1:18" x14ac:dyDescent="0.25">
      <c r="A62" s="64" t="s">
        <v>159</v>
      </c>
      <c r="B62" s="65" t="s">
        <v>137</v>
      </c>
      <c r="C62" s="66">
        <v>90971837.902818903</v>
      </c>
      <c r="D62" s="66">
        <v>312642226.44205058</v>
      </c>
      <c r="E62" s="66">
        <v>80219290.538510621</v>
      </c>
      <c r="F62" s="66">
        <v>4552227.4704756495</v>
      </c>
      <c r="G62" s="66">
        <v>144880301.95846114</v>
      </c>
      <c r="H62" s="66">
        <v>34959674.226331301</v>
      </c>
      <c r="I62" s="67">
        <v>105556731.40543307</v>
      </c>
      <c r="K62" s="65" t="s">
        <v>137</v>
      </c>
      <c r="L62" s="66">
        <v>45333118.590903215</v>
      </c>
      <c r="M62" s="66">
        <v>157627837.86761338</v>
      </c>
      <c r="N62" s="66">
        <v>76849868.571674585</v>
      </c>
      <c r="O62" s="66">
        <v>2638220.3712862316</v>
      </c>
      <c r="P62" s="66">
        <v>102759367.06379592</v>
      </c>
      <c r="Q62" s="66">
        <v>23329047.348285548</v>
      </c>
      <c r="R62" s="67">
        <v>77004947.488519311</v>
      </c>
    </row>
    <row r="63" spans="1:18" x14ac:dyDescent="0.25">
      <c r="A63" s="64" t="s">
        <v>159</v>
      </c>
      <c r="B63" s="72" t="s">
        <v>127</v>
      </c>
      <c r="C63" s="66">
        <v>0</v>
      </c>
      <c r="D63" s="66">
        <v>0</v>
      </c>
      <c r="E63" s="66">
        <v>0</v>
      </c>
      <c r="F63" s="66">
        <v>0</v>
      </c>
      <c r="G63" s="66">
        <v>0</v>
      </c>
      <c r="H63" s="66">
        <v>0</v>
      </c>
      <c r="I63" s="67">
        <v>0</v>
      </c>
      <c r="J63" s="75"/>
      <c r="K63" s="72" t="s">
        <v>127</v>
      </c>
      <c r="L63" s="66">
        <v>0</v>
      </c>
      <c r="M63" s="66">
        <v>0</v>
      </c>
      <c r="N63" s="66">
        <v>0</v>
      </c>
      <c r="O63" s="66">
        <v>0</v>
      </c>
      <c r="P63" s="66">
        <v>0</v>
      </c>
      <c r="Q63" s="66">
        <v>0</v>
      </c>
      <c r="R63" s="67">
        <v>0</v>
      </c>
    </row>
    <row r="64" spans="1:18" x14ac:dyDescent="0.25">
      <c r="A64" s="64" t="s">
        <v>159</v>
      </c>
      <c r="B64" s="72" t="s">
        <v>128</v>
      </c>
      <c r="C64" s="66">
        <v>1022.3205767248628</v>
      </c>
      <c r="D64" s="66">
        <v>2494.8865111758355</v>
      </c>
      <c r="E64" s="66">
        <v>0</v>
      </c>
      <c r="F64" s="66">
        <v>0</v>
      </c>
      <c r="G64" s="66">
        <v>0</v>
      </c>
      <c r="H64" s="66">
        <v>0</v>
      </c>
      <c r="I64" s="67">
        <v>0</v>
      </c>
      <c r="J64" s="75"/>
      <c r="K64" s="72" t="s">
        <v>128</v>
      </c>
      <c r="L64" s="66">
        <v>6952.3789967028324</v>
      </c>
      <c r="M64" s="66">
        <v>19607.605354505507</v>
      </c>
      <c r="N64" s="66">
        <v>0</v>
      </c>
      <c r="O64" s="66">
        <v>72.739275150852379</v>
      </c>
      <c r="P64" s="66">
        <v>7.3588607032947282</v>
      </c>
      <c r="Q64" s="66">
        <v>194.38959512197269</v>
      </c>
      <c r="R64" s="67">
        <v>0</v>
      </c>
    </row>
    <row r="65" spans="1:18" ht="7.15" customHeight="1" x14ac:dyDescent="0.25">
      <c r="A65" s="64"/>
      <c r="B65" s="76"/>
      <c r="C65" s="68"/>
      <c r="D65" s="68"/>
      <c r="E65" s="68"/>
      <c r="F65" s="68"/>
      <c r="G65" s="68"/>
      <c r="H65" s="68"/>
      <c r="I65" s="77"/>
      <c r="K65" s="76"/>
      <c r="L65" s="78"/>
      <c r="M65" s="79"/>
      <c r="N65" s="78"/>
      <c r="O65" s="68"/>
      <c r="P65" s="68"/>
      <c r="Q65" s="68"/>
      <c r="R65" s="77"/>
    </row>
    <row r="66" spans="1:18" x14ac:dyDescent="0.25">
      <c r="A66" s="64" t="s">
        <v>160</v>
      </c>
      <c r="B66" s="65" t="s">
        <v>139</v>
      </c>
      <c r="C66" s="66">
        <v>259087229.32878447</v>
      </c>
      <c r="D66" s="66">
        <v>1953810763.8220749</v>
      </c>
      <c r="E66" s="66">
        <v>78836254.316822723</v>
      </c>
      <c r="F66" s="66">
        <v>13546681.281382857</v>
      </c>
      <c r="G66" s="66">
        <v>328885677.11034876</v>
      </c>
      <c r="H66" s="66">
        <v>103125803.46050528</v>
      </c>
      <c r="I66" s="67">
        <v>36814458.424293287</v>
      </c>
      <c r="K66" s="65" t="s">
        <v>139</v>
      </c>
      <c r="L66" s="66">
        <v>202225831.27965873</v>
      </c>
      <c r="M66" s="66">
        <v>1558241101.0088606</v>
      </c>
      <c r="N66" s="66">
        <v>75807796.170421436</v>
      </c>
      <c r="O66" s="66">
        <v>10469374.972936129</v>
      </c>
      <c r="P66" s="66">
        <v>256151282.98946321</v>
      </c>
      <c r="Q66" s="66">
        <v>81546750.435825974</v>
      </c>
      <c r="R66" s="67">
        <v>27596735.734911352</v>
      </c>
    </row>
    <row r="67" spans="1:18" x14ac:dyDescent="0.25">
      <c r="A67" s="64" t="s">
        <v>160</v>
      </c>
      <c r="B67" s="65" t="s">
        <v>141</v>
      </c>
      <c r="C67" s="66">
        <v>202354745.46906555</v>
      </c>
      <c r="D67" s="66">
        <v>1631975306.7047341</v>
      </c>
      <c r="E67" s="66">
        <v>5622986.5295915268</v>
      </c>
      <c r="F67" s="66">
        <v>6733622.4080975028</v>
      </c>
      <c r="G67" s="66">
        <v>78278931.36668846</v>
      </c>
      <c r="H67" s="66">
        <v>38566233.841098428</v>
      </c>
      <c r="I67" s="67">
        <v>2622964.0580149521</v>
      </c>
      <c r="K67" s="65" t="s">
        <v>141</v>
      </c>
      <c r="L67" s="66">
        <v>202354745.46906555</v>
      </c>
      <c r="M67" s="66">
        <v>1631975306.7047341</v>
      </c>
      <c r="N67" s="66">
        <v>5622986.5295915268</v>
      </c>
      <c r="O67" s="66">
        <v>6733622.4080975028</v>
      </c>
      <c r="P67" s="66">
        <v>78278931.36668846</v>
      </c>
      <c r="Q67" s="66">
        <v>38566233.841098428</v>
      </c>
      <c r="R67" s="67">
        <v>2622964.0580149521</v>
      </c>
    </row>
    <row r="68" spans="1:18" x14ac:dyDescent="0.25">
      <c r="A68" s="64" t="s">
        <v>160</v>
      </c>
      <c r="B68" s="65" t="s">
        <v>142</v>
      </c>
      <c r="C68" s="66">
        <v>0</v>
      </c>
      <c r="D68" s="66">
        <v>0</v>
      </c>
      <c r="E68" s="66">
        <v>0</v>
      </c>
      <c r="F68" s="66">
        <v>0</v>
      </c>
      <c r="G68" s="66">
        <v>0</v>
      </c>
      <c r="H68" s="66">
        <v>0</v>
      </c>
      <c r="I68" s="67">
        <v>0</v>
      </c>
      <c r="K68" s="65" t="s">
        <v>142</v>
      </c>
      <c r="L68" s="66">
        <v>0</v>
      </c>
      <c r="M68" s="66">
        <v>0</v>
      </c>
      <c r="N68" s="66">
        <v>0</v>
      </c>
      <c r="O68" s="66">
        <v>0</v>
      </c>
      <c r="P68" s="66">
        <v>0</v>
      </c>
      <c r="Q68" s="66">
        <v>0</v>
      </c>
      <c r="R68" s="67">
        <v>0</v>
      </c>
    </row>
    <row r="69" spans="1:18" x14ac:dyDescent="0.25">
      <c r="A69" s="64" t="s">
        <v>160</v>
      </c>
      <c r="B69" s="65" t="s">
        <v>143</v>
      </c>
      <c r="C69" s="66">
        <v>131324190.99483649</v>
      </c>
      <c r="D69" s="66">
        <v>991301528.49090075</v>
      </c>
      <c r="E69" s="66">
        <v>73213267.787231192</v>
      </c>
      <c r="F69" s="66">
        <v>8056853.744651462</v>
      </c>
      <c r="G69" s="66">
        <v>251224247.11593851</v>
      </c>
      <c r="H69" s="66">
        <v>68046150.747352496</v>
      </c>
      <c r="I69" s="67">
        <v>34191494.366278313</v>
      </c>
      <c r="K69" s="65" t="s">
        <v>143</v>
      </c>
      <c r="L69" s="66">
        <v>96824227.041445315</v>
      </c>
      <c r="M69" s="66">
        <v>753170729.9020673</v>
      </c>
      <c r="N69" s="66">
        <v>70184809.640829921</v>
      </c>
      <c r="O69" s="66">
        <v>5700359.0783165637</v>
      </c>
      <c r="P69" s="66">
        <v>180539750.06830713</v>
      </c>
      <c r="Q69" s="66">
        <v>49220256.01557079</v>
      </c>
      <c r="R69" s="67">
        <v>24973771.676896483</v>
      </c>
    </row>
    <row r="70" spans="1:18" x14ac:dyDescent="0.25">
      <c r="A70" s="64" t="s">
        <v>160</v>
      </c>
      <c r="B70" s="65" t="s">
        <v>144</v>
      </c>
      <c r="C70" s="66">
        <v>0</v>
      </c>
      <c r="D70" s="66">
        <v>0</v>
      </c>
      <c r="E70" s="66">
        <v>0</v>
      </c>
      <c r="F70" s="66">
        <v>0</v>
      </c>
      <c r="G70" s="66">
        <v>0</v>
      </c>
      <c r="H70" s="66">
        <v>0</v>
      </c>
      <c r="I70" s="67">
        <v>0</v>
      </c>
      <c r="K70" s="65" t="s">
        <v>144</v>
      </c>
      <c r="L70" s="66">
        <v>0</v>
      </c>
      <c r="M70" s="66">
        <v>0</v>
      </c>
      <c r="N70" s="66">
        <v>0</v>
      </c>
      <c r="O70" s="66">
        <v>0</v>
      </c>
      <c r="P70" s="66">
        <v>0</v>
      </c>
      <c r="Q70" s="66">
        <v>0</v>
      </c>
      <c r="R70" s="67">
        <v>0</v>
      </c>
    </row>
    <row r="71" spans="1:18" x14ac:dyDescent="0.25">
      <c r="A71" s="64" t="s">
        <v>160</v>
      </c>
      <c r="B71" s="65" t="s">
        <v>145</v>
      </c>
      <c r="C71" s="66">
        <v>51652662.437139742</v>
      </c>
      <c r="D71" s="66">
        <v>411294149.42190921</v>
      </c>
      <c r="E71" s="66">
        <v>0</v>
      </c>
      <c r="F71" s="66">
        <v>943602.14317722956</v>
      </c>
      <c r="G71" s="66">
        <v>617501.37227851315</v>
      </c>
      <c r="H71" s="66">
        <v>2874812.8679055241</v>
      </c>
      <c r="I71" s="67">
        <v>0</v>
      </c>
      <c r="K71" s="65" t="s">
        <v>145</v>
      </c>
      <c r="L71" s="66">
        <v>59598297.75070107</v>
      </c>
      <c r="M71" s="66">
        <v>452979976.5032801</v>
      </c>
      <c r="N71" s="66">
        <v>0</v>
      </c>
      <c r="O71" s="66">
        <v>1326434.8819085527</v>
      </c>
      <c r="P71" s="66">
        <v>2667398.445531467</v>
      </c>
      <c r="Q71" s="66">
        <v>5002869.749498683</v>
      </c>
      <c r="R71" s="67">
        <v>0</v>
      </c>
    </row>
    <row r="72" spans="1:18" x14ac:dyDescent="0.25">
      <c r="A72" s="64" t="s">
        <v>160</v>
      </c>
      <c r="B72" s="65" t="s">
        <v>146</v>
      </c>
      <c r="C72" s="66">
        <v>79671528.557696775</v>
      </c>
      <c r="D72" s="66">
        <v>580007379.06899059</v>
      </c>
      <c r="E72" s="66">
        <v>73213267.787231192</v>
      </c>
      <c r="F72" s="66">
        <v>7113251.6014742441</v>
      </c>
      <c r="G72" s="66">
        <v>250606745.74365976</v>
      </c>
      <c r="H72" s="66">
        <v>65171337.879446976</v>
      </c>
      <c r="I72" s="67">
        <v>34191494.366278313</v>
      </c>
      <c r="K72" s="65" t="s">
        <v>146</v>
      </c>
      <c r="L72" s="66">
        <v>37225929.290744193</v>
      </c>
      <c r="M72" s="66">
        <v>300190753.39878821</v>
      </c>
      <c r="N72" s="66">
        <v>70184809.640829921</v>
      </c>
      <c r="O72" s="66">
        <v>4373924.1964080064</v>
      </c>
      <c r="P72" s="66">
        <v>177872351.62277585</v>
      </c>
      <c r="Q72" s="66">
        <v>44217386.266072154</v>
      </c>
      <c r="R72" s="67">
        <v>24973771.676896483</v>
      </c>
    </row>
    <row r="73" spans="1:18" x14ac:dyDescent="0.25">
      <c r="A73" s="64" t="s">
        <v>160</v>
      </c>
      <c r="B73" s="72" t="s">
        <v>127</v>
      </c>
      <c r="C73" s="66">
        <v>0</v>
      </c>
      <c r="D73" s="66">
        <v>0</v>
      </c>
      <c r="E73" s="66">
        <v>0</v>
      </c>
      <c r="F73" s="66">
        <v>0</v>
      </c>
      <c r="G73" s="66">
        <v>0</v>
      </c>
      <c r="H73" s="66">
        <v>0</v>
      </c>
      <c r="I73" s="67">
        <v>0</v>
      </c>
      <c r="J73" s="75"/>
      <c r="K73" s="72" t="s">
        <v>127</v>
      </c>
      <c r="L73" s="66">
        <v>0</v>
      </c>
      <c r="M73" s="66">
        <v>0</v>
      </c>
      <c r="N73" s="66">
        <v>0</v>
      </c>
      <c r="O73" s="66">
        <v>0</v>
      </c>
      <c r="P73" s="66">
        <v>0</v>
      </c>
      <c r="Q73" s="66">
        <v>0</v>
      </c>
      <c r="R73" s="67">
        <v>0</v>
      </c>
    </row>
    <row r="74" spans="1:18" x14ac:dyDescent="0.25">
      <c r="A74" s="64" t="s">
        <v>160</v>
      </c>
      <c r="B74" s="72" t="s">
        <v>128</v>
      </c>
      <c r="C74" s="66">
        <v>1583.1867218111393</v>
      </c>
      <c r="D74" s="66">
        <v>5233.8055592718565</v>
      </c>
      <c r="E74" s="66">
        <v>0</v>
      </c>
      <c r="F74" s="66">
        <v>0</v>
      </c>
      <c r="G74" s="66">
        <v>0</v>
      </c>
      <c r="H74" s="66">
        <v>0</v>
      </c>
      <c r="I74" s="67">
        <v>0</v>
      </c>
      <c r="J74" s="75"/>
      <c r="K74" s="72" t="s">
        <v>128</v>
      </c>
      <c r="L74" s="66">
        <v>5968.7081742372793</v>
      </c>
      <c r="M74" s="66">
        <v>39699.946207967871</v>
      </c>
      <c r="N74" s="66">
        <v>0</v>
      </c>
      <c r="O74" s="66">
        <v>83.482057284129468</v>
      </c>
      <c r="P74" s="66">
        <v>71.061683410853249</v>
      </c>
      <c r="Q74" s="66">
        <v>455.06238724686796</v>
      </c>
      <c r="R74" s="67">
        <v>0</v>
      </c>
    </row>
    <row r="75" spans="1:18" ht="7.15" customHeight="1" x14ac:dyDescent="0.25">
      <c r="A75" s="64"/>
      <c r="B75" s="76"/>
      <c r="C75" s="68"/>
      <c r="D75" s="68"/>
      <c r="E75" s="68"/>
      <c r="F75" s="68"/>
      <c r="G75" s="68"/>
      <c r="H75" s="68"/>
      <c r="I75" s="77"/>
      <c r="K75" s="76"/>
      <c r="L75" s="68"/>
      <c r="M75" s="81"/>
      <c r="N75" s="68"/>
      <c r="O75" s="68"/>
      <c r="P75" s="68"/>
      <c r="Q75" s="68"/>
      <c r="R75" s="77"/>
    </row>
    <row r="76" spans="1:18" x14ac:dyDescent="0.25">
      <c r="A76" s="64" t="s">
        <v>161</v>
      </c>
      <c r="B76" s="65" t="s">
        <v>148</v>
      </c>
      <c r="C76" s="66">
        <v>233760009.00499359</v>
      </c>
      <c r="D76" s="66">
        <v>6507593906.8272181</v>
      </c>
      <c r="E76" s="66">
        <v>25300505.035436511</v>
      </c>
      <c r="F76" s="66">
        <v>21891217.122859959</v>
      </c>
      <c r="G76" s="66">
        <v>203052734.01113445</v>
      </c>
      <c r="H76" s="66">
        <v>120783922.57752384</v>
      </c>
      <c r="I76" s="67">
        <v>994570597.54596412</v>
      </c>
      <c r="K76" s="65" t="s">
        <v>148</v>
      </c>
      <c r="L76" s="66">
        <v>182459653.31244007</v>
      </c>
      <c r="M76" s="66">
        <v>5194364400.6007195</v>
      </c>
      <c r="N76" s="66">
        <v>24718950.783333302</v>
      </c>
      <c r="O76" s="66">
        <v>16938274.639337979</v>
      </c>
      <c r="P76" s="66">
        <v>158332230.08418077</v>
      </c>
      <c r="Q76" s="66">
        <v>95508785.51894708</v>
      </c>
      <c r="R76" s="67">
        <v>745901648.2760005</v>
      </c>
    </row>
    <row r="77" spans="1:18" x14ac:dyDescent="0.25">
      <c r="A77" s="64" t="s">
        <v>161</v>
      </c>
      <c r="B77" s="65" t="s">
        <v>150</v>
      </c>
      <c r="C77" s="66">
        <v>182573441.56096834</v>
      </c>
      <c r="D77" s="66">
        <v>5435650554.6262341</v>
      </c>
      <c r="E77" s="66">
        <v>1804555.533985646</v>
      </c>
      <c r="F77" s="66">
        <v>10881424.542083193</v>
      </c>
      <c r="G77" s="66">
        <v>48329106.846884593</v>
      </c>
      <c r="H77" s="66">
        <v>45169888.098412685</v>
      </c>
      <c r="I77" s="67">
        <v>70861369.205965623</v>
      </c>
      <c r="K77" s="65" t="s">
        <v>150</v>
      </c>
      <c r="L77" s="66">
        <v>182573441.56096834</v>
      </c>
      <c r="M77" s="66">
        <v>5435650554.6262341</v>
      </c>
      <c r="N77" s="66">
        <v>1804555.533985646</v>
      </c>
      <c r="O77" s="66">
        <v>10881424.542083193</v>
      </c>
      <c r="P77" s="66">
        <v>48329106.846884593</v>
      </c>
      <c r="Q77" s="66">
        <v>45169888.098412685</v>
      </c>
      <c r="R77" s="67">
        <v>70861369.205965623</v>
      </c>
    </row>
    <row r="78" spans="1:18" x14ac:dyDescent="0.25">
      <c r="A78" s="64" t="s">
        <v>161</v>
      </c>
      <c r="B78" s="65" t="s">
        <v>151</v>
      </c>
      <c r="C78" s="66">
        <v>0</v>
      </c>
      <c r="D78" s="66">
        <v>0</v>
      </c>
      <c r="E78" s="66">
        <v>0</v>
      </c>
      <c r="F78" s="66">
        <v>0</v>
      </c>
      <c r="G78" s="66">
        <v>0</v>
      </c>
      <c r="H78" s="66">
        <v>0</v>
      </c>
      <c r="I78" s="67">
        <v>0</v>
      </c>
      <c r="K78" s="65" t="s">
        <v>151</v>
      </c>
      <c r="L78" s="66">
        <v>0</v>
      </c>
      <c r="M78" s="66">
        <v>0</v>
      </c>
      <c r="N78" s="66">
        <v>0</v>
      </c>
      <c r="O78" s="66">
        <v>0</v>
      </c>
      <c r="P78" s="66">
        <v>0</v>
      </c>
      <c r="Q78" s="66">
        <v>0</v>
      </c>
      <c r="R78" s="67">
        <v>0</v>
      </c>
    </row>
    <row r="79" spans="1:18" x14ac:dyDescent="0.25">
      <c r="A79" s="64" t="s">
        <v>161</v>
      </c>
      <c r="B79" s="65" t="s">
        <v>152</v>
      </c>
      <c r="C79" s="66">
        <v>120959436.62646648</v>
      </c>
      <c r="D79" s="66">
        <v>3593995673.7574458</v>
      </c>
      <c r="E79" s="66">
        <v>23496015.187050935</v>
      </c>
      <c r="F79" s="66">
        <v>13703921.835221257</v>
      </c>
      <c r="G79" s="66">
        <v>155709108.86255485</v>
      </c>
      <c r="H79" s="66">
        <v>79700403.410438687</v>
      </c>
      <c r="I79" s="67">
        <v>923709228.3399992</v>
      </c>
      <c r="K79" s="65" t="s">
        <v>152</v>
      </c>
      <c r="L79" s="66">
        <v>89745217.510145828</v>
      </c>
      <c r="M79" s="66">
        <v>2769975846.2633801</v>
      </c>
      <c r="N79" s="66">
        <v>22915072.781951066</v>
      </c>
      <c r="O79" s="66">
        <v>9759238.1027844287</v>
      </c>
      <c r="P79" s="66">
        <v>112521274.20579314</v>
      </c>
      <c r="Q79" s="66">
        <v>58580429.638214402</v>
      </c>
      <c r="R79" s="67">
        <v>675040279.07003713</v>
      </c>
    </row>
    <row r="80" spans="1:18" x14ac:dyDescent="0.25">
      <c r="A80" s="64" t="s">
        <v>161</v>
      </c>
      <c r="B80" s="65" t="s">
        <v>153</v>
      </c>
      <c r="C80" s="66">
        <v>0</v>
      </c>
      <c r="D80" s="66">
        <v>0</v>
      </c>
      <c r="E80" s="66">
        <v>0</v>
      </c>
      <c r="F80" s="66">
        <v>0</v>
      </c>
      <c r="G80" s="66">
        <v>0</v>
      </c>
      <c r="H80" s="66">
        <v>0</v>
      </c>
      <c r="I80" s="67">
        <v>0</v>
      </c>
      <c r="K80" s="65" t="s">
        <v>153</v>
      </c>
      <c r="L80" s="66">
        <v>0</v>
      </c>
      <c r="M80" s="66">
        <v>0</v>
      </c>
      <c r="N80" s="66">
        <v>0</v>
      </c>
      <c r="O80" s="66">
        <v>0</v>
      </c>
      <c r="P80" s="66">
        <v>0</v>
      </c>
      <c r="Q80" s="66">
        <v>0</v>
      </c>
      <c r="R80" s="67">
        <v>0</v>
      </c>
    </row>
    <row r="81" spans="1:18" x14ac:dyDescent="0.25">
      <c r="A81" s="64" t="s">
        <v>161</v>
      </c>
      <c r="B81" s="65" t="s">
        <v>154</v>
      </c>
      <c r="C81" s="66">
        <v>45458508.428952441</v>
      </c>
      <c r="D81" s="66">
        <v>1285878611.1010058</v>
      </c>
      <c r="E81" s="66">
        <v>65.685600066704239</v>
      </c>
      <c r="F81" s="66">
        <v>1638375.0551504751</v>
      </c>
      <c r="G81" s="66">
        <v>898432.50415328518</v>
      </c>
      <c r="H81" s="66">
        <v>3862327.5068309759</v>
      </c>
      <c r="I81" s="67">
        <v>0</v>
      </c>
      <c r="K81" s="65" t="s">
        <v>154</v>
      </c>
      <c r="L81" s="66">
        <v>50931982.069178872</v>
      </c>
      <c r="M81" s="66">
        <v>1347622679.0637574</v>
      </c>
      <c r="N81" s="66">
        <v>677.53260339829399</v>
      </c>
      <c r="O81" s="66">
        <v>2185269.0454443991</v>
      </c>
      <c r="P81" s="66">
        <v>2181422.0166747239</v>
      </c>
      <c r="Q81" s="66">
        <v>7327829.4860621477</v>
      </c>
      <c r="R81" s="67">
        <v>0</v>
      </c>
    </row>
    <row r="82" spans="1:18" x14ac:dyDescent="0.25">
      <c r="A82" s="64" t="s">
        <v>161</v>
      </c>
      <c r="B82" s="65" t="s">
        <v>155</v>
      </c>
      <c r="C82" s="66">
        <v>75500928.197513849</v>
      </c>
      <c r="D82" s="66">
        <v>2308117062.6564484</v>
      </c>
      <c r="E82" s="66">
        <v>23495949.501450874</v>
      </c>
      <c r="F82" s="66">
        <v>12065546.780070759</v>
      </c>
      <c r="G82" s="66">
        <v>154810676.35840151</v>
      </c>
      <c r="H82" s="66">
        <v>75838075.903607488</v>
      </c>
      <c r="I82" s="67">
        <v>923709228.3399992</v>
      </c>
      <c r="K82" s="65" t="s">
        <v>155</v>
      </c>
      <c r="L82" s="66">
        <v>38813235.440966845</v>
      </c>
      <c r="M82" s="66">
        <v>1422353167.1996243</v>
      </c>
      <c r="N82" s="66">
        <v>22914395.249347668</v>
      </c>
      <c r="O82" s="66">
        <v>7573969.0573400166</v>
      </c>
      <c r="P82" s="66">
        <v>110339852.18911856</v>
      </c>
      <c r="Q82" s="66">
        <v>51252600.152152322</v>
      </c>
      <c r="R82" s="67">
        <v>675040279.07003713</v>
      </c>
    </row>
    <row r="83" spans="1:18" x14ac:dyDescent="0.25">
      <c r="A83" s="64" t="s">
        <v>161</v>
      </c>
      <c r="B83" s="72" t="s">
        <v>127</v>
      </c>
      <c r="C83" s="66">
        <v>0</v>
      </c>
      <c r="D83" s="66">
        <v>0</v>
      </c>
      <c r="E83" s="66">
        <v>0</v>
      </c>
      <c r="F83" s="66">
        <v>0</v>
      </c>
      <c r="G83" s="66">
        <v>0</v>
      </c>
      <c r="H83" s="66">
        <v>0</v>
      </c>
      <c r="I83" s="67">
        <v>0</v>
      </c>
      <c r="J83" s="75"/>
      <c r="K83" s="72" t="s">
        <v>127</v>
      </c>
      <c r="L83" s="66">
        <v>0</v>
      </c>
      <c r="M83" s="66">
        <v>0</v>
      </c>
      <c r="N83" s="66">
        <v>0</v>
      </c>
      <c r="O83" s="66">
        <v>0</v>
      </c>
      <c r="P83" s="66">
        <v>0</v>
      </c>
      <c r="Q83" s="66">
        <v>0</v>
      </c>
      <c r="R83" s="67">
        <v>0</v>
      </c>
    </row>
    <row r="84" spans="1:18" ht="15.75" thickBot="1" x14ac:dyDescent="0.3">
      <c r="A84" s="64" t="s">
        <v>161</v>
      </c>
      <c r="B84" s="82" t="s">
        <v>128</v>
      </c>
      <c r="C84" s="85">
        <v>680.48845614262302</v>
      </c>
      <c r="D84" s="85">
        <v>26195.180897226041</v>
      </c>
      <c r="E84" s="85">
        <v>0</v>
      </c>
      <c r="F84" s="85">
        <v>0</v>
      </c>
      <c r="G84" s="85">
        <v>0</v>
      </c>
      <c r="H84" s="85">
        <v>0</v>
      </c>
      <c r="I84" s="86">
        <v>0</v>
      </c>
      <c r="J84" s="75"/>
      <c r="K84" s="82" t="s">
        <v>128</v>
      </c>
      <c r="L84" s="85">
        <v>4954.261105880737</v>
      </c>
      <c r="M84" s="85">
        <v>82088.594308667845</v>
      </c>
      <c r="N84" s="85">
        <v>0</v>
      </c>
      <c r="O84" s="85">
        <v>249.85358241995064</v>
      </c>
      <c r="P84" s="85">
        <v>53.825613447487832</v>
      </c>
      <c r="Q84" s="85">
        <v>430.19036655497479</v>
      </c>
      <c r="R84" s="86">
        <v>0</v>
      </c>
    </row>
    <row r="85" spans="1:18" x14ac:dyDescent="0.25">
      <c r="L85" s="8"/>
      <c r="M85" s="8"/>
      <c r="N85" s="8"/>
      <c r="O85" s="8"/>
      <c r="P85" s="8"/>
      <c r="Q85" s="8"/>
      <c r="R85" s="8"/>
    </row>
    <row r="86" spans="1:18" x14ac:dyDescent="0.25">
      <c r="L86" s="8"/>
      <c r="M86" s="8"/>
      <c r="N86" s="8"/>
      <c r="O86" s="8"/>
      <c r="P86" s="8"/>
      <c r="Q86" s="8"/>
      <c r="R86" s="8"/>
    </row>
    <row r="89" spans="1:18" x14ac:dyDescent="0.25">
      <c r="A89" s="78"/>
    </row>
  </sheetData>
  <mergeCells count="10">
    <mergeCell ref="T3:U3"/>
    <mergeCell ref="V3:W3"/>
    <mergeCell ref="B44:B45"/>
    <mergeCell ref="C44:I44"/>
    <mergeCell ref="K44:K45"/>
    <mergeCell ref="L44:R44"/>
    <mergeCell ref="B2:B3"/>
    <mergeCell ref="C2:I2"/>
    <mergeCell ref="K2:K3"/>
    <mergeCell ref="L2:R2"/>
  </mergeCells>
  <pageMargins left="0.7" right="0.7" top="0.75" bottom="0.75" header="0.3" footer="0.3"/>
  <pageSetup paperSize="17" scale="59"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9"/>
  <sheetViews>
    <sheetView workbookViewId="0">
      <selection activeCell="B14" sqref="B14"/>
    </sheetView>
  </sheetViews>
  <sheetFormatPr defaultColWidth="12.42578125" defaultRowHeight="15" x14ac:dyDescent="0.25"/>
  <cols>
    <col min="1" max="1" width="56" style="98" customWidth="1"/>
    <col min="2" max="2" width="20.7109375" style="98" customWidth="1"/>
    <col min="3" max="3" width="22.140625" style="98" customWidth="1"/>
    <col min="4" max="4" width="17.140625" style="98" customWidth="1"/>
    <col min="5" max="5" width="28.85546875" style="98" customWidth="1"/>
    <col min="6" max="6" width="15.5703125" style="98" customWidth="1"/>
    <col min="7" max="7" width="16.85546875" style="98" bestFit="1" customWidth="1"/>
    <col min="8" max="8" width="15.7109375" style="98" customWidth="1"/>
    <col min="9" max="9" width="17.140625" style="98" customWidth="1"/>
    <col min="10" max="10" width="15.28515625" style="98" bestFit="1" customWidth="1"/>
    <col min="11" max="11" width="16.7109375" style="98" bestFit="1" customWidth="1"/>
    <col min="12" max="12" width="17.42578125" style="98" customWidth="1"/>
    <col min="13" max="13" width="20.5703125" style="98" customWidth="1"/>
    <col min="14" max="14" width="17.140625" style="98" customWidth="1"/>
    <col min="15" max="15" width="18" style="98" customWidth="1"/>
    <col min="16" max="16" width="16.140625" style="98" bestFit="1" customWidth="1"/>
    <col min="17" max="17" width="14.7109375" style="98" bestFit="1" customWidth="1"/>
    <col min="18" max="18" width="12.42578125" style="98"/>
    <col min="19" max="19" width="3.28515625" style="98" customWidth="1"/>
    <col min="20" max="22" width="12.42578125" style="98"/>
    <col min="23" max="23" width="3.28515625" style="98" customWidth="1"/>
    <col min="24" max="16384" width="12.42578125" style="98"/>
  </cols>
  <sheetData>
    <row r="1" spans="1:26" x14ac:dyDescent="0.25">
      <c r="A1" s="95"/>
      <c r="B1" s="96" t="s">
        <v>14</v>
      </c>
      <c r="C1" s="97" t="s">
        <v>97</v>
      </c>
      <c r="D1" s="97" t="s">
        <v>96</v>
      </c>
      <c r="G1" s="99" t="s">
        <v>260</v>
      </c>
      <c r="H1" s="99"/>
      <c r="I1" s="99"/>
      <c r="J1" s="100"/>
      <c r="P1" s="99" t="s">
        <v>261</v>
      </c>
      <c r="Q1" s="99"/>
      <c r="R1" s="99"/>
      <c r="T1" s="99" t="s">
        <v>262</v>
      </c>
      <c r="U1" s="99"/>
      <c r="V1" s="99"/>
      <c r="X1" s="99" t="s">
        <v>263</v>
      </c>
      <c r="Y1" s="99"/>
      <c r="Z1" s="99"/>
    </row>
    <row r="2" spans="1:26" x14ac:dyDescent="0.25">
      <c r="A2" s="101"/>
      <c r="B2" s="102"/>
      <c r="C2" s="101"/>
      <c r="D2" s="101"/>
      <c r="E2" s="101"/>
      <c r="G2" s="99" t="s">
        <v>264</v>
      </c>
      <c r="H2" s="99" t="s">
        <v>265</v>
      </c>
      <c r="I2" s="99" t="s">
        <v>266</v>
      </c>
      <c r="J2" s="100"/>
      <c r="P2" s="99" t="s">
        <v>264</v>
      </c>
      <c r="Q2" s="99" t="s">
        <v>265</v>
      </c>
      <c r="R2" s="99" t="s">
        <v>266</v>
      </c>
      <c r="T2" s="99" t="s">
        <v>264</v>
      </c>
      <c r="U2" s="99" t="s">
        <v>265</v>
      </c>
      <c r="V2" s="99" t="s">
        <v>266</v>
      </c>
      <c r="X2" s="99" t="s">
        <v>264</v>
      </c>
      <c r="Y2" s="99" t="s">
        <v>265</v>
      </c>
      <c r="Z2" s="99" t="s">
        <v>266</v>
      </c>
    </row>
    <row r="3" spans="1:26" x14ac:dyDescent="0.25">
      <c r="A3" s="96" t="s">
        <v>267</v>
      </c>
      <c r="B3" s="96">
        <v>2020</v>
      </c>
      <c r="G3" s="98">
        <v>0</v>
      </c>
      <c r="H3" s="103">
        <f t="shared" ref="H3:I26" si="0">(0.45*Q3)+(0.45*U3)+(0.1*Y3)</f>
        <v>0</v>
      </c>
      <c r="I3" s="103">
        <f t="shared" si="0"/>
        <v>0</v>
      </c>
      <c r="J3" s="103"/>
      <c r="P3" s="98">
        <v>0</v>
      </c>
      <c r="Q3" s="103">
        <v>0</v>
      </c>
      <c r="R3" s="103">
        <v>0</v>
      </c>
      <c r="T3" s="98">
        <v>0</v>
      </c>
      <c r="U3" s="103">
        <v>0</v>
      </c>
      <c r="V3" s="103">
        <v>0</v>
      </c>
      <c r="X3" s="98">
        <v>0</v>
      </c>
      <c r="Y3" s="103">
        <v>0</v>
      </c>
      <c r="Z3" s="103">
        <v>0</v>
      </c>
    </row>
    <row r="4" spans="1:26" x14ac:dyDescent="0.25">
      <c r="A4" s="104" t="s">
        <v>8</v>
      </c>
      <c r="B4" s="105"/>
      <c r="G4" s="98">
        <v>1</v>
      </c>
      <c r="H4" s="103">
        <f t="shared" si="0"/>
        <v>0</v>
      </c>
      <c r="I4" s="103">
        <f t="shared" si="0"/>
        <v>0</v>
      </c>
      <c r="J4" s="103"/>
      <c r="P4" s="98">
        <v>1</v>
      </c>
      <c r="Q4" s="103">
        <v>0</v>
      </c>
      <c r="R4" s="103">
        <v>0</v>
      </c>
      <c r="T4" s="98">
        <v>1</v>
      </c>
      <c r="U4" s="103">
        <v>0</v>
      </c>
      <c r="V4" s="103">
        <v>0</v>
      </c>
      <c r="X4" s="98">
        <v>1</v>
      </c>
      <c r="Y4" s="103">
        <v>0</v>
      </c>
      <c r="Z4" s="103">
        <v>0</v>
      </c>
    </row>
    <row r="5" spans="1:26" x14ac:dyDescent="0.25">
      <c r="A5" s="106" t="s">
        <v>268</v>
      </c>
      <c r="B5" s="103">
        <f>E32/1000</f>
        <v>5142.7692475606755</v>
      </c>
      <c r="G5" s="98">
        <v>2</v>
      </c>
      <c r="H5" s="103">
        <f t="shared" si="0"/>
        <v>0</v>
      </c>
      <c r="I5" s="103">
        <f t="shared" si="0"/>
        <v>0</v>
      </c>
      <c r="J5" s="103"/>
      <c r="P5" s="98">
        <v>2</v>
      </c>
      <c r="Q5" s="103">
        <v>0</v>
      </c>
      <c r="R5" s="103">
        <v>0</v>
      </c>
      <c r="T5" s="98">
        <v>2</v>
      </c>
      <c r="U5" s="103">
        <v>0</v>
      </c>
      <c r="V5" s="103">
        <v>0</v>
      </c>
      <c r="X5" s="98">
        <v>2</v>
      </c>
      <c r="Y5" s="103">
        <v>0</v>
      </c>
      <c r="Z5" s="103">
        <v>0</v>
      </c>
    </row>
    <row r="6" spans="1:26" x14ac:dyDescent="0.25">
      <c r="A6" s="106" t="s">
        <v>269</v>
      </c>
      <c r="B6" s="103">
        <f>I19/1000/31/4*B5</f>
        <v>1107.867277142562</v>
      </c>
      <c r="C6" s="103"/>
      <c r="G6" s="98">
        <v>3</v>
      </c>
      <c r="H6" s="103">
        <f t="shared" si="0"/>
        <v>0</v>
      </c>
      <c r="I6" s="103">
        <f t="shared" si="0"/>
        <v>0</v>
      </c>
      <c r="J6" s="103"/>
      <c r="P6" s="98">
        <v>3</v>
      </c>
      <c r="Q6" s="103">
        <v>0</v>
      </c>
      <c r="R6" s="103">
        <v>0</v>
      </c>
      <c r="T6" s="98">
        <v>3</v>
      </c>
      <c r="U6" s="103">
        <v>0</v>
      </c>
      <c r="V6" s="103">
        <v>0</v>
      </c>
      <c r="X6" s="98">
        <v>3</v>
      </c>
      <c r="Y6" s="103">
        <v>0</v>
      </c>
      <c r="Z6" s="103">
        <v>0</v>
      </c>
    </row>
    <row r="7" spans="1:26" x14ac:dyDescent="0.25">
      <c r="A7" s="106" t="s">
        <v>270</v>
      </c>
      <c r="B7" s="103">
        <f>H10/1000/31/4*B5</f>
        <v>87.49548848170771</v>
      </c>
      <c r="C7" s="103"/>
      <c r="D7" s="107"/>
      <c r="G7" s="98">
        <v>4</v>
      </c>
      <c r="H7" s="103">
        <f t="shared" si="0"/>
        <v>0</v>
      </c>
      <c r="I7" s="103">
        <f t="shared" si="0"/>
        <v>0</v>
      </c>
      <c r="J7" s="103"/>
      <c r="P7" s="98">
        <v>4</v>
      </c>
      <c r="Q7" s="103">
        <v>0</v>
      </c>
      <c r="R7" s="103">
        <v>0</v>
      </c>
      <c r="T7" s="98">
        <v>4</v>
      </c>
      <c r="U7" s="103">
        <v>0</v>
      </c>
      <c r="V7" s="103">
        <v>0</v>
      </c>
      <c r="X7" s="98">
        <v>4</v>
      </c>
      <c r="Y7" s="103">
        <v>0</v>
      </c>
      <c r="Z7" s="103">
        <v>0</v>
      </c>
    </row>
    <row r="8" spans="1:26" x14ac:dyDescent="0.25">
      <c r="A8" s="106" t="s">
        <v>271</v>
      </c>
      <c r="B8" s="103">
        <f>E34</f>
        <v>7906.9647628223665</v>
      </c>
      <c r="G8" s="98">
        <v>5</v>
      </c>
      <c r="H8" s="103">
        <f t="shared" si="0"/>
        <v>0</v>
      </c>
      <c r="I8" s="103">
        <f t="shared" si="0"/>
        <v>0</v>
      </c>
      <c r="J8" s="103"/>
      <c r="P8" s="98">
        <v>5</v>
      </c>
      <c r="Q8" s="103">
        <v>0</v>
      </c>
      <c r="R8" s="103">
        <v>0</v>
      </c>
      <c r="T8" s="98">
        <v>5</v>
      </c>
      <c r="U8" s="103">
        <v>0</v>
      </c>
      <c r="V8" s="103">
        <v>0</v>
      </c>
      <c r="X8" s="98">
        <v>5</v>
      </c>
      <c r="Y8" s="103">
        <v>0</v>
      </c>
      <c r="Z8" s="103">
        <v>0</v>
      </c>
    </row>
    <row r="9" spans="1:26" x14ac:dyDescent="0.25">
      <c r="A9" s="106" t="s">
        <v>272</v>
      </c>
      <c r="B9" s="108">
        <v>0.54415512832922308</v>
      </c>
      <c r="G9" s="98">
        <v>6</v>
      </c>
      <c r="H9" s="103">
        <f t="shared" si="0"/>
        <v>0</v>
      </c>
      <c r="I9" s="103">
        <f t="shared" si="0"/>
        <v>2294.2568000000001</v>
      </c>
      <c r="J9" s="103"/>
      <c r="P9" s="98">
        <v>6</v>
      </c>
      <c r="Q9" s="103">
        <v>0</v>
      </c>
      <c r="R9" s="103">
        <v>2035.9970000000001</v>
      </c>
      <c r="T9" s="98">
        <v>6</v>
      </c>
      <c r="U9" s="103">
        <v>0</v>
      </c>
      <c r="V9" s="103">
        <v>2728.3209999999999</v>
      </c>
      <c r="X9" s="98">
        <v>6</v>
      </c>
      <c r="Y9" s="103">
        <v>0</v>
      </c>
      <c r="Z9" s="103">
        <v>1503.1370000000004</v>
      </c>
    </row>
    <row r="10" spans="1:26" x14ac:dyDescent="0.25">
      <c r="A10" s="109" t="s">
        <v>51</v>
      </c>
      <c r="B10" s="110"/>
      <c r="G10" s="98">
        <v>7</v>
      </c>
      <c r="H10" s="103">
        <f t="shared" si="0"/>
        <v>2109.6495</v>
      </c>
      <c r="I10" s="103">
        <f t="shared" si="0"/>
        <v>15768.7215</v>
      </c>
      <c r="J10" s="103"/>
      <c r="P10" s="98">
        <v>7</v>
      </c>
      <c r="Q10" s="103">
        <v>1055.567</v>
      </c>
      <c r="R10" s="103">
        <v>14651.598</v>
      </c>
      <c r="T10" s="98">
        <v>7</v>
      </c>
      <c r="U10" s="103">
        <v>3632.5429999999997</v>
      </c>
      <c r="V10" s="103">
        <v>17715.89</v>
      </c>
      <c r="X10" s="98">
        <v>7</v>
      </c>
      <c r="Y10" s="103">
        <v>0</v>
      </c>
      <c r="Z10" s="103">
        <v>12033.518999999998</v>
      </c>
    </row>
    <row r="11" spans="1:26" x14ac:dyDescent="0.25">
      <c r="A11" s="106" t="s">
        <v>268</v>
      </c>
      <c r="B11" s="49">
        <f>O46/1000</f>
        <v>9066.4549377205731</v>
      </c>
      <c r="G11" s="98">
        <v>8</v>
      </c>
      <c r="H11" s="103">
        <f t="shared" si="0"/>
        <v>24180.525299999998</v>
      </c>
      <c r="I11" s="103">
        <f t="shared" si="0"/>
        <v>35610.673000000003</v>
      </c>
      <c r="J11" s="103"/>
      <c r="P11" s="98">
        <v>8</v>
      </c>
      <c r="Q11" s="103">
        <v>23127.85</v>
      </c>
      <c r="R11" s="103">
        <v>34223.955000000002</v>
      </c>
      <c r="T11" s="98">
        <v>8</v>
      </c>
      <c r="U11" s="103">
        <v>26422.35</v>
      </c>
      <c r="V11" s="103">
        <v>38497.021000000008</v>
      </c>
      <c r="X11" s="98">
        <v>8</v>
      </c>
      <c r="Y11" s="103">
        <v>18829.353000000003</v>
      </c>
      <c r="Z11" s="103">
        <v>28862.337999999992</v>
      </c>
    </row>
    <row r="12" spans="1:26" x14ac:dyDescent="0.25">
      <c r="A12" s="106" t="s">
        <v>269</v>
      </c>
      <c r="B12" s="103">
        <f>I19/1000/31/4*B11</f>
        <v>1953.1167473540668</v>
      </c>
      <c r="C12" s="107"/>
      <c r="G12" s="98">
        <v>9</v>
      </c>
      <c r="H12" s="103">
        <f t="shared" si="0"/>
        <v>44795.505349999992</v>
      </c>
      <c r="I12" s="103">
        <f t="shared" si="0"/>
        <v>52434.73339999999</v>
      </c>
      <c r="J12" s="103"/>
      <c r="P12" s="98">
        <v>9</v>
      </c>
      <c r="Q12" s="103">
        <v>43010.017</v>
      </c>
      <c r="R12" s="103">
        <v>49540.123999999996</v>
      </c>
      <c r="T12" s="98">
        <v>9</v>
      </c>
      <c r="U12" s="103">
        <v>47833.297999999988</v>
      </c>
      <c r="V12" s="103">
        <v>56513.555999999982</v>
      </c>
      <c r="X12" s="98">
        <v>9</v>
      </c>
      <c r="Y12" s="103">
        <v>39160.135999999999</v>
      </c>
      <c r="Z12" s="103">
        <v>47105.774000000012</v>
      </c>
    </row>
    <row r="13" spans="1:26" x14ac:dyDescent="0.25">
      <c r="A13" s="106" t="s">
        <v>270</v>
      </c>
      <c r="B13" s="103">
        <f>H10/1000/31/4*B11</f>
        <v>154.25033972689306</v>
      </c>
      <c r="C13" s="107"/>
      <c r="G13" s="98">
        <v>10</v>
      </c>
      <c r="H13" s="103">
        <f t="shared" si="0"/>
        <v>62195.498350000009</v>
      </c>
      <c r="I13" s="103">
        <f t="shared" si="0"/>
        <v>62413.83905000001</v>
      </c>
      <c r="J13" s="103"/>
      <c r="P13" s="98">
        <v>10</v>
      </c>
      <c r="Q13" s="103">
        <v>60592.506000000016</v>
      </c>
      <c r="R13" s="103">
        <v>60303.343000000008</v>
      </c>
      <c r="T13" s="98">
        <v>10</v>
      </c>
      <c r="U13" s="103">
        <v>65933.256999999998</v>
      </c>
      <c r="V13" s="103">
        <v>65562.785999999993</v>
      </c>
      <c r="X13" s="98">
        <v>10</v>
      </c>
      <c r="Y13" s="103">
        <v>52589.049999999996</v>
      </c>
      <c r="Z13" s="103">
        <v>57740.810000000012</v>
      </c>
    </row>
    <row r="14" spans="1:26" x14ac:dyDescent="0.25">
      <c r="A14" s="106" t="s">
        <v>273</v>
      </c>
      <c r="B14" s="111">
        <f>O48</f>
        <v>13782.925167703308</v>
      </c>
      <c r="G14">
        <v>11</v>
      </c>
      <c r="H14" s="103">
        <f t="shared" si="0"/>
        <v>69628.903600000005</v>
      </c>
      <c r="I14" s="103">
        <f t="shared" si="0"/>
        <v>65915.580449999994</v>
      </c>
      <c r="J14" s="103"/>
      <c r="P14">
        <v>11</v>
      </c>
      <c r="Q14" s="103">
        <v>73113.369000000006</v>
      </c>
      <c r="R14" s="103">
        <v>65663.979000000021</v>
      </c>
      <c r="T14">
        <v>11</v>
      </c>
      <c r="U14" s="103">
        <v>67713.985000000001</v>
      </c>
      <c r="V14" s="103">
        <v>67220.431999999986</v>
      </c>
      <c r="X14">
        <v>11</v>
      </c>
      <c r="Y14" s="103">
        <v>62565.943000000007</v>
      </c>
      <c r="Z14" s="103">
        <v>61175.955000000016</v>
      </c>
    </row>
    <row r="15" spans="1:26" x14ac:dyDescent="0.25">
      <c r="A15" s="106" t="s">
        <v>274</v>
      </c>
      <c r="B15" s="112">
        <v>1.4503964981253175</v>
      </c>
      <c r="G15" s="98">
        <v>12</v>
      </c>
      <c r="H15" s="103">
        <f t="shared" si="0"/>
        <v>73121.134999999995</v>
      </c>
      <c r="I15" s="103">
        <f t="shared" si="0"/>
        <v>67205.479200000002</v>
      </c>
      <c r="J15" s="103"/>
      <c r="P15" s="98">
        <v>12</v>
      </c>
      <c r="Q15" s="103">
        <v>76740.512999999977</v>
      </c>
      <c r="R15" s="103">
        <v>67268.464999999997</v>
      </c>
      <c r="T15" s="98">
        <v>12</v>
      </c>
      <c r="U15" s="103">
        <v>71587.249000000011</v>
      </c>
      <c r="V15" s="103">
        <v>69321.463000000003</v>
      </c>
      <c r="X15" s="98">
        <v>12</v>
      </c>
      <c r="Y15" s="103">
        <v>63736.420999999995</v>
      </c>
      <c r="Z15" s="103">
        <v>57400.116000000002</v>
      </c>
    </row>
    <row r="16" spans="1:26" x14ac:dyDescent="0.25">
      <c r="A16" s="109" t="s">
        <v>10</v>
      </c>
      <c r="B16" s="110"/>
      <c r="G16" s="98">
        <v>13</v>
      </c>
      <c r="H16" s="103">
        <f t="shared" si="0"/>
        <v>68274.703300000023</v>
      </c>
      <c r="I16" s="103">
        <f t="shared" si="0"/>
        <v>60253.32680000001</v>
      </c>
      <c r="J16" s="103"/>
      <c r="P16" s="98">
        <v>13</v>
      </c>
      <c r="Q16" s="103">
        <v>71387.287000000026</v>
      </c>
      <c r="R16" s="103">
        <v>64365.58400000001</v>
      </c>
      <c r="T16" s="98">
        <v>13</v>
      </c>
      <c r="U16" s="103">
        <v>66727.165000000023</v>
      </c>
      <c r="V16" s="103">
        <v>57278.402000000002</v>
      </c>
      <c r="X16" s="98">
        <v>13</v>
      </c>
      <c r="Y16" s="103">
        <v>61231.999000000003</v>
      </c>
      <c r="Z16" s="103">
        <v>55135.330999999991</v>
      </c>
    </row>
    <row r="17" spans="1:26" x14ac:dyDescent="0.25">
      <c r="A17" s="113" t="s">
        <v>275</v>
      </c>
      <c r="B17" s="49">
        <f>B14+B8</f>
        <v>21689.889930525675</v>
      </c>
      <c r="G17" s="98">
        <v>14</v>
      </c>
      <c r="H17" s="103">
        <f t="shared" si="0"/>
        <v>60146.228499999997</v>
      </c>
      <c r="I17" s="103">
        <f t="shared" si="0"/>
        <v>52789.666300000004</v>
      </c>
      <c r="J17" s="103"/>
      <c r="P17" s="98">
        <v>14</v>
      </c>
      <c r="Q17" s="103">
        <v>62255.100999999988</v>
      </c>
      <c r="R17" s="103">
        <v>57461.952000000012</v>
      </c>
      <c r="T17" s="98">
        <v>14</v>
      </c>
      <c r="U17" s="103">
        <v>59058.269000000015</v>
      </c>
      <c r="V17" s="103">
        <v>48606.05</v>
      </c>
      <c r="X17" s="98">
        <v>14</v>
      </c>
      <c r="Y17" s="103">
        <v>55552.12000000001</v>
      </c>
      <c r="Z17" s="103">
        <v>50590.654000000002</v>
      </c>
    </row>
    <row r="18" spans="1:26" x14ac:dyDescent="0.25">
      <c r="A18" s="114" t="s">
        <v>276</v>
      </c>
      <c r="B18" s="102">
        <v>0.90248249537630831</v>
      </c>
      <c r="G18" s="98">
        <v>15</v>
      </c>
      <c r="H18" s="103">
        <f t="shared" si="0"/>
        <v>46187.509399999995</v>
      </c>
      <c r="I18" s="103">
        <f t="shared" si="0"/>
        <v>40046.740100000003</v>
      </c>
      <c r="J18" s="103"/>
      <c r="P18" s="98">
        <v>15</v>
      </c>
      <c r="Q18" s="103">
        <v>48385.93499999999</v>
      </c>
      <c r="R18" s="103">
        <v>41890.240000000005</v>
      </c>
      <c r="T18" s="98">
        <v>15</v>
      </c>
      <c r="U18" s="103">
        <v>44390.894999999997</v>
      </c>
      <c r="V18" s="103">
        <v>37712.954000000005</v>
      </c>
      <c r="X18" s="98">
        <v>15</v>
      </c>
      <c r="Y18" s="103">
        <v>44379.359000000004</v>
      </c>
      <c r="Z18" s="103">
        <v>42253.028000000006</v>
      </c>
    </row>
    <row r="19" spans="1:26" x14ac:dyDescent="0.25">
      <c r="B19" s="107"/>
      <c r="C19" s="107"/>
      <c r="E19" s="115"/>
      <c r="G19" s="98">
        <v>16</v>
      </c>
      <c r="H19" s="103">
        <f t="shared" si="0"/>
        <v>27786.50935</v>
      </c>
      <c r="I19" s="103">
        <f t="shared" si="0"/>
        <v>26712.367549999995</v>
      </c>
      <c r="J19" s="103"/>
      <c r="P19" s="98">
        <v>16</v>
      </c>
      <c r="Q19" s="103">
        <v>27011.610000000004</v>
      </c>
      <c r="R19" s="103">
        <v>28320.778999999995</v>
      </c>
      <c r="T19" s="98">
        <v>16</v>
      </c>
      <c r="U19" s="103">
        <v>28409.252999999993</v>
      </c>
      <c r="V19" s="103">
        <v>24289.55</v>
      </c>
      <c r="X19" s="98">
        <v>16</v>
      </c>
      <c r="Y19" s="103">
        <v>28471.21</v>
      </c>
      <c r="Z19" s="103">
        <v>30377.195000000003</v>
      </c>
    </row>
    <row r="20" spans="1:26" x14ac:dyDescent="0.25">
      <c r="A20" s="116" t="s">
        <v>277</v>
      </c>
      <c r="B20" s="101"/>
      <c r="C20" s="101"/>
      <c r="D20" s="101"/>
      <c r="E20" s="101"/>
      <c r="G20" s="98">
        <v>17</v>
      </c>
      <c r="H20" s="103">
        <f t="shared" si="0"/>
        <v>7875.4512000000013</v>
      </c>
      <c r="I20" s="103">
        <f t="shared" si="0"/>
        <v>13224.24245</v>
      </c>
      <c r="J20" s="103"/>
      <c r="P20" s="98">
        <v>17</v>
      </c>
      <c r="Q20" s="103">
        <v>8591.7950000000019</v>
      </c>
      <c r="R20" s="103">
        <v>14696.853999999999</v>
      </c>
      <c r="T20" s="98">
        <v>17</v>
      </c>
      <c r="U20" s="103">
        <v>6461.5250000000015</v>
      </c>
      <c r="V20" s="103">
        <v>11151.625000000002</v>
      </c>
      <c r="X20" s="98">
        <v>17</v>
      </c>
      <c r="Y20" s="103">
        <v>11014.572</v>
      </c>
      <c r="Z20" s="103">
        <v>15924.269000000002</v>
      </c>
    </row>
    <row r="21" spans="1:26" x14ac:dyDescent="0.25">
      <c r="A21" s="117" t="s">
        <v>278</v>
      </c>
      <c r="B21" s="117" t="s">
        <v>279</v>
      </c>
      <c r="C21" s="117" t="s">
        <v>280</v>
      </c>
      <c r="D21" s="117" t="s">
        <v>281</v>
      </c>
      <c r="E21" s="117" t="s">
        <v>10</v>
      </c>
      <c r="G21" s="98">
        <v>18</v>
      </c>
      <c r="H21" s="103">
        <f t="shared" si="0"/>
        <v>0</v>
      </c>
      <c r="I21" s="103">
        <f t="shared" si="0"/>
        <v>2173.3650000000002</v>
      </c>
      <c r="J21" s="103"/>
      <c r="P21" s="98">
        <v>18</v>
      </c>
      <c r="Q21" s="103">
        <v>0</v>
      </c>
      <c r="R21" s="103">
        <v>2166.0239999999999</v>
      </c>
      <c r="T21" s="98">
        <v>18</v>
      </c>
      <c r="U21" s="103">
        <v>0</v>
      </c>
      <c r="V21" s="103">
        <v>1891.8400000000001</v>
      </c>
      <c r="X21" s="98">
        <v>18</v>
      </c>
      <c r="Y21" s="103">
        <v>0</v>
      </c>
      <c r="Z21" s="103">
        <v>3473.2620000000006</v>
      </c>
    </row>
    <row r="22" spans="1:26" x14ac:dyDescent="0.25">
      <c r="A22" s="98" t="s">
        <v>282</v>
      </c>
      <c r="B22" s="49">
        <v>1005068.1465372915</v>
      </c>
      <c r="C22" s="49">
        <v>468469.48244488286</v>
      </c>
      <c r="D22" s="49">
        <v>183746.37101782564</v>
      </c>
      <c r="E22" s="118">
        <f>SUM(B22:D22)</f>
        <v>1657283.9999999998</v>
      </c>
      <c r="G22" s="98">
        <v>19</v>
      </c>
      <c r="H22" s="103">
        <f t="shared" si="0"/>
        <v>0</v>
      </c>
      <c r="I22" s="103">
        <f t="shared" si="0"/>
        <v>0</v>
      </c>
      <c r="J22" s="103"/>
      <c r="P22" s="98">
        <v>19</v>
      </c>
      <c r="Q22" s="103">
        <v>0</v>
      </c>
      <c r="R22" s="103">
        <v>0</v>
      </c>
      <c r="T22" s="98">
        <v>19</v>
      </c>
      <c r="U22" s="103">
        <v>0</v>
      </c>
      <c r="V22" s="103">
        <v>0</v>
      </c>
      <c r="X22" s="98">
        <v>19</v>
      </c>
      <c r="Y22" s="103">
        <v>0</v>
      </c>
      <c r="Z22" s="103">
        <v>0</v>
      </c>
    </row>
    <row r="23" spans="1:26" x14ac:dyDescent="0.25">
      <c r="A23" s="98" t="s">
        <v>283</v>
      </c>
      <c r="B23" s="119">
        <v>1807</v>
      </c>
      <c r="C23" s="119">
        <v>1229</v>
      </c>
      <c r="D23" s="119">
        <v>813</v>
      </c>
      <c r="G23" s="98">
        <v>20</v>
      </c>
      <c r="H23" s="103">
        <f t="shared" si="0"/>
        <v>0</v>
      </c>
      <c r="I23" s="103">
        <f t="shared" si="0"/>
        <v>0</v>
      </c>
      <c r="J23" s="103"/>
      <c r="P23" s="98">
        <v>20</v>
      </c>
      <c r="Q23" s="103">
        <v>0</v>
      </c>
      <c r="R23" s="103">
        <v>0</v>
      </c>
      <c r="T23" s="98">
        <v>20</v>
      </c>
      <c r="U23" s="103">
        <v>0</v>
      </c>
      <c r="V23" s="103">
        <v>0</v>
      </c>
      <c r="X23" s="98">
        <v>20</v>
      </c>
      <c r="Y23" s="103">
        <v>0</v>
      </c>
      <c r="Z23" s="103">
        <v>0</v>
      </c>
    </row>
    <row r="24" spans="1:26" x14ac:dyDescent="0.25">
      <c r="A24" s="98" t="s">
        <v>284</v>
      </c>
      <c r="B24" s="120">
        <v>1.3751922705622928</v>
      </c>
      <c r="C24" s="120">
        <v>3.66734693877551</v>
      </c>
      <c r="D24" s="120">
        <v>1</v>
      </c>
      <c r="G24" s="98">
        <v>21</v>
      </c>
      <c r="H24" s="103">
        <f t="shared" si="0"/>
        <v>0</v>
      </c>
      <c r="I24" s="103">
        <f t="shared" si="0"/>
        <v>0</v>
      </c>
      <c r="P24" s="98">
        <v>21</v>
      </c>
      <c r="Q24" s="103">
        <v>0</v>
      </c>
      <c r="R24" s="103">
        <v>0</v>
      </c>
      <c r="T24" s="98">
        <v>21</v>
      </c>
      <c r="U24" s="103">
        <v>0</v>
      </c>
      <c r="V24" s="103">
        <v>0</v>
      </c>
      <c r="X24" s="98">
        <v>21</v>
      </c>
      <c r="Y24" s="103">
        <v>0</v>
      </c>
      <c r="Z24" s="103">
        <v>0</v>
      </c>
    </row>
    <row r="25" spans="1:26" x14ac:dyDescent="0.25">
      <c r="A25" s="121" t="s">
        <v>285</v>
      </c>
      <c r="B25" s="122">
        <v>247227105.06321725</v>
      </c>
      <c r="C25" s="122">
        <v>29389150.648152746</v>
      </c>
      <c r="D25" s="122">
        <v>27965021.692138549</v>
      </c>
      <c r="E25" s="123">
        <f>SUM(B25:D25)</f>
        <v>304581277.40350854</v>
      </c>
      <c r="G25" s="98">
        <v>22</v>
      </c>
      <c r="H25" s="103">
        <f t="shared" si="0"/>
        <v>0</v>
      </c>
      <c r="I25" s="103">
        <f t="shared" si="0"/>
        <v>0</v>
      </c>
      <c r="P25" s="98">
        <v>22</v>
      </c>
      <c r="Q25" s="103">
        <v>0</v>
      </c>
      <c r="R25" s="103">
        <v>0</v>
      </c>
      <c r="T25" s="98">
        <v>22</v>
      </c>
      <c r="U25" s="103">
        <v>0</v>
      </c>
      <c r="V25" s="103">
        <v>0</v>
      </c>
      <c r="X25" s="98">
        <v>22</v>
      </c>
      <c r="Y25" s="103">
        <v>0</v>
      </c>
      <c r="Z25" s="103">
        <v>0</v>
      </c>
    </row>
    <row r="26" spans="1:26" x14ac:dyDescent="0.25">
      <c r="A26" s="98" t="s">
        <v>286</v>
      </c>
      <c r="B26" s="49">
        <v>17.076651237068983</v>
      </c>
      <c r="C26" s="49">
        <v>17.076651237068983</v>
      </c>
      <c r="D26" s="49">
        <v>17.076651237068983</v>
      </c>
      <c r="G26" s="98">
        <v>23</v>
      </c>
      <c r="H26" s="103">
        <f t="shared" si="0"/>
        <v>0</v>
      </c>
      <c r="I26" s="103">
        <f t="shared" si="0"/>
        <v>0</v>
      </c>
      <c r="P26" s="98">
        <v>23</v>
      </c>
      <c r="Q26" s="103">
        <v>0</v>
      </c>
      <c r="R26" s="103">
        <v>0</v>
      </c>
      <c r="T26" s="98">
        <v>23</v>
      </c>
      <c r="U26" s="103">
        <v>0</v>
      </c>
      <c r="V26" s="103">
        <v>0</v>
      </c>
      <c r="X26" s="98">
        <v>23</v>
      </c>
      <c r="Y26" s="103">
        <v>0</v>
      </c>
      <c r="Z26" s="103">
        <v>0</v>
      </c>
    </row>
    <row r="27" spans="1:26" x14ac:dyDescent="0.25">
      <c r="A27" s="98" t="s">
        <v>287</v>
      </c>
      <c r="B27" s="51">
        <v>0.96</v>
      </c>
      <c r="C27" s="51">
        <v>0.96</v>
      </c>
      <c r="D27" s="51">
        <v>0.96</v>
      </c>
      <c r="H27" s="124"/>
      <c r="I27" s="103"/>
    </row>
    <row r="28" spans="1:26" x14ac:dyDescent="0.25">
      <c r="A28" s="121" t="s">
        <v>288</v>
      </c>
      <c r="B28" s="125">
        <v>1520.2110706313752</v>
      </c>
      <c r="C28" s="125">
        <v>1520.2110706313752</v>
      </c>
      <c r="D28" s="125">
        <v>1520.2110706313752</v>
      </c>
      <c r="E28" s="125">
        <f>AVERAGE(B28:D28)</f>
        <v>1520.2110706313752</v>
      </c>
    </row>
    <row r="29" spans="1:26" x14ac:dyDescent="0.25">
      <c r="A29" s="126" t="s">
        <v>289</v>
      </c>
      <c r="B29" s="127">
        <v>0.1734</v>
      </c>
      <c r="C29" s="127">
        <v>0.1734</v>
      </c>
      <c r="D29" s="127">
        <v>0.1734</v>
      </c>
      <c r="E29" s="127">
        <v>0.1734</v>
      </c>
    </row>
    <row r="30" spans="1:26" x14ac:dyDescent="0.25">
      <c r="A30" s="98" t="s">
        <v>290</v>
      </c>
      <c r="B30" s="49">
        <f>B25*(B26/1000)</f>
        <v>4221811.0495147724</v>
      </c>
      <c r="C30" s="49">
        <f>C25*(C26/1000)</f>
        <v>501868.27577218431</v>
      </c>
      <c r="D30" s="49">
        <f>D25*(D26/1000)</f>
        <v>477548.92227371875</v>
      </c>
      <c r="E30" s="118">
        <f t="shared" ref="E30:E33" si="1">SUM(B30:D30)</f>
        <v>5201228.2475606753</v>
      </c>
    </row>
    <row r="31" spans="1:26" x14ac:dyDescent="0.25">
      <c r="A31" s="98" t="s">
        <v>291</v>
      </c>
      <c r="B31" s="118"/>
      <c r="C31" s="118"/>
      <c r="D31" s="118"/>
      <c r="E31" s="118">
        <v>58459</v>
      </c>
      <c r="G31" s="118"/>
      <c r="H31" s="118"/>
    </row>
    <row r="32" spans="1:26" x14ac:dyDescent="0.25">
      <c r="A32" s="98" t="s">
        <v>292</v>
      </c>
      <c r="B32" s="118">
        <f>(B30)</f>
        <v>4221811.0495147724</v>
      </c>
      <c r="C32" s="118">
        <f t="shared" ref="C32:D32" si="2">(C30)</f>
        <v>501868.27577218431</v>
      </c>
      <c r="D32" s="118">
        <f t="shared" si="2"/>
        <v>477548.92227371875</v>
      </c>
      <c r="E32" s="118">
        <f>SUM(B32:D32)-E31</f>
        <v>5142769.2475606753</v>
      </c>
    </row>
    <row r="33" spans="1:17" x14ac:dyDescent="0.25">
      <c r="A33" s="128" t="s">
        <v>293</v>
      </c>
      <c r="B33" s="129">
        <f>B29*B30</f>
        <v>732062.03598586156</v>
      </c>
      <c r="C33" s="129">
        <f>C30*C29</f>
        <v>87023.959018896756</v>
      </c>
      <c r="D33" s="129">
        <f>D30*D29</f>
        <v>82806.983122262827</v>
      </c>
      <c r="E33" s="129">
        <f t="shared" si="1"/>
        <v>901892.97812702123</v>
      </c>
    </row>
    <row r="34" spans="1:17" x14ac:dyDescent="0.25">
      <c r="A34" s="130" t="s">
        <v>273</v>
      </c>
      <c r="B34" s="131">
        <f>B32*B28/10^6</f>
        <v>6418.0438955862219</v>
      </c>
      <c r="C34" s="131">
        <f t="shared" ref="C34:D34" si="3">C32*C28/10^6</f>
        <v>762.94570882755454</v>
      </c>
      <c r="D34" s="131">
        <f t="shared" si="3"/>
        <v>725.97515840858932</v>
      </c>
      <c r="E34" s="131">
        <f>SUM(B34:D34)</f>
        <v>7906.9647628223665</v>
      </c>
    </row>
    <row r="35" spans="1:17" x14ac:dyDescent="0.25">
      <c r="A35" s="101" t="s">
        <v>294</v>
      </c>
      <c r="B35" s="102">
        <v>0.31359848426197845</v>
      </c>
      <c r="C35" s="102">
        <v>3.7279056010670684E-2</v>
      </c>
      <c r="D35" s="102">
        <v>3.5472600841099183E-2</v>
      </c>
      <c r="E35" s="102">
        <v>0.38635014111374832</v>
      </c>
    </row>
    <row r="37" spans="1:17" x14ac:dyDescent="0.25">
      <c r="A37" s="116" t="s">
        <v>295</v>
      </c>
      <c r="B37" s="101"/>
      <c r="C37" s="101"/>
      <c r="D37" s="101"/>
      <c r="E37" s="101"/>
      <c r="F37" s="101"/>
      <c r="G37" s="101"/>
      <c r="H37" s="101"/>
      <c r="I37" s="101"/>
      <c r="J37" s="101"/>
      <c r="K37" s="101"/>
      <c r="L37" s="101"/>
      <c r="M37" s="101"/>
      <c r="N37" s="101"/>
      <c r="O37" s="50"/>
    </row>
    <row r="38" spans="1:17" x14ac:dyDescent="0.25">
      <c r="A38" s="132" t="s">
        <v>278</v>
      </c>
      <c r="B38" s="132" t="s">
        <v>296</v>
      </c>
      <c r="C38" s="132" t="s">
        <v>297</v>
      </c>
      <c r="D38" s="132" t="s">
        <v>298</v>
      </c>
      <c r="E38" s="132" t="s">
        <v>299</v>
      </c>
      <c r="F38" s="132" t="s">
        <v>300</v>
      </c>
      <c r="G38" s="132" t="s">
        <v>301</v>
      </c>
      <c r="H38" s="132" t="s">
        <v>302</v>
      </c>
      <c r="I38" s="132" t="s">
        <v>303</v>
      </c>
      <c r="J38" s="132" t="s">
        <v>304</v>
      </c>
      <c r="K38" s="132" t="s">
        <v>305</v>
      </c>
      <c r="L38" s="132" t="s">
        <v>306</v>
      </c>
      <c r="M38" s="132" t="s">
        <v>307</v>
      </c>
      <c r="N38" s="132" t="s">
        <v>308</v>
      </c>
      <c r="O38" s="132" t="s">
        <v>10</v>
      </c>
    </row>
    <row r="39" spans="1:17" x14ac:dyDescent="0.25">
      <c r="A39" s="98" t="s">
        <v>309</v>
      </c>
      <c r="B39" s="49">
        <v>69711427.450000003</v>
      </c>
      <c r="C39" s="49">
        <v>15308481</v>
      </c>
      <c r="D39" s="49">
        <v>15442942</v>
      </c>
      <c r="E39" s="49">
        <v>184807908.75999999</v>
      </c>
      <c r="F39" s="49">
        <v>141578048.08000001</v>
      </c>
      <c r="G39" s="49">
        <v>180138310.38999999</v>
      </c>
      <c r="H39" s="49">
        <v>144979712.66999999</v>
      </c>
      <c r="I39" s="49">
        <v>1378130895.03</v>
      </c>
      <c r="J39" s="49">
        <v>891012235</v>
      </c>
      <c r="K39" s="49">
        <v>40336766.049999997</v>
      </c>
      <c r="L39" s="49">
        <v>283930854.98000002</v>
      </c>
      <c r="M39" s="49">
        <v>57780078.079999998</v>
      </c>
      <c r="N39" s="49">
        <v>316511786.50999999</v>
      </c>
      <c r="O39" s="118">
        <f>SUM(B39:N39)</f>
        <v>3719669446</v>
      </c>
      <c r="P39" s="107"/>
      <c r="Q39" s="107"/>
    </row>
    <row r="40" spans="1:17" x14ac:dyDescent="0.25">
      <c r="A40" s="98" t="s">
        <v>310</v>
      </c>
      <c r="B40" s="133">
        <v>2.943661971830986</v>
      </c>
      <c r="C40" s="133">
        <v>2.0220588235294117</v>
      </c>
      <c r="D40" s="133">
        <v>1.3571428571428572</v>
      </c>
      <c r="E40" s="133">
        <v>4.4666918049270992</v>
      </c>
      <c r="F40" s="133">
        <v>7.7205882352941178</v>
      </c>
      <c r="G40" s="133">
        <v>2.9577498180166821</v>
      </c>
      <c r="H40" s="133">
        <v>7.3731343283582094</v>
      </c>
      <c r="I40" s="133">
        <v>2.9472665567494256</v>
      </c>
      <c r="J40" s="133">
        <v>6.0686274509803919</v>
      </c>
      <c r="K40" s="133">
        <v>1.4210526315789473</v>
      </c>
      <c r="L40" s="133">
        <v>1.3279738945720834</v>
      </c>
      <c r="M40" s="133">
        <v>2.0220588235294117</v>
      </c>
      <c r="N40" s="133">
        <v>1.3952702702702702</v>
      </c>
    </row>
    <row r="41" spans="1:17" x14ac:dyDescent="0.25">
      <c r="A41" s="121" t="s">
        <v>311</v>
      </c>
      <c r="B41" s="122">
        <f>B39/B40*0.41</f>
        <v>9709567.7180358842</v>
      </c>
      <c r="C41" s="122">
        <f t="shared" ref="C41:N41" si="4">C39/C40*0.41</f>
        <v>3104003.2747636363</v>
      </c>
      <c r="D41" s="122">
        <f t="shared" si="4"/>
        <v>4665394.0568421045</v>
      </c>
      <c r="E41" s="122">
        <f t="shared" si="4"/>
        <v>16963615.557271846</v>
      </c>
      <c r="F41" s="122">
        <f t="shared" si="4"/>
        <v>7518468.5342293326</v>
      </c>
      <c r="G41" s="122">
        <f t="shared" si="4"/>
        <v>24970572.835475508</v>
      </c>
      <c r="H41" s="122">
        <f t="shared" si="4"/>
        <v>8061928.5567710511</v>
      </c>
      <c r="I41" s="122">
        <f t="shared" si="4"/>
        <v>191714477.15454763</v>
      </c>
      <c r="J41" s="122">
        <f t="shared" si="4"/>
        <v>60197304.794345722</v>
      </c>
      <c r="K41" s="122">
        <f t="shared" si="4"/>
        <v>11637903.982574074</v>
      </c>
      <c r="L41" s="122">
        <f t="shared" si="4"/>
        <v>87661098.62371327</v>
      </c>
      <c r="M41" s="122">
        <f t="shared" si="4"/>
        <v>11715698.740875635</v>
      </c>
      <c r="N41" s="122">
        <f t="shared" si="4"/>
        <v>93006950.147345275</v>
      </c>
      <c r="O41" s="123">
        <f>SUM(B41:N41)</f>
        <v>530926983.9767909</v>
      </c>
    </row>
    <row r="42" spans="1:17" x14ac:dyDescent="0.25">
      <c r="A42" s="98" t="s">
        <v>286</v>
      </c>
      <c r="B42" s="49">
        <v>17.076651237068983</v>
      </c>
      <c r="C42" s="49">
        <v>17.076651237068983</v>
      </c>
      <c r="D42" s="49">
        <v>17.076651237068983</v>
      </c>
      <c r="E42" s="49">
        <v>17.076651237068983</v>
      </c>
      <c r="F42" s="49">
        <v>17.076651237068983</v>
      </c>
      <c r="G42" s="49">
        <v>17.076651237068983</v>
      </c>
      <c r="H42" s="49">
        <v>17.076651237068983</v>
      </c>
      <c r="I42" s="49">
        <v>17.076651237068983</v>
      </c>
      <c r="J42" s="49">
        <v>17.076651237068983</v>
      </c>
      <c r="K42" s="49">
        <v>17.076651237068983</v>
      </c>
      <c r="L42" s="49">
        <v>17.076651237068983</v>
      </c>
      <c r="M42" s="49">
        <v>17.076651237068983</v>
      </c>
      <c r="N42" s="49">
        <v>17.076651237068983</v>
      </c>
    </row>
    <row r="43" spans="1:17" x14ac:dyDescent="0.25">
      <c r="A43" s="98" t="s">
        <v>287</v>
      </c>
      <c r="B43" s="51">
        <v>0.96</v>
      </c>
      <c r="C43" s="51">
        <v>0.96</v>
      </c>
      <c r="D43" s="51">
        <v>0.96</v>
      </c>
      <c r="E43" s="51">
        <v>0.96</v>
      </c>
      <c r="F43" s="51">
        <v>0.96</v>
      </c>
      <c r="G43" s="51">
        <v>0.96</v>
      </c>
      <c r="H43" s="51">
        <v>0.96</v>
      </c>
      <c r="I43" s="51">
        <v>0.96</v>
      </c>
      <c r="J43" s="51">
        <v>0.96</v>
      </c>
      <c r="K43" s="51">
        <v>0.96</v>
      </c>
      <c r="L43" s="51">
        <v>0.96</v>
      </c>
      <c r="M43" s="51">
        <v>0.96</v>
      </c>
      <c r="N43" s="51">
        <v>0.96</v>
      </c>
    </row>
    <row r="44" spans="1:17" x14ac:dyDescent="0.25">
      <c r="A44" s="126" t="s">
        <v>289</v>
      </c>
      <c r="B44" s="127">
        <v>0.1734</v>
      </c>
      <c r="C44" s="127">
        <v>0.1734</v>
      </c>
      <c r="D44" s="127">
        <v>0.1734</v>
      </c>
      <c r="E44" s="127">
        <v>0.1734</v>
      </c>
      <c r="F44" s="127">
        <v>0.1734</v>
      </c>
      <c r="G44" s="127">
        <v>0.1734</v>
      </c>
      <c r="H44" s="127">
        <v>0.1734</v>
      </c>
      <c r="I44" s="127">
        <v>0.1734</v>
      </c>
      <c r="J44" s="127">
        <v>0.1734</v>
      </c>
      <c r="K44" s="134">
        <v>0.159</v>
      </c>
      <c r="L44" s="134">
        <v>0.159</v>
      </c>
      <c r="M44" s="134">
        <v>0.159</v>
      </c>
      <c r="N44" s="134">
        <v>0.159</v>
      </c>
    </row>
    <row r="45" spans="1:17" x14ac:dyDescent="0.25">
      <c r="A45" s="121" t="s">
        <v>288</v>
      </c>
      <c r="B45" s="125">
        <v>1520.2110706313752</v>
      </c>
      <c r="C45" s="125">
        <v>1520.2110706313752</v>
      </c>
      <c r="D45" s="125">
        <v>1520.2110706313752</v>
      </c>
      <c r="E45" s="125">
        <v>1520.2110706313752</v>
      </c>
      <c r="F45" s="125">
        <v>1520.2110706313752</v>
      </c>
      <c r="G45" s="125">
        <v>1520.2110706313752</v>
      </c>
      <c r="H45" s="125">
        <v>1520.2110706313752</v>
      </c>
      <c r="I45" s="125">
        <v>1520.2110706313752</v>
      </c>
      <c r="J45" s="125">
        <v>1520.2110706313752</v>
      </c>
      <c r="K45" s="123">
        <v>1520.2110706313752</v>
      </c>
      <c r="L45" s="123">
        <v>1520.2110706313752</v>
      </c>
      <c r="M45" s="123">
        <v>1520.2110706313752</v>
      </c>
      <c r="N45" s="123">
        <v>1520.2110706313752</v>
      </c>
    </row>
    <row r="46" spans="1:17" x14ac:dyDescent="0.25">
      <c r="A46" s="98" t="s">
        <v>312</v>
      </c>
      <c r="B46" s="49">
        <f>B41*(B42/1000)</f>
        <v>165806.90158360256</v>
      </c>
      <c r="C46" s="49">
        <f t="shared" ref="C46:N46" si="5">C41*(C42/1000)</f>
        <v>53005.981361858627</v>
      </c>
      <c r="D46" s="49">
        <f t="shared" si="5"/>
        <v>79669.307192187014</v>
      </c>
      <c r="E46" s="49">
        <f t="shared" si="5"/>
        <v>289681.74659124896</v>
      </c>
      <c r="F46" s="49">
        <f t="shared" si="5"/>
        <v>128390.26499591157</v>
      </c>
      <c r="G46" s="49">
        <f t="shared" si="5"/>
        <v>426413.76350124402</v>
      </c>
      <c r="H46" s="49">
        <f t="shared" si="5"/>
        <v>137670.74226214614</v>
      </c>
      <c r="I46" s="49">
        <f t="shared" si="5"/>
        <v>3273841.2634652392</v>
      </c>
      <c r="J46" s="49">
        <f t="shared" si="5"/>
        <v>1027968.3793845825</v>
      </c>
      <c r="K46" s="49">
        <f t="shared" si="5"/>
        <v>198736.4274409136</v>
      </c>
      <c r="L46" s="49">
        <f t="shared" si="5"/>
        <v>1496958.0082554594</v>
      </c>
      <c r="M46" s="49">
        <f t="shared" si="5"/>
        <v>200064.90139650146</v>
      </c>
      <c r="N46" s="49">
        <f t="shared" si="5"/>
        <v>1588247.2502896769</v>
      </c>
      <c r="O46" s="118">
        <f t="shared" ref="O46:O49" si="6">SUM(B46:N46)</f>
        <v>9066454.9377205726</v>
      </c>
    </row>
    <row r="47" spans="1:17" x14ac:dyDescent="0.25">
      <c r="A47" s="135" t="s">
        <v>313</v>
      </c>
      <c r="B47" s="136">
        <f t="shared" ref="B47:N47" si="7">B46*B44</f>
        <v>28750.916734596685</v>
      </c>
      <c r="C47" s="136">
        <f t="shared" si="7"/>
        <v>9191.2371681462864</v>
      </c>
      <c r="D47" s="136">
        <f t="shared" si="7"/>
        <v>13814.657867125228</v>
      </c>
      <c r="E47" s="136">
        <f t="shared" si="7"/>
        <v>50230.814858922568</v>
      </c>
      <c r="F47" s="136">
        <f t="shared" si="7"/>
        <v>22262.871950291064</v>
      </c>
      <c r="G47" s="136">
        <f t="shared" si="7"/>
        <v>73940.146591115714</v>
      </c>
      <c r="H47" s="136">
        <f t="shared" si="7"/>
        <v>23872.106708256142</v>
      </c>
      <c r="I47" s="136">
        <f t="shared" si="7"/>
        <v>567684.07508487243</v>
      </c>
      <c r="J47" s="136">
        <f t="shared" si="7"/>
        <v>178249.71698528659</v>
      </c>
      <c r="K47" s="136">
        <f t="shared" si="7"/>
        <v>31599.091963105264</v>
      </c>
      <c r="L47" s="136">
        <f t="shared" si="7"/>
        <v>238016.32331261804</v>
      </c>
      <c r="M47" s="136">
        <f t="shared" si="7"/>
        <v>31810.319322043732</v>
      </c>
      <c r="N47" s="136">
        <f t="shared" si="7"/>
        <v>252531.31279605863</v>
      </c>
      <c r="O47" s="136">
        <f t="shared" si="6"/>
        <v>1521953.5913424382</v>
      </c>
    </row>
    <row r="48" spans="1:17" x14ac:dyDescent="0.25">
      <c r="A48" s="137" t="s">
        <v>273</v>
      </c>
      <c r="B48" s="138">
        <f>B46*$B$45/10^6</f>
        <v>252.0614873744795</v>
      </c>
      <c r="C48" s="138">
        <f t="shared" ref="C48:N48" si="8">C46*$B$45/10^6</f>
        <v>80.58027967597782</v>
      </c>
      <c r="D48" s="138">
        <f t="shared" si="8"/>
        <v>121.11416278309454</v>
      </c>
      <c r="E48" s="138">
        <f t="shared" si="8"/>
        <v>440.37739812784929</v>
      </c>
      <c r="F48" s="138">
        <f t="shared" si="8"/>
        <v>195.18030220808069</v>
      </c>
      <c r="G48" s="138">
        <f t="shared" si="8"/>
        <v>648.2389239441801</v>
      </c>
      <c r="H48" s="138">
        <f t="shared" si="8"/>
        <v>209.28858648895329</v>
      </c>
      <c r="I48" s="138">
        <f t="shared" si="8"/>
        <v>4976.9297322096654</v>
      </c>
      <c r="J48" s="138">
        <f t="shared" si="8"/>
        <v>1562.7289105994357</v>
      </c>
      <c r="K48" s="138">
        <f t="shared" si="8"/>
        <v>302.12131713340585</v>
      </c>
      <c r="L48" s="138">
        <f t="shared" si="8"/>
        <v>2275.6921364202426</v>
      </c>
      <c r="M48" s="138">
        <f t="shared" si="8"/>
        <v>304.14087794773599</v>
      </c>
      <c r="N48" s="138">
        <f t="shared" si="8"/>
        <v>2414.4710527902075</v>
      </c>
      <c r="O48" s="138">
        <f t="shared" si="6"/>
        <v>13782.925167703308</v>
      </c>
    </row>
    <row r="49" spans="1:15" x14ac:dyDescent="0.25">
      <c r="A49" s="101" t="s">
        <v>294</v>
      </c>
      <c r="B49" s="102">
        <v>2.0689330707269315E-2</v>
      </c>
      <c r="C49" s="102">
        <v>6.614068940344402E-3</v>
      </c>
      <c r="D49" s="102">
        <v>9.9411099777839147E-3</v>
      </c>
      <c r="E49" s="102">
        <v>3.6146393170876576E-2</v>
      </c>
      <c r="F49" s="102">
        <v>1.6020495086297742E-2</v>
      </c>
      <c r="G49" s="102">
        <v>5.3207769320508393E-2</v>
      </c>
      <c r="H49" s="102">
        <v>1.7178509990674981E-2</v>
      </c>
      <c r="I49" s="102">
        <v>0.40850883730424437</v>
      </c>
      <c r="J49" s="102">
        <v>0.12826955666245082</v>
      </c>
      <c r="K49" s="102">
        <v>2.4798266125448918E-2</v>
      </c>
      <c r="L49" s="102">
        <v>0.18678992847638656</v>
      </c>
      <c r="M49" s="102">
        <v>2.4964032669185295E-2</v>
      </c>
      <c r="N49" s="102">
        <v>0.1981809701062765</v>
      </c>
      <c r="O49" s="102">
        <f t="shared" si="6"/>
        <v>1.1313092685377477</v>
      </c>
    </row>
  </sheetData>
  <pageMargins left="0.7" right="0.7" top="0.75" bottom="0.75" header="0.3" footer="0.3"/>
  <pageSetup paperSize="17" scale="45"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'\\nexant.corp\NexantFS\rdudata\CSPA Projects\610025 - FEECA Potential Study\TEAPOT model and output\DG\[FL PV Analysis_v6_with EE savings - 12 Mar 2019 - Draft Work Product.xlsx]Forecast'!#REF!</xm:f>
          </x14:formula1>
          <xm:sqref>B1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118"/>
  <sheetViews>
    <sheetView tabSelected="1" topLeftCell="A47" workbookViewId="0">
      <selection activeCell="D7" sqref="D7"/>
    </sheetView>
  </sheetViews>
  <sheetFormatPr defaultRowHeight="15" x14ac:dyDescent="0.25"/>
  <cols>
    <col min="1" max="1" width="19.42578125" customWidth="1"/>
    <col min="2" max="4" width="14.42578125" customWidth="1"/>
    <col min="5" max="5" width="28.140625" customWidth="1"/>
    <col min="6" max="6" width="14.42578125" customWidth="1"/>
    <col min="7" max="30" width="14.5703125" customWidth="1"/>
  </cols>
  <sheetData>
    <row r="1" spans="1:7" ht="15.75" x14ac:dyDescent="0.25">
      <c r="A1" s="54" t="s">
        <v>13</v>
      </c>
      <c r="B1" s="55" t="s">
        <v>14</v>
      </c>
      <c r="C1" s="13"/>
      <c r="D1" s="13"/>
      <c r="E1" s="13"/>
      <c r="F1" s="13"/>
      <c r="G1" s="13"/>
    </row>
    <row r="2" spans="1:7" x14ac:dyDescent="0.25">
      <c r="A2" s="43" t="s">
        <v>15</v>
      </c>
      <c r="B2" s="44">
        <v>720.60400000000004</v>
      </c>
      <c r="C2" s="13"/>
      <c r="D2" s="13"/>
      <c r="E2" s="13"/>
      <c r="F2" s="13"/>
      <c r="G2" s="13"/>
    </row>
    <row r="3" spans="1:7" x14ac:dyDescent="0.25">
      <c r="A3" s="16"/>
      <c r="B3" s="16"/>
      <c r="C3" s="16"/>
      <c r="D3" s="13"/>
      <c r="E3" s="16"/>
      <c r="F3" s="16"/>
      <c r="G3" s="16"/>
    </row>
    <row r="4" spans="1:7" x14ac:dyDescent="0.25">
      <c r="A4" s="52" t="s">
        <v>16</v>
      </c>
      <c r="B4" s="52" t="s">
        <v>17</v>
      </c>
      <c r="C4" s="52" t="s">
        <v>18</v>
      </c>
      <c r="D4" s="13"/>
      <c r="E4" s="31" t="s">
        <v>19</v>
      </c>
      <c r="F4" s="31" t="s">
        <v>17</v>
      </c>
      <c r="G4" s="31" t="s">
        <v>18</v>
      </c>
    </row>
    <row r="5" spans="1:7" x14ac:dyDescent="0.25">
      <c r="A5" s="13" t="s">
        <v>20</v>
      </c>
      <c r="B5" s="14">
        <v>59911830</v>
      </c>
      <c r="C5" s="17">
        <v>2.3971903530547813E-2</v>
      </c>
      <c r="D5" s="13"/>
      <c r="E5" s="13" t="s">
        <v>21</v>
      </c>
      <c r="F5" s="14">
        <v>13562670</v>
      </c>
      <c r="G5" s="17">
        <v>8.3380119368341409E-3</v>
      </c>
    </row>
    <row r="6" spans="1:7" x14ac:dyDescent="0.25">
      <c r="A6" s="13" t="s">
        <v>22</v>
      </c>
      <c r="B6" s="14">
        <v>188110050</v>
      </c>
      <c r="C6" s="17">
        <v>7.5266537038286521E-2</v>
      </c>
      <c r="D6" s="13"/>
      <c r="E6" s="13" t="s">
        <v>23</v>
      </c>
      <c r="F6" s="14">
        <v>490284060</v>
      </c>
      <c r="G6" s="17">
        <v>0.30141515975243122</v>
      </c>
    </row>
    <row r="7" spans="1:7" x14ac:dyDescent="0.25">
      <c r="A7" s="13" t="s">
        <v>24</v>
      </c>
      <c r="B7" s="14">
        <v>69685800</v>
      </c>
      <c r="C7" s="17">
        <v>2.7882661488541557E-2</v>
      </c>
      <c r="D7" s="13"/>
      <c r="E7" s="13" t="s">
        <v>25</v>
      </c>
      <c r="F7" s="14">
        <v>34420230</v>
      </c>
      <c r="G7" s="17">
        <v>2.1160751430844855E-2</v>
      </c>
    </row>
    <row r="8" spans="1:7" x14ac:dyDescent="0.25">
      <c r="A8" s="13" t="s">
        <v>26</v>
      </c>
      <c r="B8" s="14">
        <v>120171870</v>
      </c>
      <c r="C8" s="17">
        <v>4.8083132742323724E-2</v>
      </c>
      <c r="D8" s="13"/>
      <c r="E8" s="13" t="s">
        <v>27</v>
      </c>
      <c r="F8" s="14">
        <v>45604560</v>
      </c>
      <c r="G8" s="17">
        <v>2.8036615626131786E-2</v>
      </c>
    </row>
    <row r="9" spans="1:7" x14ac:dyDescent="0.25">
      <c r="A9" s="13" t="s">
        <v>28</v>
      </c>
      <c r="B9" s="14">
        <v>145726980</v>
      </c>
      <c r="C9" s="17">
        <v>5.8308235725032444E-2</v>
      </c>
      <c r="D9" s="13"/>
      <c r="E9" s="13" t="s">
        <v>29</v>
      </c>
      <c r="F9" s="14">
        <v>410151960</v>
      </c>
      <c r="G9" s="17">
        <v>0.25215182102019135</v>
      </c>
    </row>
    <row r="10" spans="1:7" x14ac:dyDescent="0.25">
      <c r="A10" s="13" t="s">
        <v>30</v>
      </c>
      <c r="B10" s="14">
        <v>270057660</v>
      </c>
      <c r="C10" s="17">
        <v>0.10805539028277855</v>
      </c>
      <c r="D10" s="13"/>
      <c r="E10" s="13" t="s">
        <v>31</v>
      </c>
      <c r="F10" s="14">
        <v>44073750</v>
      </c>
      <c r="G10" s="17">
        <v>2.709550948309173E-2</v>
      </c>
    </row>
    <row r="11" spans="1:7" x14ac:dyDescent="0.25">
      <c r="A11" s="13" t="s">
        <v>32</v>
      </c>
      <c r="B11" s="14">
        <v>338786430</v>
      </c>
      <c r="C11" s="17">
        <v>0.13555512521347937</v>
      </c>
      <c r="D11" s="13"/>
      <c r="E11" s="13" t="s">
        <v>33</v>
      </c>
      <c r="F11" s="14">
        <v>95939520</v>
      </c>
      <c r="G11" s="17">
        <v>5.8981370406722113E-2</v>
      </c>
    </row>
    <row r="12" spans="1:7" x14ac:dyDescent="0.25">
      <c r="A12" s="13" t="s">
        <v>34</v>
      </c>
      <c r="B12" s="14">
        <v>56773560</v>
      </c>
      <c r="C12" s="17">
        <v>2.2716219875202746E-2</v>
      </c>
      <c r="D12" s="13"/>
      <c r="E12" s="13" t="s">
        <v>35</v>
      </c>
      <c r="F12" s="14">
        <v>132269430</v>
      </c>
      <c r="G12" s="17">
        <v>8.1316148385107631E-2</v>
      </c>
    </row>
    <row r="13" spans="1:7" x14ac:dyDescent="0.25">
      <c r="A13" s="13" t="s">
        <v>36</v>
      </c>
      <c r="B13" s="14">
        <v>466318890</v>
      </c>
      <c r="C13" s="17">
        <v>0.18658337502880712</v>
      </c>
      <c r="D13" s="13"/>
      <c r="E13" s="13" t="s">
        <v>37</v>
      </c>
      <c r="F13" s="14">
        <v>116943810</v>
      </c>
      <c r="G13" s="17">
        <v>7.1894316068949832E-2</v>
      </c>
    </row>
    <row r="14" spans="1:7" x14ac:dyDescent="0.25">
      <c r="A14" s="13" t="s">
        <v>38</v>
      </c>
      <c r="B14" s="14">
        <v>237172620</v>
      </c>
      <c r="C14" s="17">
        <v>9.4897437897111053E-2</v>
      </c>
      <c r="D14" s="13"/>
      <c r="E14" s="13" t="s">
        <v>39</v>
      </c>
      <c r="F14" s="14">
        <v>2124300</v>
      </c>
      <c r="G14" s="17">
        <v>1.30596989806703E-3</v>
      </c>
    </row>
    <row r="15" spans="1:7" x14ac:dyDescent="0.25">
      <c r="A15" s="13" t="s">
        <v>40</v>
      </c>
      <c r="B15" s="14">
        <v>250161510</v>
      </c>
      <c r="C15" s="17">
        <v>0.10009454868556297</v>
      </c>
      <c r="D15" s="13"/>
      <c r="E15" s="13" t="s">
        <v>41</v>
      </c>
      <c r="F15" s="14">
        <v>26680770</v>
      </c>
      <c r="G15" s="17">
        <v>1.6402712647577963E-2</v>
      </c>
    </row>
    <row r="16" spans="1:7" x14ac:dyDescent="0.25">
      <c r="A16" s="13" t="s">
        <v>42</v>
      </c>
      <c r="B16" s="14">
        <v>277729230</v>
      </c>
      <c r="C16" s="17">
        <v>0.11112493658052718</v>
      </c>
      <c r="D16" s="13"/>
      <c r="E16" s="13" t="s">
        <v>43</v>
      </c>
      <c r="F16" s="14">
        <v>214552110</v>
      </c>
      <c r="G16" s="17">
        <v>0.13190161334405037</v>
      </c>
    </row>
    <row r="17" spans="1:7" x14ac:dyDescent="0.25">
      <c r="A17" s="16" t="s">
        <v>44</v>
      </c>
      <c r="B17" s="18">
        <v>18645660</v>
      </c>
      <c r="C17" s="30">
        <v>7.4604959117989577E-3</v>
      </c>
      <c r="D17" s="13"/>
      <c r="E17" s="38" t="s">
        <v>45</v>
      </c>
      <c r="F17" s="18">
        <v>0</v>
      </c>
      <c r="G17" s="30">
        <v>0</v>
      </c>
    </row>
    <row r="18" spans="1:7" x14ac:dyDescent="0.25">
      <c r="A18" s="28" t="s">
        <v>10</v>
      </c>
      <c r="B18" s="32">
        <v>2499252090</v>
      </c>
      <c r="C18" s="37">
        <v>1</v>
      </c>
      <c r="D18" s="13"/>
      <c r="E18" s="28" t="s">
        <v>10</v>
      </c>
      <c r="F18" s="32">
        <v>1626607170</v>
      </c>
      <c r="G18" s="37">
        <v>1</v>
      </c>
    </row>
    <row r="19" spans="1:7" x14ac:dyDescent="0.25">
      <c r="A19" s="28"/>
      <c r="B19" s="28"/>
      <c r="C19" s="28"/>
      <c r="D19" s="13"/>
      <c r="E19" s="28"/>
      <c r="F19" s="28"/>
      <c r="G19" s="28"/>
    </row>
    <row r="20" spans="1:7" x14ac:dyDescent="0.25">
      <c r="A20" s="16" t="s">
        <v>46</v>
      </c>
      <c r="B20" s="40">
        <v>0.20787534034885119</v>
      </c>
      <c r="C20" s="16"/>
      <c r="D20" s="13"/>
      <c r="E20" s="16" t="s">
        <v>47</v>
      </c>
      <c r="F20" s="36"/>
      <c r="G20" s="16"/>
    </row>
    <row r="21" spans="1:7" x14ac:dyDescent="0.25">
      <c r="A21" s="28"/>
      <c r="B21" s="28"/>
      <c r="C21" s="28"/>
      <c r="D21" s="13"/>
      <c r="E21" s="39" t="s">
        <v>48</v>
      </c>
      <c r="F21" s="13"/>
      <c r="G21" s="13"/>
    </row>
    <row r="22" spans="1:7" x14ac:dyDescent="0.25">
      <c r="A22" s="160" t="s">
        <v>49</v>
      </c>
      <c r="B22" s="160"/>
      <c r="C22" s="160"/>
      <c r="D22" s="13"/>
      <c r="E22" s="13"/>
      <c r="F22" s="13"/>
      <c r="G22" s="13"/>
    </row>
    <row r="23" spans="1:7" x14ac:dyDescent="0.25">
      <c r="A23" s="42" t="s">
        <v>50</v>
      </c>
      <c r="B23" s="42" t="s">
        <v>51</v>
      </c>
      <c r="C23" s="42" t="s">
        <v>52</v>
      </c>
      <c r="D23" s="13"/>
      <c r="E23" s="13"/>
      <c r="F23" s="13"/>
      <c r="G23" s="13"/>
    </row>
    <row r="24" spans="1:7" x14ac:dyDescent="0.25">
      <c r="A24" s="15" t="s">
        <v>53</v>
      </c>
      <c r="B24" s="14">
        <v>486114300</v>
      </c>
      <c r="C24" s="14">
        <v>89496540</v>
      </c>
      <c r="D24" s="13"/>
      <c r="E24" s="13"/>
      <c r="F24" s="13"/>
      <c r="G24" s="13"/>
    </row>
    <row r="25" spans="1:7" x14ac:dyDescent="0.25">
      <c r="A25" s="13" t="s">
        <v>54</v>
      </c>
      <c r="B25" s="14">
        <v>196591920</v>
      </c>
      <c r="C25" s="14">
        <v>35197680</v>
      </c>
      <c r="D25" s="13"/>
      <c r="E25" s="13"/>
      <c r="F25" s="13"/>
      <c r="G25" s="13"/>
    </row>
    <row r="26" spans="1:7" x14ac:dyDescent="0.25">
      <c r="A26" s="13" t="s">
        <v>55</v>
      </c>
      <c r="B26" s="14">
        <v>0</v>
      </c>
      <c r="C26" s="14">
        <v>0</v>
      </c>
      <c r="D26" s="13"/>
      <c r="E26" s="13"/>
      <c r="F26" s="13"/>
      <c r="G26" s="13"/>
    </row>
    <row r="27" spans="1:7" x14ac:dyDescent="0.25">
      <c r="A27" s="13" t="s">
        <v>56</v>
      </c>
      <c r="B27" s="14">
        <v>407340000</v>
      </c>
      <c r="C27" s="14">
        <v>84621600</v>
      </c>
      <c r="D27" s="13"/>
      <c r="E27" s="13"/>
      <c r="F27" s="13"/>
      <c r="G27" s="13"/>
    </row>
    <row r="28" spans="1:7" x14ac:dyDescent="0.25">
      <c r="A28" s="13" t="s">
        <v>57</v>
      </c>
      <c r="B28" s="14">
        <v>112108290</v>
      </c>
      <c r="C28" s="14">
        <v>37006620</v>
      </c>
      <c r="D28" s="13"/>
      <c r="E28" s="13"/>
      <c r="F28" s="13"/>
      <c r="G28" s="13"/>
    </row>
    <row r="29" spans="1:7" x14ac:dyDescent="0.25">
      <c r="A29" s="13" t="s">
        <v>58</v>
      </c>
      <c r="B29" s="14">
        <v>202601279.99999997</v>
      </c>
      <c r="C29" s="14">
        <v>54084239.999999993</v>
      </c>
      <c r="D29" s="13"/>
      <c r="E29" s="13"/>
      <c r="F29" s="13"/>
      <c r="G29" s="13"/>
    </row>
    <row r="30" spans="1:7" x14ac:dyDescent="0.25">
      <c r="A30" s="13" t="s">
        <v>59</v>
      </c>
      <c r="B30" s="14">
        <v>441504000</v>
      </c>
      <c r="C30" s="14">
        <v>177828000</v>
      </c>
      <c r="D30" s="13"/>
      <c r="E30" s="13"/>
      <c r="F30" s="13"/>
      <c r="G30" s="13"/>
    </row>
    <row r="31" spans="1:7" x14ac:dyDescent="0.25">
      <c r="A31" s="13" t="s">
        <v>60</v>
      </c>
      <c r="B31" s="14">
        <v>158599799.99999997</v>
      </c>
      <c r="C31" s="14">
        <v>90184199.999999985</v>
      </c>
      <c r="D31" s="13"/>
      <c r="E31" s="13"/>
      <c r="F31" s="13"/>
      <c r="G31" s="13"/>
    </row>
    <row r="32" spans="1:7" x14ac:dyDescent="0.25">
      <c r="A32" s="13" t="s">
        <v>61</v>
      </c>
      <c r="B32" s="14">
        <v>0</v>
      </c>
      <c r="C32" s="14">
        <v>114440640</v>
      </c>
      <c r="D32" s="13"/>
      <c r="E32" s="13"/>
      <c r="F32" s="13"/>
      <c r="G32" s="13"/>
    </row>
    <row r="33" spans="1:27" x14ac:dyDescent="0.25">
      <c r="A33" s="13" t="s">
        <v>62</v>
      </c>
      <c r="B33" s="14">
        <v>69970499.999999985</v>
      </c>
      <c r="C33" s="14">
        <v>118949849.99999999</v>
      </c>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5">
      <c r="A34" s="13" t="s">
        <v>63</v>
      </c>
      <c r="B34" s="14">
        <v>131400000</v>
      </c>
      <c r="C34" s="14">
        <v>26280000</v>
      </c>
      <c r="D34" s="13"/>
      <c r="E34" s="13"/>
      <c r="F34" s="13"/>
      <c r="G34" s="13"/>
      <c r="H34" s="13"/>
      <c r="I34" s="13"/>
      <c r="J34" s="13"/>
      <c r="K34" s="13"/>
      <c r="L34" s="13"/>
      <c r="M34" s="13"/>
      <c r="N34" s="13"/>
      <c r="O34" s="13"/>
      <c r="P34" s="13"/>
      <c r="Q34" s="13"/>
      <c r="R34" s="13"/>
      <c r="S34" s="13"/>
      <c r="T34" s="13"/>
      <c r="U34" s="13"/>
      <c r="V34" s="13"/>
      <c r="W34" s="13"/>
      <c r="X34" s="13"/>
      <c r="Y34" s="13"/>
      <c r="Z34" s="13"/>
      <c r="AA34" s="13"/>
    </row>
    <row r="35" spans="1:27" x14ac:dyDescent="0.25">
      <c r="A35" s="13" t="s">
        <v>64</v>
      </c>
      <c r="B35" s="14">
        <v>0</v>
      </c>
      <c r="C35" s="14">
        <v>0</v>
      </c>
      <c r="D35" s="13"/>
      <c r="E35" s="13"/>
      <c r="F35" s="13"/>
      <c r="G35" s="13"/>
      <c r="H35" s="13"/>
      <c r="I35" s="13"/>
      <c r="J35" s="13"/>
      <c r="K35" s="13"/>
      <c r="L35" s="13"/>
      <c r="M35" s="13"/>
      <c r="N35" s="13"/>
      <c r="O35" s="13"/>
      <c r="P35" s="13"/>
      <c r="Q35" s="13"/>
      <c r="R35" s="13"/>
      <c r="S35" s="13"/>
      <c r="T35" s="13"/>
      <c r="U35" s="13"/>
      <c r="V35" s="13"/>
      <c r="W35" s="13"/>
      <c r="X35" s="13"/>
      <c r="Y35" s="13"/>
      <c r="Z35" s="13"/>
      <c r="AA35" s="13"/>
    </row>
    <row r="36" spans="1:27" x14ac:dyDescent="0.25">
      <c r="A36" s="13" t="s">
        <v>65</v>
      </c>
      <c r="B36" s="14">
        <v>0</v>
      </c>
      <c r="C36" s="14">
        <v>141912000</v>
      </c>
      <c r="D36" s="13"/>
      <c r="E36" s="13"/>
      <c r="F36" s="13"/>
      <c r="G36" s="13"/>
      <c r="H36" s="13"/>
      <c r="I36" s="13"/>
      <c r="J36" s="13"/>
      <c r="K36" s="13"/>
      <c r="L36" s="13"/>
      <c r="M36" s="13"/>
      <c r="N36" s="13"/>
      <c r="O36" s="13"/>
      <c r="P36" s="13"/>
      <c r="Q36" s="13"/>
      <c r="R36" s="13"/>
      <c r="S36" s="13"/>
      <c r="T36" s="13"/>
      <c r="U36" s="13"/>
      <c r="V36" s="13"/>
      <c r="W36" s="13"/>
      <c r="X36" s="13"/>
      <c r="Y36" s="13"/>
      <c r="Z36" s="13"/>
      <c r="AA36" s="13"/>
    </row>
    <row r="37" spans="1:27" x14ac:dyDescent="0.25">
      <c r="A37" s="13" t="s">
        <v>66</v>
      </c>
      <c r="B37" s="14">
        <v>35478000</v>
      </c>
      <c r="C37" s="14">
        <v>17739000</v>
      </c>
      <c r="D37" s="13"/>
      <c r="E37" s="13"/>
      <c r="F37" s="13"/>
      <c r="G37" s="13"/>
      <c r="H37" s="13"/>
      <c r="I37" s="13"/>
      <c r="J37" s="13"/>
      <c r="K37" s="13"/>
      <c r="L37" s="13"/>
      <c r="M37" s="13"/>
      <c r="N37" s="13"/>
      <c r="O37" s="13"/>
      <c r="P37" s="13"/>
      <c r="Q37" s="13"/>
      <c r="R37" s="13"/>
      <c r="S37" s="13"/>
      <c r="T37" s="13"/>
      <c r="U37" s="13"/>
      <c r="V37" s="13"/>
      <c r="W37" s="13"/>
      <c r="X37" s="13"/>
      <c r="Y37" s="13"/>
      <c r="Z37" s="13"/>
      <c r="AA37" s="13"/>
    </row>
    <row r="38" spans="1:27" x14ac:dyDescent="0.25">
      <c r="A38" s="13" t="s">
        <v>67</v>
      </c>
      <c r="B38" s="14">
        <v>42573600</v>
      </c>
      <c r="C38" s="14">
        <v>127720800</v>
      </c>
      <c r="D38" s="13"/>
      <c r="E38" s="13"/>
      <c r="F38" s="13"/>
      <c r="G38" s="13"/>
      <c r="H38" s="13"/>
      <c r="I38" s="13"/>
      <c r="J38" s="13"/>
      <c r="K38" s="13"/>
      <c r="L38" s="13"/>
      <c r="M38" s="13"/>
      <c r="N38" s="13"/>
      <c r="O38" s="13"/>
      <c r="P38" s="13"/>
      <c r="Q38" s="13"/>
      <c r="R38" s="13"/>
      <c r="S38" s="13"/>
      <c r="T38" s="13"/>
      <c r="U38" s="13"/>
      <c r="V38" s="13"/>
      <c r="W38" s="13"/>
      <c r="X38" s="13"/>
      <c r="Y38" s="13"/>
      <c r="Z38" s="13"/>
      <c r="AA38" s="13"/>
    </row>
    <row r="39" spans="1:27" x14ac:dyDescent="0.25">
      <c r="A39" s="13" t="s">
        <v>68</v>
      </c>
      <c r="B39" s="14">
        <v>115632000</v>
      </c>
      <c r="C39" s="14">
        <v>10512000</v>
      </c>
      <c r="D39" s="13"/>
      <c r="E39" s="13"/>
      <c r="F39" s="13"/>
      <c r="G39" s="13"/>
      <c r="H39" s="13"/>
      <c r="I39" s="13"/>
      <c r="J39" s="13"/>
      <c r="K39" s="13"/>
      <c r="L39" s="13"/>
      <c r="M39" s="13"/>
      <c r="N39" s="13"/>
      <c r="O39" s="13"/>
      <c r="P39" s="13"/>
      <c r="Q39" s="13"/>
      <c r="R39" s="13"/>
      <c r="S39" s="13"/>
      <c r="T39" s="13"/>
      <c r="U39" s="13"/>
      <c r="V39" s="13"/>
      <c r="W39" s="13"/>
      <c r="X39" s="13"/>
      <c r="Y39" s="13"/>
      <c r="Z39" s="13"/>
      <c r="AA39" s="13"/>
    </row>
    <row r="40" spans="1:27" x14ac:dyDescent="0.25">
      <c r="A40" s="13" t="s">
        <v>69</v>
      </c>
      <c r="B40" s="14">
        <v>99338400</v>
      </c>
      <c r="C40" s="14">
        <v>0</v>
      </c>
      <c r="D40" s="13"/>
      <c r="E40" s="13"/>
      <c r="F40" s="13"/>
      <c r="G40" s="13"/>
      <c r="H40" s="13"/>
      <c r="I40" s="13"/>
      <c r="J40" s="13"/>
      <c r="K40" s="13"/>
      <c r="L40" s="13"/>
      <c r="M40" s="13"/>
      <c r="N40" s="13"/>
      <c r="O40" s="13"/>
      <c r="P40" s="13"/>
      <c r="Q40" s="13"/>
      <c r="R40" s="13"/>
      <c r="S40" s="13"/>
      <c r="T40" s="13"/>
      <c r="U40" s="13"/>
      <c r="V40" s="13"/>
      <c r="W40" s="13"/>
      <c r="X40" s="13"/>
      <c r="Y40" s="13"/>
      <c r="Z40" s="13"/>
      <c r="AA40" s="13"/>
    </row>
    <row r="41" spans="1:27" x14ac:dyDescent="0.25">
      <c r="A41" s="13" t="s">
        <v>70</v>
      </c>
      <c r="B41" s="14">
        <v>0</v>
      </c>
      <c r="C41" s="14">
        <v>165564000</v>
      </c>
      <c r="D41" s="13"/>
      <c r="E41" s="13"/>
      <c r="F41" s="13"/>
      <c r="G41" s="13"/>
      <c r="H41" s="13"/>
      <c r="I41" s="13"/>
      <c r="J41" s="13"/>
      <c r="K41" s="13"/>
      <c r="L41" s="13"/>
      <c r="M41" s="13"/>
      <c r="N41" s="13"/>
      <c r="O41" s="13"/>
      <c r="P41" s="13"/>
      <c r="Q41" s="13"/>
      <c r="R41" s="13"/>
      <c r="S41" s="13"/>
      <c r="T41" s="13"/>
      <c r="U41" s="13"/>
      <c r="V41" s="13"/>
      <c r="W41" s="13"/>
      <c r="X41" s="13"/>
      <c r="Y41" s="13"/>
      <c r="Z41" s="13"/>
      <c r="AA41" s="13"/>
    </row>
    <row r="42" spans="1:27" x14ac:dyDescent="0.25">
      <c r="A42" s="13" t="s">
        <v>71</v>
      </c>
      <c r="B42" s="14">
        <v>0</v>
      </c>
      <c r="C42" s="14">
        <v>31536000</v>
      </c>
      <c r="D42" s="13"/>
      <c r="E42" s="13"/>
      <c r="F42" s="13"/>
      <c r="G42" s="13"/>
      <c r="H42" s="13"/>
      <c r="I42" s="13"/>
      <c r="J42" s="13"/>
      <c r="K42" s="13"/>
      <c r="L42" s="13"/>
      <c r="M42" s="13"/>
      <c r="N42" s="13"/>
      <c r="O42" s="13"/>
      <c r="P42" s="13"/>
      <c r="Q42" s="13"/>
      <c r="R42" s="13"/>
      <c r="S42" s="13"/>
      <c r="T42" s="13"/>
      <c r="U42" s="13"/>
      <c r="V42" s="13"/>
      <c r="W42" s="13"/>
      <c r="X42" s="13"/>
      <c r="Y42" s="13"/>
      <c r="Z42" s="13"/>
      <c r="AA42" s="13"/>
    </row>
    <row r="43" spans="1:27" x14ac:dyDescent="0.25">
      <c r="A43" s="16" t="s">
        <v>72</v>
      </c>
      <c r="B43" s="18">
        <v>0</v>
      </c>
      <c r="C43" s="18">
        <v>303534000</v>
      </c>
      <c r="D43" s="13"/>
      <c r="E43" s="13"/>
      <c r="F43" s="13"/>
      <c r="G43" s="13"/>
      <c r="H43" s="13"/>
      <c r="I43" s="23"/>
      <c r="J43" s="24"/>
      <c r="K43" s="41"/>
      <c r="L43" s="13"/>
      <c r="M43" s="13"/>
      <c r="N43" s="13"/>
      <c r="O43" s="13"/>
      <c r="P43" s="13"/>
      <c r="Q43" s="13"/>
      <c r="R43" s="13"/>
      <c r="S43" s="13"/>
      <c r="T43" s="13"/>
      <c r="U43" s="13"/>
      <c r="V43" s="13"/>
      <c r="W43" s="13"/>
      <c r="X43" s="13"/>
      <c r="Y43" s="13"/>
      <c r="Z43" s="13"/>
      <c r="AA43" s="13"/>
    </row>
    <row r="44" spans="1:27" x14ac:dyDescent="0.25">
      <c r="A44" s="33" t="s">
        <v>10</v>
      </c>
      <c r="B44" s="34">
        <v>2499252090</v>
      </c>
      <c r="C44" s="34">
        <v>1626607170</v>
      </c>
      <c r="D44" s="19">
        <v>4125859260</v>
      </c>
      <c r="E44" s="56"/>
      <c r="F44" s="13"/>
      <c r="G44" s="13"/>
      <c r="H44" s="13"/>
      <c r="I44" s="13"/>
      <c r="J44" s="14"/>
      <c r="K44" s="13"/>
      <c r="L44" s="13"/>
      <c r="M44" s="13"/>
      <c r="N44" s="13"/>
      <c r="O44" s="13"/>
      <c r="P44" s="13"/>
      <c r="Q44" s="13"/>
      <c r="R44" s="13"/>
      <c r="S44" s="13"/>
      <c r="T44" s="13"/>
      <c r="U44" s="13"/>
      <c r="V44" s="13"/>
      <c r="W44" s="13"/>
      <c r="X44" s="13"/>
      <c r="Y44" s="13"/>
      <c r="Z44" s="13"/>
      <c r="AA44" s="13"/>
    </row>
    <row r="45" spans="1:27" x14ac:dyDescent="0.25">
      <c r="A45" s="45" t="s">
        <v>73</v>
      </c>
      <c r="B45" s="45"/>
      <c r="C45" s="47">
        <v>890.8</v>
      </c>
      <c r="D45" s="13"/>
      <c r="E45" s="13"/>
      <c r="F45" s="13"/>
      <c r="G45" s="13"/>
      <c r="H45" s="13"/>
      <c r="I45" s="13"/>
      <c r="J45" s="14"/>
      <c r="K45" s="13"/>
      <c r="L45" s="13"/>
      <c r="M45" s="13"/>
      <c r="N45" s="13"/>
      <c r="O45" s="13"/>
      <c r="P45" s="13"/>
      <c r="Q45" s="13"/>
      <c r="R45" s="13"/>
      <c r="S45" s="13"/>
      <c r="T45" s="13"/>
      <c r="U45" s="13"/>
      <c r="V45" s="13"/>
      <c r="W45" s="13"/>
      <c r="X45" s="13"/>
      <c r="Y45" s="13"/>
      <c r="Z45" s="13"/>
      <c r="AA45" s="13"/>
    </row>
    <row r="46" spans="1:27" x14ac:dyDescent="0.25">
      <c r="A46" s="28" t="s">
        <v>15</v>
      </c>
      <c r="B46" s="28"/>
      <c r="C46" s="32">
        <v>720.60400000000004</v>
      </c>
      <c r="D46" s="13"/>
      <c r="E46" s="13"/>
      <c r="F46" s="13"/>
      <c r="G46" s="13"/>
      <c r="H46" s="13"/>
      <c r="I46" s="13"/>
      <c r="J46" s="14"/>
      <c r="K46" s="13"/>
      <c r="L46" s="13"/>
      <c r="M46" s="13"/>
      <c r="N46" s="13"/>
      <c r="O46" s="13"/>
      <c r="P46" s="13"/>
      <c r="Q46" s="13"/>
      <c r="R46" s="13"/>
      <c r="S46" s="13"/>
      <c r="T46" s="13"/>
      <c r="U46" s="13"/>
      <c r="V46" s="13"/>
      <c r="W46" s="13"/>
      <c r="X46" s="13"/>
      <c r="Y46" s="13"/>
      <c r="Z46" s="13"/>
      <c r="AA46" s="13"/>
    </row>
    <row r="47" spans="1:27" x14ac:dyDescent="0.25">
      <c r="A47" s="46" t="s">
        <v>74</v>
      </c>
      <c r="B47" s="46"/>
      <c r="C47" s="48">
        <v>890.8</v>
      </c>
      <c r="D47" s="15"/>
      <c r="E47" s="13"/>
      <c r="F47" s="13"/>
      <c r="G47" s="13"/>
      <c r="H47" s="13"/>
      <c r="I47" s="13"/>
      <c r="J47" s="14"/>
      <c r="K47" s="13"/>
      <c r="L47" s="13"/>
      <c r="M47" s="13"/>
      <c r="N47" s="13"/>
      <c r="O47" s="13"/>
      <c r="P47" s="13"/>
      <c r="Q47" s="13"/>
      <c r="R47" s="13"/>
      <c r="S47" s="13"/>
      <c r="T47" s="13"/>
      <c r="U47" s="13"/>
      <c r="V47" s="13"/>
      <c r="W47" s="13"/>
      <c r="X47" s="13"/>
      <c r="Y47" s="13"/>
      <c r="Z47" s="13"/>
      <c r="AA47" s="13"/>
    </row>
    <row r="48" spans="1:27" x14ac:dyDescent="0.25">
      <c r="A48" s="59" t="s">
        <v>75</v>
      </c>
      <c r="B48" s="13"/>
      <c r="C48" s="13"/>
      <c r="D48" s="13"/>
      <c r="E48" s="13"/>
      <c r="F48" s="13"/>
      <c r="G48" s="13"/>
      <c r="H48" s="13"/>
      <c r="I48" s="13"/>
      <c r="J48" s="14"/>
      <c r="K48" s="13"/>
      <c r="L48" s="13"/>
      <c r="M48" s="13"/>
      <c r="N48" s="13"/>
      <c r="O48" s="13"/>
      <c r="P48" s="13"/>
      <c r="Q48" s="13"/>
      <c r="R48" s="13"/>
      <c r="S48" s="13"/>
      <c r="T48" s="13"/>
      <c r="U48" s="13"/>
      <c r="V48" s="13"/>
      <c r="W48" s="13"/>
      <c r="X48" s="13"/>
      <c r="Y48" s="13"/>
      <c r="Z48" s="13"/>
      <c r="AA48" s="13"/>
    </row>
    <row r="49" spans="1:29" x14ac:dyDescent="0.25">
      <c r="A49" s="35" t="s">
        <v>76</v>
      </c>
      <c r="B49" s="13"/>
      <c r="C49" s="13"/>
      <c r="D49" s="13"/>
      <c r="E49" s="13"/>
      <c r="F49" s="13"/>
      <c r="G49" s="13"/>
      <c r="H49" s="13"/>
      <c r="I49" s="13"/>
      <c r="J49" s="14"/>
      <c r="K49" s="13"/>
      <c r="L49" s="13"/>
      <c r="M49" s="13"/>
      <c r="N49" s="13"/>
      <c r="O49" s="13"/>
      <c r="P49" s="13"/>
      <c r="Q49" s="13"/>
      <c r="R49" s="13"/>
      <c r="S49" s="13"/>
      <c r="T49" s="13"/>
      <c r="U49" s="13"/>
      <c r="V49" s="13"/>
      <c r="W49" s="13"/>
      <c r="X49" s="13"/>
      <c r="Y49" s="13"/>
      <c r="Z49" s="13"/>
      <c r="AA49" s="13"/>
      <c r="AB49" s="26"/>
      <c r="AC49" s="16"/>
    </row>
    <row r="50" spans="1:29" x14ac:dyDescent="0.25">
      <c r="A50" s="52" t="s">
        <v>77</v>
      </c>
      <c r="B50" s="52" t="s">
        <v>78</v>
      </c>
      <c r="C50" s="52" t="s">
        <v>79</v>
      </c>
      <c r="D50" s="52" t="s">
        <v>80</v>
      </c>
      <c r="E50" s="57" t="s">
        <v>81</v>
      </c>
      <c r="F50" s="57" t="s">
        <v>82</v>
      </c>
      <c r="G50" s="13"/>
      <c r="H50" s="13"/>
      <c r="I50" s="13"/>
      <c r="J50" s="14"/>
      <c r="K50" s="13"/>
      <c r="L50" s="13"/>
      <c r="M50" s="13"/>
      <c r="N50" s="13"/>
      <c r="O50" s="13"/>
      <c r="P50" s="13"/>
      <c r="Q50" s="13"/>
      <c r="R50" s="13"/>
      <c r="S50" s="13"/>
      <c r="T50" s="13"/>
      <c r="U50" s="13"/>
      <c r="V50" s="13"/>
      <c r="W50" s="13"/>
      <c r="X50" s="13"/>
      <c r="Y50" s="13"/>
      <c r="Z50" s="13"/>
      <c r="AA50" s="13"/>
      <c r="AB50" s="13"/>
      <c r="AC50" s="13"/>
    </row>
    <row r="51" spans="1:29" x14ac:dyDescent="0.25">
      <c r="A51" s="23" t="s">
        <v>72</v>
      </c>
      <c r="B51" s="24">
        <v>43362000</v>
      </c>
      <c r="C51" s="23">
        <v>7</v>
      </c>
      <c r="D51" s="25">
        <v>303534000</v>
      </c>
      <c r="E51" s="13">
        <v>5.5</v>
      </c>
      <c r="F51" s="58">
        <v>3.7881465382132578</v>
      </c>
      <c r="G51" s="13"/>
      <c r="H51" s="13"/>
      <c r="I51" s="13"/>
      <c r="J51" s="14"/>
      <c r="K51" s="13"/>
      <c r="L51" s="13"/>
      <c r="M51" s="13"/>
      <c r="N51" s="13"/>
      <c r="O51" s="13"/>
      <c r="P51" s="13"/>
      <c r="Q51" s="13"/>
      <c r="R51" s="13"/>
      <c r="S51" s="13"/>
      <c r="T51" s="13"/>
      <c r="U51" s="13"/>
      <c r="V51" s="13"/>
      <c r="W51" s="13"/>
      <c r="X51" s="13"/>
      <c r="Y51" s="13"/>
      <c r="Z51" s="13"/>
      <c r="AA51" s="13"/>
      <c r="AB51" s="13"/>
      <c r="AC51" s="13"/>
    </row>
    <row r="52" spans="1:29" x14ac:dyDescent="0.25">
      <c r="A52" s="13" t="s">
        <v>70</v>
      </c>
      <c r="B52" s="24">
        <v>27594000</v>
      </c>
      <c r="C52" s="23">
        <v>6</v>
      </c>
      <c r="D52" s="14">
        <v>165564000</v>
      </c>
      <c r="E52" s="13">
        <v>3.5</v>
      </c>
      <c r="F52" s="58">
        <v>2.4106387061357095</v>
      </c>
      <c r="G52" s="13"/>
      <c r="H52" s="13"/>
      <c r="I52" s="13"/>
      <c r="J52" s="14"/>
      <c r="K52" s="13"/>
      <c r="L52" s="13"/>
      <c r="M52" s="13"/>
      <c r="N52" s="13"/>
      <c r="O52" s="13"/>
      <c r="P52" s="13"/>
      <c r="Q52" s="13"/>
      <c r="R52" s="13"/>
      <c r="S52" s="13"/>
      <c r="T52" s="13"/>
      <c r="U52" s="13"/>
      <c r="V52" s="13"/>
      <c r="W52" s="13"/>
      <c r="X52" s="13"/>
      <c r="Y52" s="13"/>
      <c r="Z52" s="13"/>
      <c r="AA52" s="13"/>
      <c r="AB52" s="13"/>
      <c r="AC52" s="13"/>
    </row>
    <row r="53" spans="1:29" x14ac:dyDescent="0.25">
      <c r="A53" s="13" t="s">
        <v>69</v>
      </c>
      <c r="B53" s="24">
        <v>24834600</v>
      </c>
      <c r="C53" s="23">
        <v>4</v>
      </c>
      <c r="D53" s="14">
        <v>99338400</v>
      </c>
      <c r="E53" s="13">
        <v>3.5</v>
      </c>
      <c r="F53" s="58">
        <v>2.4106387061357095</v>
      </c>
      <c r="G53" s="13"/>
      <c r="H53" s="13"/>
      <c r="I53" s="13"/>
      <c r="J53" s="14"/>
      <c r="K53" s="13"/>
      <c r="L53" s="13"/>
      <c r="M53" s="13"/>
      <c r="N53" s="13"/>
      <c r="O53" s="13"/>
      <c r="P53" s="13"/>
      <c r="Q53" s="13"/>
      <c r="R53" s="13"/>
      <c r="S53" s="13"/>
      <c r="T53" s="13"/>
      <c r="U53" s="13"/>
      <c r="V53" s="13"/>
      <c r="W53" s="13"/>
      <c r="X53" s="13"/>
      <c r="Y53" s="13"/>
      <c r="Z53" s="13"/>
      <c r="AA53" s="13"/>
      <c r="AB53" s="13"/>
      <c r="AC53" s="13"/>
    </row>
    <row r="54" spans="1:29" x14ac:dyDescent="0.25">
      <c r="A54" s="13" t="s">
        <v>67</v>
      </c>
      <c r="B54" s="24">
        <v>21286800</v>
      </c>
      <c r="C54" s="23">
        <v>8</v>
      </c>
      <c r="D54" s="14">
        <v>170294400</v>
      </c>
      <c r="E54" s="13">
        <v>3</v>
      </c>
      <c r="F54" s="58">
        <v>2.0662617481163226</v>
      </c>
      <c r="G54" s="13"/>
      <c r="H54" s="13"/>
      <c r="I54" s="13"/>
      <c r="J54" s="14"/>
      <c r="K54" s="13"/>
      <c r="L54" s="13"/>
      <c r="M54" s="13"/>
      <c r="N54" s="13"/>
      <c r="O54" s="13"/>
      <c r="P54" s="13"/>
      <c r="Q54" s="13"/>
      <c r="R54" s="13"/>
      <c r="S54" s="13"/>
      <c r="T54" s="13"/>
      <c r="U54" s="13"/>
      <c r="V54" s="13"/>
      <c r="W54" s="13"/>
      <c r="X54" s="13"/>
      <c r="Y54" s="13"/>
      <c r="Z54" s="13"/>
      <c r="AA54" s="13"/>
      <c r="AB54" s="13"/>
      <c r="AC54" s="13"/>
    </row>
    <row r="55" spans="1:29" x14ac:dyDescent="0.25">
      <c r="A55" s="13" t="s">
        <v>66</v>
      </c>
      <c r="B55" s="24">
        <v>17739000</v>
      </c>
      <c r="C55" s="23">
        <v>3</v>
      </c>
      <c r="D55" s="14">
        <v>53217000</v>
      </c>
      <c r="E55" s="13">
        <v>2.5</v>
      </c>
      <c r="F55" s="58">
        <v>1.7218847900969354</v>
      </c>
      <c r="G55" s="13"/>
      <c r="H55" s="13"/>
      <c r="I55" s="13"/>
      <c r="J55" s="14"/>
      <c r="K55" s="13"/>
      <c r="L55" s="13"/>
      <c r="M55" s="13"/>
      <c r="N55" s="13"/>
      <c r="O55" s="13"/>
      <c r="P55" s="13"/>
      <c r="Q55" s="13"/>
      <c r="R55" s="13"/>
      <c r="S55" s="13"/>
      <c r="T55" s="13"/>
      <c r="U55" s="13"/>
      <c r="V55" s="13"/>
      <c r="W55" s="13"/>
      <c r="X55" s="13"/>
      <c r="Y55" s="13"/>
      <c r="Z55" s="13"/>
      <c r="AA55" s="13"/>
      <c r="AB55" s="13"/>
      <c r="AC55" s="13"/>
    </row>
    <row r="56" spans="1:29" x14ac:dyDescent="0.25">
      <c r="A56" s="13" t="s">
        <v>71</v>
      </c>
      <c r="B56" s="24">
        <v>15768000</v>
      </c>
      <c r="C56" s="23">
        <v>2</v>
      </c>
      <c r="D56" s="14">
        <v>31536000</v>
      </c>
      <c r="E56" s="13">
        <v>4.5</v>
      </c>
      <c r="F56" s="58">
        <v>3.0993926221744839</v>
      </c>
      <c r="G56" s="13"/>
      <c r="H56" s="13"/>
      <c r="I56" s="13"/>
      <c r="J56" s="14"/>
      <c r="K56" s="13"/>
      <c r="L56" s="13"/>
      <c r="M56" s="13"/>
      <c r="N56" s="13"/>
      <c r="O56" s="13"/>
      <c r="P56" s="13"/>
      <c r="Q56" s="13"/>
      <c r="R56" s="13"/>
      <c r="S56" s="13"/>
      <c r="T56" s="13"/>
      <c r="U56" s="13"/>
      <c r="V56" s="13"/>
      <c r="W56" s="13"/>
      <c r="X56" s="13"/>
      <c r="Y56" s="13"/>
      <c r="Z56" s="13"/>
      <c r="AA56" s="13"/>
      <c r="AB56" s="13"/>
      <c r="AC56" s="13"/>
    </row>
    <row r="57" spans="1:29" x14ac:dyDescent="0.25">
      <c r="A57" s="13" t="s">
        <v>65</v>
      </c>
      <c r="B57" s="24">
        <v>11826000</v>
      </c>
      <c r="C57" s="23">
        <v>12</v>
      </c>
      <c r="D57" s="14">
        <v>141912000</v>
      </c>
      <c r="E57" s="13">
        <v>1.5</v>
      </c>
      <c r="F57" s="58">
        <v>1.0331308740581613</v>
      </c>
      <c r="G57" s="13"/>
      <c r="H57" s="13"/>
      <c r="I57" s="13"/>
      <c r="J57" s="14"/>
      <c r="K57" s="13"/>
      <c r="L57" s="13"/>
      <c r="M57" s="13"/>
      <c r="N57" s="13"/>
      <c r="O57" s="13"/>
      <c r="P57" s="13"/>
      <c r="Q57" s="13"/>
      <c r="R57" s="13"/>
      <c r="S57" s="13"/>
      <c r="T57" s="13"/>
      <c r="U57" s="13"/>
      <c r="V57" s="13"/>
      <c r="W57" s="13"/>
      <c r="X57" s="13"/>
      <c r="Y57" s="13"/>
      <c r="Z57" s="13"/>
      <c r="AA57" s="13"/>
      <c r="AB57" s="13"/>
      <c r="AC57" s="13"/>
    </row>
    <row r="58" spans="1:29" x14ac:dyDescent="0.25">
      <c r="A58" s="13" t="s">
        <v>68</v>
      </c>
      <c r="B58" s="24">
        <v>10512000</v>
      </c>
      <c r="C58" s="23">
        <v>12</v>
      </c>
      <c r="D58" s="14">
        <v>126144000</v>
      </c>
      <c r="E58" s="13">
        <v>3</v>
      </c>
      <c r="F58" s="58">
        <v>2.0662617481163226</v>
      </c>
      <c r="G58" s="13"/>
      <c r="H58" s="13"/>
      <c r="I58" s="13"/>
      <c r="J58" s="14"/>
      <c r="K58" s="13"/>
      <c r="L58" s="13"/>
      <c r="M58" s="13"/>
      <c r="N58" s="13"/>
      <c r="O58" s="13"/>
      <c r="P58" s="13"/>
      <c r="Q58" s="13"/>
      <c r="R58" s="13"/>
      <c r="S58" s="13"/>
      <c r="T58" s="13"/>
      <c r="U58" s="13"/>
      <c r="V58" s="13"/>
      <c r="W58" s="13"/>
      <c r="X58" s="13"/>
      <c r="Y58" s="13"/>
      <c r="Z58" s="13"/>
      <c r="AA58" s="13"/>
      <c r="AB58" s="13"/>
      <c r="AC58" s="13"/>
    </row>
    <row r="59" spans="1:29" x14ac:dyDescent="0.25">
      <c r="A59" s="13" t="s">
        <v>62</v>
      </c>
      <c r="B59" s="24">
        <v>6997049.9999999991</v>
      </c>
      <c r="C59" s="23">
        <v>27</v>
      </c>
      <c r="D59" s="14">
        <v>188920349.99999997</v>
      </c>
      <c r="E59" s="13">
        <v>1.125</v>
      </c>
      <c r="F59" s="58">
        <v>0.77484815554362096</v>
      </c>
      <c r="G59" s="13"/>
      <c r="H59" s="13"/>
      <c r="I59" s="13"/>
      <c r="J59" s="14"/>
      <c r="K59" s="13"/>
      <c r="L59" s="13"/>
      <c r="M59" s="13"/>
      <c r="N59" s="13"/>
      <c r="O59" s="13"/>
      <c r="P59" s="13"/>
      <c r="Q59" s="13"/>
      <c r="R59" s="13"/>
      <c r="S59" s="13"/>
      <c r="T59" s="13"/>
      <c r="U59" s="13"/>
      <c r="V59" s="13"/>
      <c r="W59" s="13"/>
      <c r="X59" s="13"/>
      <c r="Y59" s="13"/>
      <c r="Z59" s="13"/>
      <c r="AA59" s="13"/>
      <c r="AB59" s="13"/>
      <c r="AC59" s="13"/>
    </row>
    <row r="60" spans="1:29" x14ac:dyDescent="0.25">
      <c r="A60" s="13" t="s">
        <v>61</v>
      </c>
      <c r="B60" s="24">
        <v>4975680</v>
      </c>
      <c r="C60" s="23">
        <v>23</v>
      </c>
      <c r="D60" s="14">
        <v>114440640</v>
      </c>
      <c r="E60" s="13">
        <v>0.8</v>
      </c>
      <c r="F60" s="58">
        <v>0.55100313283101932</v>
      </c>
      <c r="G60" s="13"/>
      <c r="H60" s="13"/>
      <c r="I60" s="13"/>
      <c r="J60" s="14"/>
      <c r="K60" s="13"/>
      <c r="L60" s="13"/>
      <c r="M60" s="13"/>
      <c r="N60" s="13"/>
      <c r="O60" s="13"/>
      <c r="P60" s="13"/>
      <c r="Q60" s="13"/>
      <c r="R60" s="13"/>
      <c r="S60" s="13"/>
      <c r="T60" s="13"/>
      <c r="U60" s="13"/>
      <c r="V60" s="13"/>
      <c r="W60" s="13"/>
      <c r="X60" s="13"/>
      <c r="Y60" s="13"/>
      <c r="Z60" s="13"/>
      <c r="AA60" s="13"/>
      <c r="AB60" s="13"/>
      <c r="AC60" s="13"/>
    </row>
    <row r="61" spans="1:29" x14ac:dyDescent="0.25">
      <c r="A61" s="13" t="s">
        <v>63</v>
      </c>
      <c r="B61" s="24">
        <v>4380000</v>
      </c>
      <c r="C61" s="23">
        <v>36</v>
      </c>
      <c r="D61" s="14">
        <v>157680000</v>
      </c>
      <c r="E61" s="13">
        <v>1.25</v>
      </c>
      <c r="F61" s="58">
        <v>0.8609423950484677</v>
      </c>
      <c r="G61" s="13"/>
      <c r="H61" s="13"/>
      <c r="I61" s="13"/>
      <c r="J61" s="14"/>
      <c r="K61" s="13"/>
      <c r="L61" s="13"/>
      <c r="M61" s="13"/>
      <c r="N61" s="13"/>
      <c r="O61" s="13"/>
      <c r="P61" s="13"/>
      <c r="Q61" s="13"/>
      <c r="R61" s="13"/>
      <c r="S61" s="13"/>
      <c r="T61" s="13"/>
      <c r="U61" s="13"/>
      <c r="V61" s="13"/>
      <c r="W61" s="13"/>
      <c r="X61" s="13"/>
      <c r="Y61" s="13"/>
      <c r="Z61" s="13"/>
      <c r="AA61" s="13"/>
      <c r="AB61" s="13"/>
      <c r="AC61" s="13"/>
    </row>
    <row r="62" spans="1:29" x14ac:dyDescent="0.25">
      <c r="A62" s="13" t="s">
        <v>64</v>
      </c>
      <c r="B62" s="24">
        <v>4380000</v>
      </c>
      <c r="C62" s="23">
        <v>0</v>
      </c>
      <c r="D62" s="14">
        <v>0</v>
      </c>
      <c r="E62" s="13">
        <v>1.25</v>
      </c>
      <c r="F62" s="58">
        <v>0.8609423950484677</v>
      </c>
      <c r="G62" s="13"/>
      <c r="H62" s="13"/>
      <c r="I62" s="13"/>
      <c r="J62" s="13"/>
      <c r="K62" s="16"/>
      <c r="L62" s="18"/>
      <c r="M62" s="16"/>
      <c r="N62" s="13"/>
      <c r="O62" s="13"/>
      <c r="P62" s="13"/>
      <c r="Q62" s="13"/>
      <c r="R62" s="13"/>
      <c r="S62" s="13"/>
      <c r="T62" s="13"/>
      <c r="U62" s="13"/>
      <c r="V62" s="13"/>
      <c r="W62" s="13"/>
      <c r="X62" s="13"/>
      <c r="Y62" s="13"/>
      <c r="Z62" s="13"/>
      <c r="AA62" s="13"/>
      <c r="AB62" s="13"/>
      <c r="AC62" s="13"/>
    </row>
    <row r="63" spans="1:29" x14ac:dyDescent="0.25">
      <c r="A63" s="13" t="s">
        <v>60</v>
      </c>
      <c r="B63" s="24">
        <v>3109799.9999999995</v>
      </c>
      <c r="C63" s="23">
        <v>80</v>
      </c>
      <c r="D63" s="14">
        <v>248783999.99999994</v>
      </c>
      <c r="E63" s="13">
        <v>0.5</v>
      </c>
      <c r="F63" s="58">
        <v>0.34437695801938706</v>
      </c>
      <c r="G63" s="13"/>
      <c r="H63" s="13"/>
      <c r="I63" s="13"/>
      <c r="J63" s="13"/>
      <c r="K63" s="13"/>
      <c r="L63" s="13"/>
      <c r="M63" s="13"/>
      <c r="N63" s="13"/>
      <c r="O63" s="13"/>
      <c r="P63" s="13"/>
      <c r="Q63" s="13"/>
      <c r="R63" s="13"/>
      <c r="S63" s="13"/>
      <c r="T63" s="13"/>
      <c r="U63" s="13"/>
      <c r="V63" s="13"/>
      <c r="W63" s="13"/>
      <c r="X63" s="13"/>
      <c r="Y63" s="13"/>
      <c r="Z63" s="13"/>
      <c r="AA63" s="13"/>
      <c r="AB63" s="13"/>
      <c r="AC63" s="13"/>
    </row>
    <row r="64" spans="1:29" x14ac:dyDescent="0.25">
      <c r="A64" s="13" t="s">
        <v>59</v>
      </c>
      <c r="B64" s="24">
        <v>1226400</v>
      </c>
      <c r="C64" s="23">
        <v>505</v>
      </c>
      <c r="D64" s="14">
        <v>619332000</v>
      </c>
      <c r="E64" s="13">
        <v>0.35</v>
      </c>
      <c r="F64" s="58">
        <v>0.24106387061357093</v>
      </c>
      <c r="G64" s="13"/>
      <c r="H64" s="56"/>
      <c r="I64" s="13"/>
      <c r="J64" s="13"/>
      <c r="K64" s="13"/>
      <c r="L64" s="13"/>
      <c r="M64" s="13"/>
      <c r="N64" s="13"/>
      <c r="O64" s="13"/>
      <c r="P64" s="13"/>
      <c r="Q64" s="13"/>
      <c r="R64" s="13"/>
      <c r="S64" s="13"/>
      <c r="T64" s="13"/>
      <c r="U64" s="13"/>
      <c r="V64" s="13"/>
      <c r="W64" s="13"/>
      <c r="X64" s="13"/>
      <c r="Y64" s="13"/>
      <c r="Z64" s="13"/>
      <c r="AA64" s="13"/>
      <c r="AB64" s="13"/>
      <c r="AC64" s="13"/>
    </row>
    <row r="65" spans="1:31" x14ac:dyDescent="0.25">
      <c r="A65" s="13" t="s">
        <v>57</v>
      </c>
      <c r="B65" s="24">
        <v>1088430</v>
      </c>
      <c r="C65" s="23">
        <v>137</v>
      </c>
      <c r="D65" s="14">
        <v>149114910</v>
      </c>
      <c r="E65" s="13">
        <v>0.17499999999999999</v>
      </c>
      <c r="F65" s="58">
        <v>0.12053193530678546</v>
      </c>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row>
    <row r="66" spans="1:31" x14ac:dyDescent="0.25">
      <c r="A66" s="13" t="s">
        <v>58</v>
      </c>
      <c r="B66" s="24">
        <v>858479.99999999988</v>
      </c>
      <c r="C66" s="23">
        <v>299</v>
      </c>
      <c r="D66" s="14">
        <v>256685519.99999997</v>
      </c>
      <c r="E66" s="13">
        <v>0.2</v>
      </c>
      <c r="F66" s="58">
        <v>0.13775078320775483</v>
      </c>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row>
    <row r="67" spans="1:31" x14ac:dyDescent="0.25">
      <c r="A67" s="13" t="s">
        <v>56</v>
      </c>
      <c r="B67" s="24">
        <v>525600</v>
      </c>
      <c r="C67" s="23">
        <v>936</v>
      </c>
      <c r="D67" s="14">
        <v>491961600</v>
      </c>
      <c r="E67" s="13">
        <v>0.15</v>
      </c>
      <c r="F67" s="58">
        <v>0.10331308740581611</v>
      </c>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row>
    <row r="68" spans="1:31" x14ac:dyDescent="0.25">
      <c r="A68" s="13" t="s">
        <v>54</v>
      </c>
      <c r="B68" s="24">
        <v>429240</v>
      </c>
      <c r="C68" s="23">
        <v>540</v>
      </c>
      <c r="D68" s="14">
        <v>231789600</v>
      </c>
      <c r="E68" s="13">
        <v>0.1</v>
      </c>
      <c r="F68" s="58">
        <v>6.8875391603877414E-2</v>
      </c>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row>
    <row r="69" spans="1:31" x14ac:dyDescent="0.25">
      <c r="A69" s="13" t="s">
        <v>55</v>
      </c>
      <c r="B69" s="24">
        <v>429239.99999999994</v>
      </c>
      <c r="C69" s="23">
        <v>0</v>
      </c>
      <c r="D69" s="14">
        <v>0</v>
      </c>
      <c r="E69" s="13">
        <v>0.1</v>
      </c>
      <c r="F69" s="58">
        <v>6.8875391603877414E-2</v>
      </c>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row>
    <row r="70" spans="1:31" x14ac:dyDescent="0.25">
      <c r="A70" s="38" t="s">
        <v>53</v>
      </c>
      <c r="B70" s="18">
        <v>214620</v>
      </c>
      <c r="C70" s="16">
        <v>2682</v>
      </c>
      <c r="D70" s="18">
        <v>575610840</v>
      </c>
      <c r="E70" s="56">
        <v>0.05</v>
      </c>
      <c r="F70" s="58">
        <v>3.4437695801938707E-2</v>
      </c>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row>
    <row r="71" spans="1:31" x14ac:dyDescent="0.25">
      <c r="A71" s="16" t="s">
        <v>10</v>
      </c>
      <c r="B71" s="16"/>
      <c r="C71" s="16">
        <v>5319</v>
      </c>
      <c r="D71" s="22">
        <v>4125859260</v>
      </c>
      <c r="E71" s="29">
        <v>890.8</v>
      </c>
      <c r="F71" s="29">
        <v>613.54198840734</v>
      </c>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row>
    <row r="72" spans="1:31" x14ac:dyDescent="0.25">
      <c r="A72" s="35" t="s">
        <v>83</v>
      </c>
      <c r="B72" s="16"/>
      <c r="C72" s="26"/>
      <c r="D72" s="53"/>
      <c r="E72" s="13"/>
      <c r="F72" s="13"/>
      <c r="G72" s="19"/>
      <c r="H72" s="13"/>
      <c r="I72" s="13"/>
      <c r="J72" s="19"/>
      <c r="K72" s="13"/>
      <c r="L72" s="13"/>
      <c r="M72" s="13"/>
      <c r="N72" s="13"/>
      <c r="O72" s="13"/>
      <c r="P72" s="13"/>
      <c r="Q72" s="13"/>
      <c r="R72" s="13"/>
      <c r="S72" s="13"/>
      <c r="T72" s="13"/>
      <c r="U72" s="13"/>
      <c r="V72" s="13"/>
      <c r="W72" s="13"/>
      <c r="X72" s="13"/>
      <c r="Y72" s="13"/>
      <c r="Z72" s="13"/>
      <c r="AA72" s="13"/>
      <c r="AB72" s="13"/>
      <c r="AC72" s="13"/>
      <c r="AD72" s="13"/>
      <c r="AE72" s="13"/>
    </row>
    <row r="73" spans="1:31" x14ac:dyDescent="0.25">
      <c r="A73" s="20" t="s">
        <v>77</v>
      </c>
      <c r="B73" s="20" t="s">
        <v>78</v>
      </c>
      <c r="C73" s="20" t="s">
        <v>20</v>
      </c>
      <c r="D73" s="27" t="s">
        <v>84</v>
      </c>
      <c r="E73" s="20" t="s">
        <v>22</v>
      </c>
      <c r="F73" s="27" t="s">
        <v>84</v>
      </c>
      <c r="G73" s="20" t="s">
        <v>24</v>
      </c>
      <c r="H73" s="27" t="s">
        <v>84</v>
      </c>
      <c r="I73" s="20" t="s">
        <v>26</v>
      </c>
      <c r="J73" s="27" t="s">
        <v>84</v>
      </c>
      <c r="K73" s="20" t="s">
        <v>28</v>
      </c>
      <c r="L73" s="27" t="s">
        <v>84</v>
      </c>
      <c r="M73" s="20" t="s">
        <v>30</v>
      </c>
      <c r="N73" s="27" t="s">
        <v>84</v>
      </c>
      <c r="O73" s="20" t="s">
        <v>32</v>
      </c>
      <c r="P73" s="27" t="s">
        <v>84</v>
      </c>
      <c r="Q73" s="20" t="s">
        <v>34</v>
      </c>
      <c r="R73" s="27" t="s">
        <v>84</v>
      </c>
      <c r="S73" s="20" t="s">
        <v>36</v>
      </c>
      <c r="T73" s="27" t="s">
        <v>84</v>
      </c>
      <c r="U73" s="20" t="s">
        <v>38</v>
      </c>
      <c r="V73" s="27" t="s">
        <v>84</v>
      </c>
      <c r="W73" s="20" t="s">
        <v>40</v>
      </c>
      <c r="X73" s="27" t="s">
        <v>84</v>
      </c>
      <c r="Y73" s="20" t="s">
        <v>42</v>
      </c>
      <c r="Z73" s="27" t="s">
        <v>84</v>
      </c>
      <c r="AA73" s="20" t="s">
        <v>44</v>
      </c>
      <c r="AB73" s="27" t="s">
        <v>84</v>
      </c>
      <c r="AC73" s="20" t="s">
        <v>10</v>
      </c>
      <c r="AD73" s="13"/>
      <c r="AE73" s="13"/>
    </row>
    <row r="74" spans="1:31" x14ac:dyDescent="0.25">
      <c r="A74" s="23" t="s">
        <v>72</v>
      </c>
      <c r="B74" s="14">
        <v>0</v>
      </c>
      <c r="C74" s="41">
        <v>0</v>
      </c>
      <c r="D74" s="25">
        <v>0</v>
      </c>
      <c r="E74" s="41">
        <v>0</v>
      </c>
      <c r="F74" s="25">
        <v>0</v>
      </c>
      <c r="G74" s="41">
        <v>0</v>
      </c>
      <c r="H74" s="25">
        <v>0</v>
      </c>
      <c r="I74" s="41">
        <v>0</v>
      </c>
      <c r="J74" s="25">
        <v>0</v>
      </c>
      <c r="K74" s="41">
        <v>0</v>
      </c>
      <c r="L74" s="25">
        <v>0</v>
      </c>
      <c r="M74" s="41">
        <v>0</v>
      </c>
      <c r="N74" s="25">
        <v>0</v>
      </c>
      <c r="O74" s="41">
        <v>0</v>
      </c>
      <c r="P74" s="25">
        <v>0</v>
      </c>
      <c r="Q74" s="41">
        <v>0</v>
      </c>
      <c r="R74" s="25">
        <v>0</v>
      </c>
      <c r="S74" s="41">
        <v>0</v>
      </c>
      <c r="T74" s="25">
        <v>0</v>
      </c>
      <c r="U74" s="41">
        <v>0</v>
      </c>
      <c r="V74" s="25">
        <v>0</v>
      </c>
      <c r="W74" s="41">
        <v>0</v>
      </c>
      <c r="X74" s="25">
        <v>0</v>
      </c>
      <c r="Y74" s="41">
        <v>0</v>
      </c>
      <c r="Z74" s="25">
        <v>0</v>
      </c>
      <c r="AA74" s="41">
        <v>0</v>
      </c>
      <c r="AB74" s="25">
        <v>0</v>
      </c>
      <c r="AC74" s="25">
        <v>0</v>
      </c>
      <c r="AD74" s="13">
        <v>0</v>
      </c>
      <c r="AE74" s="13"/>
    </row>
    <row r="75" spans="1:31" x14ac:dyDescent="0.25">
      <c r="A75" s="13" t="s">
        <v>70</v>
      </c>
      <c r="B75" s="14">
        <v>0</v>
      </c>
      <c r="C75" s="41">
        <v>0</v>
      </c>
      <c r="D75" s="25">
        <v>0</v>
      </c>
      <c r="E75" s="41">
        <v>0</v>
      </c>
      <c r="F75" s="25">
        <v>0</v>
      </c>
      <c r="G75" s="41">
        <v>0</v>
      </c>
      <c r="H75" s="25">
        <v>0</v>
      </c>
      <c r="I75" s="41">
        <v>0</v>
      </c>
      <c r="J75" s="25">
        <v>0</v>
      </c>
      <c r="K75" s="41">
        <v>0</v>
      </c>
      <c r="L75" s="25">
        <v>0</v>
      </c>
      <c r="M75" s="41">
        <v>0</v>
      </c>
      <c r="N75" s="25">
        <v>0</v>
      </c>
      <c r="O75" s="41">
        <v>0</v>
      </c>
      <c r="P75" s="25">
        <v>0</v>
      </c>
      <c r="Q75" s="41">
        <v>0</v>
      </c>
      <c r="R75" s="25">
        <v>0</v>
      </c>
      <c r="S75" s="41">
        <v>0</v>
      </c>
      <c r="T75" s="25">
        <v>0</v>
      </c>
      <c r="U75" s="41">
        <v>0</v>
      </c>
      <c r="V75" s="25">
        <v>0</v>
      </c>
      <c r="W75" s="41">
        <v>0</v>
      </c>
      <c r="X75" s="25">
        <v>0</v>
      </c>
      <c r="Y75" s="41">
        <v>0</v>
      </c>
      <c r="Z75" s="25">
        <v>0</v>
      </c>
      <c r="AA75" s="41">
        <v>0</v>
      </c>
      <c r="AB75" s="25">
        <v>0</v>
      </c>
      <c r="AC75" s="19">
        <v>0</v>
      </c>
      <c r="AD75" s="13">
        <v>0</v>
      </c>
      <c r="AE75" s="13"/>
    </row>
    <row r="76" spans="1:31" x14ac:dyDescent="0.25">
      <c r="A76" s="13" t="s">
        <v>69</v>
      </c>
      <c r="B76" s="14">
        <v>24834600</v>
      </c>
      <c r="C76" s="41">
        <v>0</v>
      </c>
      <c r="D76" s="25">
        <v>0</v>
      </c>
      <c r="E76" s="41">
        <v>2</v>
      </c>
      <c r="F76" s="25">
        <v>49669200</v>
      </c>
      <c r="G76" s="41">
        <v>0</v>
      </c>
      <c r="H76" s="25">
        <v>0</v>
      </c>
      <c r="I76" s="41">
        <v>0</v>
      </c>
      <c r="J76" s="25">
        <v>0</v>
      </c>
      <c r="K76" s="41">
        <v>0</v>
      </c>
      <c r="L76" s="25">
        <v>0</v>
      </c>
      <c r="M76" s="41">
        <v>1</v>
      </c>
      <c r="N76" s="25">
        <v>24834600</v>
      </c>
      <c r="O76" s="41">
        <v>0</v>
      </c>
      <c r="P76" s="25">
        <v>0</v>
      </c>
      <c r="Q76" s="41">
        <v>1</v>
      </c>
      <c r="R76" s="25">
        <v>24834600</v>
      </c>
      <c r="S76" s="41">
        <v>0</v>
      </c>
      <c r="T76" s="25">
        <v>0</v>
      </c>
      <c r="U76" s="41">
        <v>0</v>
      </c>
      <c r="V76" s="25">
        <v>0</v>
      </c>
      <c r="W76" s="41">
        <v>0</v>
      </c>
      <c r="X76" s="25">
        <v>0</v>
      </c>
      <c r="Y76" s="41">
        <v>0</v>
      </c>
      <c r="Z76" s="25">
        <v>0</v>
      </c>
      <c r="AA76" s="41">
        <v>0</v>
      </c>
      <c r="AB76" s="25">
        <v>0</v>
      </c>
      <c r="AC76" s="19">
        <v>99338400</v>
      </c>
      <c r="AD76" s="13">
        <v>4</v>
      </c>
      <c r="AE76" s="13"/>
    </row>
    <row r="77" spans="1:31" x14ac:dyDescent="0.25">
      <c r="A77" s="13" t="s">
        <v>67</v>
      </c>
      <c r="B77" s="14">
        <v>21286800</v>
      </c>
      <c r="C77" s="41">
        <v>0</v>
      </c>
      <c r="D77" s="25">
        <v>0</v>
      </c>
      <c r="E77" s="41">
        <v>1</v>
      </c>
      <c r="F77" s="25">
        <v>21286800</v>
      </c>
      <c r="G77" s="41">
        <v>0</v>
      </c>
      <c r="H77" s="25">
        <v>0</v>
      </c>
      <c r="I77" s="41">
        <v>0</v>
      </c>
      <c r="J77" s="25">
        <v>0</v>
      </c>
      <c r="K77" s="41">
        <v>0</v>
      </c>
      <c r="L77" s="25">
        <v>0</v>
      </c>
      <c r="M77" s="41">
        <v>0</v>
      </c>
      <c r="N77" s="25">
        <v>0</v>
      </c>
      <c r="O77" s="41">
        <v>1</v>
      </c>
      <c r="P77" s="25">
        <v>21286800</v>
      </c>
      <c r="Q77" s="41">
        <v>0</v>
      </c>
      <c r="R77" s="25">
        <v>0</v>
      </c>
      <c r="S77" s="41">
        <v>0</v>
      </c>
      <c r="T77" s="25">
        <v>0</v>
      </c>
      <c r="U77" s="41">
        <v>0</v>
      </c>
      <c r="V77" s="25">
        <v>0</v>
      </c>
      <c r="W77" s="41">
        <v>0</v>
      </c>
      <c r="X77" s="25">
        <v>0</v>
      </c>
      <c r="Y77" s="41">
        <v>0</v>
      </c>
      <c r="Z77" s="25">
        <v>0</v>
      </c>
      <c r="AA77" s="41">
        <v>0</v>
      </c>
      <c r="AB77" s="25">
        <v>0</v>
      </c>
      <c r="AC77" s="19">
        <v>42573600</v>
      </c>
      <c r="AD77" s="13">
        <v>2</v>
      </c>
      <c r="AE77" s="13"/>
    </row>
    <row r="78" spans="1:31" x14ac:dyDescent="0.25">
      <c r="A78" s="13" t="s">
        <v>66</v>
      </c>
      <c r="B78" s="14">
        <v>17739000</v>
      </c>
      <c r="C78" s="41">
        <v>0</v>
      </c>
      <c r="D78" s="25">
        <v>0</v>
      </c>
      <c r="E78" s="41">
        <v>0</v>
      </c>
      <c r="F78" s="25">
        <v>0</v>
      </c>
      <c r="G78" s="41">
        <v>0</v>
      </c>
      <c r="H78" s="25">
        <v>0</v>
      </c>
      <c r="I78" s="41">
        <v>0</v>
      </c>
      <c r="J78" s="25">
        <v>0</v>
      </c>
      <c r="K78" s="41">
        <v>0</v>
      </c>
      <c r="L78" s="25">
        <v>0</v>
      </c>
      <c r="M78" s="41">
        <v>1</v>
      </c>
      <c r="N78" s="25">
        <v>17739000</v>
      </c>
      <c r="O78" s="41">
        <v>0</v>
      </c>
      <c r="P78" s="25">
        <v>0</v>
      </c>
      <c r="Q78" s="41">
        <v>0</v>
      </c>
      <c r="R78" s="25">
        <v>0</v>
      </c>
      <c r="S78" s="41">
        <v>0</v>
      </c>
      <c r="T78" s="25">
        <v>0</v>
      </c>
      <c r="U78" s="41">
        <v>1</v>
      </c>
      <c r="V78" s="25">
        <v>17739000</v>
      </c>
      <c r="W78" s="41">
        <v>0</v>
      </c>
      <c r="X78" s="25">
        <v>0</v>
      </c>
      <c r="Y78" s="41">
        <v>0</v>
      </c>
      <c r="Z78" s="25">
        <v>0</v>
      </c>
      <c r="AA78" s="41">
        <v>0</v>
      </c>
      <c r="AB78" s="25">
        <v>0</v>
      </c>
      <c r="AC78" s="19">
        <v>35478000</v>
      </c>
      <c r="AD78" s="13">
        <v>2</v>
      </c>
      <c r="AE78" s="13"/>
    </row>
    <row r="79" spans="1:31" x14ac:dyDescent="0.25">
      <c r="A79" s="13" t="s">
        <v>71</v>
      </c>
      <c r="B79" s="14">
        <v>15768000</v>
      </c>
      <c r="C79" s="41">
        <v>0</v>
      </c>
      <c r="D79" s="25">
        <v>0</v>
      </c>
      <c r="E79" s="41">
        <v>0</v>
      </c>
      <c r="F79" s="25">
        <v>0</v>
      </c>
      <c r="G79" s="41">
        <v>0</v>
      </c>
      <c r="H79" s="25">
        <v>0</v>
      </c>
      <c r="I79" s="41">
        <v>0</v>
      </c>
      <c r="J79" s="25">
        <v>0</v>
      </c>
      <c r="K79" s="41">
        <v>0</v>
      </c>
      <c r="L79" s="25">
        <v>0</v>
      </c>
      <c r="M79" s="41">
        <v>0</v>
      </c>
      <c r="N79" s="25">
        <v>0</v>
      </c>
      <c r="O79" s="41">
        <v>0</v>
      </c>
      <c r="P79" s="25">
        <v>0</v>
      </c>
      <c r="Q79" s="41">
        <v>0</v>
      </c>
      <c r="R79" s="25">
        <v>0</v>
      </c>
      <c r="S79" s="41">
        <v>0</v>
      </c>
      <c r="T79" s="25">
        <v>0</v>
      </c>
      <c r="U79" s="41">
        <v>0</v>
      </c>
      <c r="V79" s="25">
        <v>0</v>
      </c>
      <c r="W79" s="41">
        <v>0</v>
      </c>
      <c r="X79" s="25">
        <v>0</v>
      </c>
      <c r="Y79" s="41">
        <v>0</v>
      </c>
      <c r="Z79" s="25">
        <v>0</v>
      </c>
      <c r="AA79" s="41">
        <v>0</v>
      </c>
      <c r="AB79" s="25">
        <v>0</v>
      </c>
      <c r="AC79" s="19">
        <v>0</v>
      </c>
      <c r="AD79" s="13">
        <v>0</v>
      </c>
      <c r="AE79" s="13"/>
    </row>
    <row r="80" spans="1:31" x14ac:dyDescent="0.25">
      <c r="A80" s="13" t="s">
        <v>65</v>
      </c>
      <c r="B80" s="14">
        <v>0</v>
      </c>
      <c r="C80" s="41">
        <v>0</v>
      </c>
      <c r="D80" s="25">
        <v>0</v>
      </c>
      <c r="E80" s="41">
        <v>0</v>
      </c>
      <c r="F80" s="25">
        <v>0</v>
      </c>
      <c r="G80" s="41">
        <v>0</v>
      </c>
      <c r="H80" s="25">
        <v>0</v>
      </c>
      <c r="I80" s="41">
        <v>0</v>
      </c>
      <c r="J80" s="25">
        <v>0</v>
      </c>
      <c r="K80" s="41">
        <v>0</v>
      </c>
      <c r="L80" s="25">
        <v>0</v>
      </c>
      <c r="M80" s="41">
        <v>0</v>
      </c>
      <c r="N80" s="25">
        <v>0</v>
      </c>
      <c r="O80" s="41">
        <v>0</v>
      </c>
      <c r="P80" s="25">
        <v>0</v>
      </c>
      <c r="Q80" s="41">
        <v>0</v>
      </c>
      <c r="R80" s="25">
        <v>0</v>
      </c>
      <c r="S80" s="41">
        <v>0</v>
      </c>
      <c r="T80" s="25">
        <v>0</v>
      </c>
      <c r="U80" s="41">
        <v>0</v>
      </c>
      <c r="V80" s="25">
        <v>0</v>
      </c>
      <c r="W80" s="41">
        <v>0</v>
      </c>
      <c r="X80" s="25">
        <v>0</v>
      </c>
      <c r="Y80" s="41">
        <v>0</v>
      </c>
      <c r="Z80" s="25">
        <v>0</v>
      </c>
      <c r="AA80" s="41">
        <v>0</v>
      </c>
      <c r="AB80" s="25">
        <v>0</v>
      </c>
      <c r="AC80" s="19">
        <v>0</v>
      </c>
      <c r="AD80" s="13">
        <v>0</v>
      </c>
      <c r="AE80" s="13"/>
    </row>
    <row r="81" spans="1:31" x14ac:dyDescent="0.25">
      <c r="A81" s="13" t="s">
        <v>68</v>
      </c>
      <c r="B81" s="14">
        <v>10512000</v>
      </c>
      <c r="C81" s="41">
        <v>0</v>
      </c>
      <c r="D81" s="25">
        <v>0</v>
      </c>
      <c r="E81" s="41">
        <v>1</v>
      </c>
      <c r="F81" s="25">
        <v>10512000</v>
      </c>
      <c r="G81" s="41">
        <v>0</v>
      </c>
      <c r="H81" s="25">
        <v>0</v>
      </c>
      <c r="I81" s="41">
        <v>0</v>
      </c>
      <c r="J81" s="25">
        <v>0</v>
      </c>
      <c r="K81" s="41">
        <v>2</v>
      </c>
      <c r="L81" s="25">
        <v>21024000</v>
      </c>
      <c r="M81" s="41">
        <v>2</v>
      </c>
      <c r="N81" s="25">
        <v>21024000</v>
      </c>
      <c r="O81" s="41">
        <v>3</v>
      </c>
      <c r="P81" s="25">
        <v>31536000</v>
      </c>
      <c r="Q81" s="41">
        <v>0</v>
      </c>
      <c r="R81" s="25">
        <v>0</v>
      </c>
      <c r="S81" s="41">
        <v>2</v>
      </c>
      <c r="T81" s="25">
        <v>21024000</v>
      </c>
      <c r="U81" s="41">
        <v>1</v>
      </c>
      <c r="V81" s="25">
        <v>10512000</v>
      </c>
      <c r="W81" s="41">
        <v>0</v>
      </c>
      <c r="X81" s="25">
        <v>0</v>
      </c>
      <c r="Y81" s="41">
        <v>0</v>
      </c>
      <c r="Z81" s="25">
        <v>0</v>
      </c>
      <c r="AA81" s="41">
        <v>0</v>
      </c>
      <c r="AB81" s="25">
        <v>0</v>
      </c>
      <c r="AC81" s="19">
        <v>115632000</v>
      </c>
      <c r="AD81" s="13">
        <v>11</v>
      </c>
      <c r="AE81" s="13"/>
    </row>
    <row r="82" spans="1:31" x14ac:dyDescent="0.25">
      <c r="A82" s="13" t="s">
        <v>62</v>
      </c>
      <c r="B82" s="14">
        <v>6997049.9999999991</v>
      </c>
      <c r="C82" s="41">
        <v>0</v>
      </c>
      <c r="D82" s="25">
        <v>0</v>
      </c>
      <c r="E82" s="41">
        <v>0</v>
      </c>
      <c r="F82" s="25">
        <v>0</v>
      </c>
      <c r="G82" s="41">
        <v>0</v>
      </c>
      <c r="H82" s="25">
        <v>0</v>
      </c>
      <c r="I82" s="41">
        <v>1</v>
      </c>
      <c r="J82" s="25">
        <v>6997049.9999999991</v>
      </c>
      <c r="K82" s="41">
        <v>3</v>
      </c>
      <c r="L82" s="25">
        <v>20991149.999999996</v>
      </c>
      <c r="M82" s="41">
        <v>0</v>
      </c>
      <c r="N82" s="25">
        <v>0</v>
      </c>
      <c r="O82" s="41">
        <v>0</v>
      </c>
      <c r="P82" s="25">
        <v>0</v>
      </c>
      <c r="Q82" s="41">
        <v>2</v>
      </c>
      <c r="R82" s="25">
        <v>13994099.999999998</v>
      </c>
      <c r="S82" s="41">
        <v>2</v>
      </c>
      <c r="T82" s="25">
        <v>13994099.999999998</v>
      </c>
      <c r="U82" s="41">
        <v>2</v>
      </c>
      <c r="V82" s="25">
        <v>13994099.999999998</v>
      </c>
      <c r="W82" s="41">
        <v>0</v>
      </c>
      <c r="X82" s="25">
        <v>0</v>
      </c>
      <c r="Y82" s="41">
        <v>0</v>
      </c>
      <c r="Z82" s="25">
        <v>0</v>
      </c>
      <c r="AA82" s="41">
        <v>0</v>
      </c>
      <c r="AB82" s="25">
        <v>0</v>
      </c>
      <c r="AC82" s="19">
        <v>69970499.999999985</v>
      </c>
      <c r="AD82" s="13">
        <v>10</v>
      </c>
      <c r="AE82" s="13"/>
    </row>
    <row r="83" spans="1:31" x14ac:dyDescent="0.25">
      <c r="A83" s="13" t="s">
        <v>61</v>
      </c>
      <c r="B83" s="14">
        <v>0</v>
      </c>
      <c r="C83" s="41">
        <v>0</v>
      </c>
      <c r="D83" s="25">
        <v>0</v>
      </c>
      <c r="E83" s="41">
        <v>0</v>
      </c>
      <c r="F83" s="25">
        <v>0</v>
      </c>
      <c r="G83" s="41">
        <v>0</v>
      </c>
      <c r="H83" s="25">
        <v>0</v>
      </c>
      <c r="I83" s="41">
        <v>0</v>
      </c>
      <c r="J83" s="25">
        <v>0</v>
      </c>
      <c r="K83" s="41">
        <v>0</v>
      </c>
      <c r="L83" s="25">
        <v>0</v>
      </c>
      <c r="M83" s="41">
        <v>0</v>
      </c>
      <c r="N83" s="25">
        <v>0</v>
      </c>
      <c r="O83" s="41">
        <v>0</v>
      </c>
      <c r="P83" s="25">
        <v>0</v>
      </c>
      <c r="Q83" s="41">
        <v>0</v>
      </c>
      <c r="R83" s="25">
        <v>0</v>
      </c>
      <c r="S83" s="41">
        <v>0</v>
      </c>
      <c r="T83" s="25">
        <v>0</v>
      </c>
      <c r="U83" s="41">
        <v>0</v>
      </c>
      <c r="V83" s="25">
        <v>0</v>
      </c>
      <c r="W83" s="41">
        <v>0</v>
      </c>
      <c r="X83" s="25">
        <v>0</v>
      </c>
      <c r="Y83" s="41">
        <v>0</v>
      </c>
      <c r="Z83" s="25">
        <v>0</v>
      </c>
      <c r="AA83" s="41">
        <v>0</v>
      </c>
      <c r="AB83" s="25">
        <v>0</v>
      </c>
      <c r="AC83" s="19">
        <v>0</v>
      </c>
      <c r="AD83" s="13">
        <v>0</v>
      </c>
      <c r="AE83" s="13"/>
    </row>
    <row r="84" spans="1:31" x14ac:dyDescent="0.25">
      <c r="A84" s="13" t="s">
        <v>63</v>
      </c>
      <c r="B84" s="14">
        <v>4380000</v>
      </c>
      <c r="C84" s="41">
        <v>1</v>
      </c>
      <c r="D84" s="25">
        <v>4380000</v>
      </c>
      <c r="E84" s="41">
        <v>1</v>
      </c>
      <c r="F84" s="25">
        <v>4380000</v>
      </c>
      <c r="G84" s="41">
        <v>0</v>
      </c>
      <c r="H84" s="25">
        <v>0</v>
      </c>
      <c r="I84" s="41">
        <v>1</v>
      </c>
      <c r="J84" s="25">
        <v>4380000</v>
      </c>
      <c r="K84" s="41">
        <v>8</v>
      </c>
      <c r="L84" s="25">
        <v>35040000</v>
      </c>
      <c r="M84" s="41">
        <v>3</v>
      </c>
      <c r="N84" s="25">
        <v>13140000</v>
      </c>
      <c r="O84" s="41">
        <v>5</v>
      </c>
      <c r="P84" s="25">
        <v>21900000</v>
      </c>
      <c r="Q84" s="41">
        <v>1</v>
      </c>
      <c r="R84" s="25">
        <v>4380000</v>
      </c>
      <c r="S84" s="41">
        <v>4</v>
      </c>
      <c r="T84" s="25">
        <v>17520000</v>
      </c>
      <c r="U84" s="41">
        <v>5</v>
      </c>
      <c r="V84" s="25">
        <v>21900000</v>
      </c>
      <c r="W84" s="41">
        <v>0</v>
      </c>
      <c r="X84" s="25">
        <v>0</v>
      </c>
      <c r="Y84" s="41">
        <v>1</v>
      </c>
      <c r="Z84" s="25">
        <v>4380000</v>
      </c>
      <c r="AA84" s="41">
        <v>0</v>
      </c>
      <c r="AB84" s="25">
        <v>0</v>
      </c>
      <c r="AC84" s="19">
        <v>131400000</v>
      </c>
      <c r="AD84" s="13">
        <v>30</v>
      </c>
      <c r="AE84" s="13"/>
    </row>
    <row r="85" spans="1:31" x14ac:dyDescent="0.25">
      <c r="A85" s="13" t="s">
        <v>64</v>
      </c>
      <c r="B85" s="14">
        <v>0</v>
      </c>
      <c r="C85" s="41">
        <v>0</v>
      </c>
      <c r="D85" s="25">
        <v>0</v>
      </c>
      <c r="E85" s="41">
        <v>0</v>
      </c>
      <c r="F85" s="25">
        <v>0</v>
      </c>
      <c r="G85" s="41">
        <v>0</v>
      </c>
      <c r="H85" s="25">
        <v>0</v>
      </c>
      <c r="I85" s="41">
        <v>0</v>
      </c>
      <c r="J85" s="25">
        <v>0</v>
      </c>
      <c r="K85" s="41">
        <v>0</v>
      </c>
      <c r="L85" s="25">
        <v>0</v>
      </c>
      <c r="M85" s="41">
        <v>0</v>
      </c>
      <c r="N85" s="25">
        <v>0</v>
      </c>
      <c r="O85" s="41">
        <v>0</v>
      </c>
      <c r="P85" s="25">
        <v>0</v>
      </c>
      <c r="Q85" s="41">
        <v>0</v>
      </c>
      <c r="R85" s="25">
        <v>0</v>
      </c>
      <c r="S85" s="41">
        <v>0</v>
      </c>
      <c r="T85" s="25">
        <v>0</v>
      </c>
      <c r="U85" s="41">
        <v>0</v>
      </c>
      <c r="V85" s="25">
        <v>0</v>
      </c>
      <c r="W85" s="41">
        <v>0</v>
      </c>
      <c r="X85" s="25">
        <v>0</v>
      </c>
      <c r="Y85" s="41">
        <v>0</v>
      </c>
      <c r="Z85" s="25">
        <v>0</v>
      </c>
      <c r="AA85" s="41">
        <v>0</v>
      </c>
      <c r="AB85" s="25">
        <v>0</v>
      </c>
      <c r="AC85" s="19">
        <v>0</v>
      </c>
      <c r="AD85" s="13">
        <v>0</v>
      </c>
      <c r="AE85" s="13"/>
    </row>
    <row r="86" spans="1:31" x14ac:dyDescent="0.25">
      <c r="A86" s="13" t="s">
        <v>60</v>
      </c>
      <c r="B86" s="14">
        <v>3109799.9999999995</v>
      </c>
      <c r="C86" s="41">
        <v>1</v>
      </c>
      <c r="D86" s="25">
        <v>3109799.9999999995</v>
      </c>
      <c r="E86" s="41">
        <v>3</v>
      </c>
      <c r="F86" s="25">
        <v>9329399.9999999981</v>
      </c>
      <c r="G86" s="41">
        <v>0</v>
      </c>
      <c r="H86" s="25">
        <v>0</v>
      </c>
      <c r="I86" s="41">
        <v>3</v>
      </c>
      <c r="J86" s="25">
        <v>9329399.9999999981</v>
      </c>
      <c r="K86" s="41">
        <v>10</v>
      </c>
      <c r="L86" s="25">
        <v>31097999.999999996</v>
      </c>
      <c r="M86" s="41">
        <v>6</v>
      </c>
      <c r="N86" s="25">
        <v>18658799.999999996</v>
      </c>
      <c r="O86" s="41">
        <v>9</v>
      </c>
      <c r="P86" s="25">
        <v>27988199.999999996</v>
      </c>
      <c r="Q86" s="41">
        <v>0</v>
      </c>
      <c r="R86" s="25">
        <v>0</v>
      </c>
      <c r="S86" s="41">
        <v>4</v>
      </c>
      <c r="T86" s="25">
        <v>12439199.999999998</v>
      </c>
      <c r="U86" s="41">
        <v>10</v>
      </c>
      <c r="V86" s="25">
        <v>31097999.999999996</v>
      </c>
      <c r="W86" s="41">
        <v>2</v>
      </c>
      <c r="X86" s="25">
        <v>6219599.9999999991</v>
      </c>
      <c r="Y86" s="41">
        <v>2</v>
      </c>
      <c r="Z86" s="25">
        <v>6219599.9999999991</v>
      </c>
      <c r="AA86" s="41">
        <v>1</v>
      </c>
      <c r="AB86" s="25">
        <v>3109799.9999999995</v>
      </c>
      <c r="AC86" s="19">
        <v>158599799.99999997</v>
      </c>
      <c r="AD86" s="13">
        <v>51</v>
      </c>
      <c r="AE86" s="13"/>
    </row>
    <row r="87" spans="1:31" x14ac:dyDescent="0.25">
      <c r="A87" s="13" t="s">
        <v>59</v>
      </c>
      <c r="B87" s="14">
        <v>1226400</v>
      </c>
      <c r="C87" s="41">
        <v>11</v>
      </c>
      <c r="D87" s="25">
        <v>13490400</v>
      </c>
      <c r="E87" s="41">
        <v>16</v>
      </c>
      <c r="F87" s="25">
        <v>19622400</v>
      </c>
      <c r="G87" s="41">
        <v>1</v>
      </c>
      <c r="H87" s="25">
        <v>1226400</v>
      </c>
      <c r="I87" s="41">
        <v>21</v>
      </c>
      <c r="J87" s="25">
        <v>25754400</v>
      </c>
      <c r="K87" s="41">
        <v>15</v>
      </c>
      <c r="L87" s="25">
        <v>18396000</v>
      </c>
      <c r="M87" s="41">
        <v>37</v>
      </c>
      <c r="N87" s="25">
        <v>45376800</v>
      </c>
      <c r="O87" s="41">
        <v>52</v>
      </c>
      <c r="P87" s="25">
        <v>63772800</v>
      </c>
      <c r="Q87" s="41">
        <v>1</v>
      </c>
      <c r="R87" s="25">
        <v>1226400</v>
      </c>
      <c r="S87" s="41">
        <v>86</v>
      </c>
      <c r="T87" s="25">
        <v>105470400</v>
      </c>
      <c r="U87" s="41">
        <v>24</v>
      </c>
      <c r="V87" s="25">
        <v>29433600</v>
      </c>
      <c r="W87" s="41">
        <v>51</v>
      </c>
      <c r="X87" s="25">
        <v>62546400</v>
      </c>
      <c r="Y87" s="41">
        <v>42</v>
      </c>
      <c r="Z87" s="25">
        <v>51508800</v>
      </c>
      <c r="AA87" s="41">
        <v>3</v>
      </c>
      <c r="AB87" s="25">
        <v>3679200</v>
      </c>
      <c r="AC87" s="19">
        <v>441504000</v>
      </c>
      <c r="AD87" s="13">
        <v>360</v>
      </c>
      <c r="AE87" s="13"/>
    </row>
    <row r="88" spans="1:31" x14ac:dyDescent="0.25">
      <c r="A88" s="13" t="s">
        <v>57</v>
      </c>
      <c r="B88" s="14">
        <v>1088430</v>
      </c>
      <c r="C88" s="41">
        <v>3</v>
      </c>
      <c r="D88" s="25">
        <v>3265290</v>
      </c>
      <c r="E88" s="41">
        <v>13</v>
      </c>
      <c r="F88" s="25">
        <v>14149590</v>
      </c>
      <c r="G88" s="41">
        <v>0</v>
      </c>
      <c r="H88" s="25">
        <v>0</v>
      </c>
      <c r="I88" s="41">
        <v>0</v>
      </c>
      <c r="J88" s="25">
        <v>0</v>
      </c>
      <c r="K88" s="41">
        <v>1</v>
      </c>
      <c r="L88" s="25">
        <v>1088430</v>
      </c>
      <c r="M88" s="41">
        <v>12</v>
      </c>
      <c r="N88" s="25">
        <v>13061160</v>
      </c>
      <c r="O88" s="41">
        <v>9</v>
      </c>
      <c r="P88" s="25">
        <v>9795870</v>
      </c>
      <c r="Q88" s="41">
        <v>2</v>
      </c>
      <c r="R88" s="25">
        <v>2176860</v>
      </c>
      <c r="S88" s="41">
        <v>25</v>
      </c>
      <c r="T88" s="25">
        <v>27210750</v>
      </c>
      <c r="U88" s="41">
        <v>6</v>
      </c>
      <c r="V88" s="25">
        <v>6530580</v>
      </c>
      <c r="W88" s="41">
        <v>15</v>
      </c>
      <c r="X88" s="25">
        <v>16326450</v>
      </c>
      <c r="Y88" s="41">
        <v>17</v>
      </c>
      <c r="Z88" s="25">
        <v>18503310</v>
      </c>
      <c r="AA88" s="41">
        <v>0</v>
      </c>
      <c r="AB88" s="25">
        <v>0</v>
      </c>
      <c r="AC88" s="19">
        <v>112108290</v>
      </c>
      <c r="AD88" s="13">
        <v>103</v>
      </c>
      <c r="AE88" s="13"/>
    </row>
    <row r="89" spans="1:31" x14ac:dyDescent="0.25">
      <c r="A89" s="13" t="s">
        <v>58</v>
      </c>
      <c r="B89" s="14">
        <v>858479.99999999988</v>
      </c>
      <c r="C89" s="41">
        <v>7</v>
      </c>
      <c r="D89" s="25">
        <v>6009359.9999999991</v>
      </c>
      <c r="E89" s="41">
        <v>11</v>
      </c>
      <c r="F89" s="25">
        <v>9443279.9999999981</v>
      </c>
      <c r="G89" s="41">
        <v>0</v>
      </c>
      <c r="H89" s="25">
        <v>0</v>
      </c>
      <c r="I89" s="41">
        <v>11</v>
      </c>
      <c r="J89" s="25">
        <v>9443279.9999999981</v>
      </c>
      <c r="K89" s="41">
        <v>10</v>
      </c>
      <c r="L89" s="25">
        <v>8584799.9999999981</v>
      </c>
      <c r="M89" s="41">
        <v>28</v>
      </c>
      <c r="N89" s="25">
        <v>24037439.999999996</v>
      </c>
      <c r="O89" s="41">
        <v>24</v>
      </c>
      <c r="P89" s="25">
        <v>20603519.999999996</v>
      </c>
      <c r="Q89" s="41">
        <v>3</v>
      </c>
      <c r="R89" s="25">
        <v>2575439.9999999995</v>
      </c>
      <c r="S89" s="41">
        <v>62</v>
      </c>
      <c r="T89" s="25">
        <v>53225759.999999993</v>
      </c>
      <c r="U89" s="41">
        <v>15</v>
      </c>
      <c r="V89" s="25">
        <v>12877199.999999998</v>
      </c>
      <c r="W89" s="41">
        <v>22</v>
      </c>
      <c r="X89" s="25">
        <v>18886559.999999996</v>
      </c>
      <c r="Y89" s="41">
        <v>41</v>
      </c>
      <c r="Z89" s="25">
        <v>35197679.999999993</v>
      </c>
      <c r="AA89" s="41">
        <v>2</v>
      </c>
      <c r="AB89" s="25">
        <v>1716959.9999999998</v>
      </c>
      <c r="AC89" s="19">
        <v>202601279.99999997</v>
      </c>
      <c r="AD89" s="13">
        <v>236</v>
      </c>
      <c r="AE89" s="13"/>
    </row>
    <row r="90" spans="1:31" x14ac:dyDescent="0.25">
      <c r="A90" s="13" t="s">
        <v>56</v>
      </c>
      <c r="B90" s="14">
        <v>525600</v>
      </c>
      <c r="C90" s="41">
        <v>16</v>
      </c>
      <c r="D90" s="25">
        <v>8409600</v>
      </c>
      <c r="E90" s="41">
        <v>46</v>
      </c>
      <c r="F90" s="25">
        <v>24177600</v>
      </c>
      <c r="G90" s="41">
        <v>20</v>
      </c>
      <c r="H90" s="25">
        <v>10512000</v>
      </c>
      <c r="I90" s="41">
        <v>50</v>
      </c>
      <c r="J90" s="25">
        <v>26280000</v>
      </c>
      <c r="K90" s="41">
        <v>14</v>
      </c>
      <c r="L90" s="25">
        <v>7358400</v>
      </c>
      <c r="M90" s="41">
        <v>68</v>
      </c>
      <c r="N90" s="25">
        <v>35740800</v>
      </c>
      <c r="O90" s="41">
        <v>114</v>
      </c>
      <c r="P90" s="25">
        <v>59918400</v>
      </c>
      <c r="Q90" s="41">
        <v>3</v>
      </c>
      <c r="R90" s="25">
        <v>1576800</v>
      </c>
      <c r="S90" s="41">
        <v>151</v>
      </c>
      <c r="T90" s="25">
        <v>79365600</v>
      </c>
      <c r="U90" s="41">
        <v>15</v>
      </c>
      <c r="V90" s="25">
        <v>7884000</v>
      </c>
      <c r="W90" s="41">
        <v>125</v>
      </c>
      <c r="X90" s="25">
        <v>65700000</v>
      </c>
      <c r="Y90" s="41">
        <v>148</v>
      </c>
      <c r="Z90" s="25">
        <v>77788800</v>
      </c>
      <c r="AA90" s="41">
        <v>5</v>
      </c>
      <c r="AB90" s="25">
        <v>2628000</v>
      </c>
      <c r="AC90" s="19">
        <v>407340000</v>
      </c>
      <c r="AD90" s="13">
        <v>775</v>
      </c>
      <c r="AE90" s="13"/>
    </row>
    <row r="91" spans="1:31" x14ac:dyDescent="0.25">
      <c r="A91" s="13" t="s">
        <v>54</v>
      </c>
      <c r="B91" s="14">
        <v>429240</v>
      </c>
      <c r="C91" s="41">
        <v>14</v>
      </c>
      <c r="D91" s="25">
        <v>6009360</v>
      </c>
      <c r="E91" s="41">
        <v>19</v>
      </c>
      <c r="F91" s="25">
        <v>8155560</v>
      </c>
      <c r="G91" s="41">
        <v>64</v>
      </c>
      <c r="H91" s="25">
        <v>27471360</v>
      </c>
      <c r="I91" s="41">
        <v>35</v>
      </c>
      <c r="J91" s="25">
        <v>15023400</v>
      </c>
      <c r="K91" s="41">
        <v>1</v>
      </c>
      <c r="L91" s="25">
        <v>429240</v>
      </c>
      <c r="M91" s="41">
        <v>35</v>
      </c>
      <c r="N91" s="25">
        <v>15023400</v>
      </c>
      <c r="O91" s="41">
        <v>47</v>
      </c>
      <c r="P91" s="25">
        <v>20174280</v>
      </c>
      <c r="Q91" s="41">
        <v>4</v>
      </c>
      <c r="R91" s="25">
        <v>1716960</v>
      </c>
      <c r="S91" s="41">
        <v>93</v>
      </c>
      <c r="T91" s="25">
        <v>39919320</v>
      </c>
      <c r="U91" s="41">
        <v>14</v>
      </c>
      <c r="V91" s="25">
        <v>6009360</v>
      </c>
      <c r="W91" s="41">
        <v>44</v>
      </c>
      <c r="X91" s="25">
        <v>18886560</v>
      </c>
      <c r="Y91" s="41">
        <v>80</v>
      </c>
      <c r="Z91" s="25">
        <v>34339200</v>
      </c>
      <c r="AA91" s="41">
        <v>8</v>
      </c>
      <c r="AB91" s="25">
        <v>3433920</v>
      </c>
      <c r="AC91" s="19">
        <v>196591920</v>
      </c>
      <c r="AD91" s="13">
        <v>458</v>
      </c>
      <c r="AE91" s="13"/>
    </row>
    <row r="92" spans="1:31" x14ac:dyDescent="0.25">
      <c r="A92" s="13" t="s">
        <v>55</v>
      </c>
      <c r="B92" s="14">
        <v>0</v>
      </c>
      <c r="C92" s="41">
        <v>0</v>
      </c>
      <c r="D92" s="25">
        <v>0</v>
      </c>
      <c r="E92" s="41">
        <v>0</v>
      </c>
      <c r="F92" s="25">
        <v>0</v>
      </c>
      <c r="G92" s="41">
        <v>0</v>
      </c>
      <c r="H92" s="25">
        <v>0</v>
      </c>
      <c r="I92" s="41">
        <v>0</v>
      </c>
      <c r="J92" s="25">
        <v>0</v>
      </c>
      <c r="K92" s="41">
        <v>0</v>
      </c>
      <c r="L92" s="25">
        <v>0</v>
      </c>
      <c r="M92" s="41">
        <v>0</v>
      </c>
      <c r="N92" s="25">
        <v>0</v>
      </c>
      <c r="O92" s="41">
        <v>0</v>
      </c>
      <c r="P92" s="25">
        <v>0</v>
      </c>
      <c r="Q92" s="41">
        <v>0</v>
      </c>
      <c r="R92" s="25">
        <v>0</v>
      </c>
      <c r="S92" s="41">
        <v>0</v>
      </c>
      <c r="T92" s="25">
        <v>0</v>
      </c>
      <c r="U92" s="41">
        <v>0</v>
      </c>
      <c r="V92" s="25">
        <v>0</v>
      </c>
      <c r="W92" s="41">
        <v>0</v>
      </c>
      <c r="X92" s="25">
        <v>0</v>
      </c>
      <c r="Y92" s="41">
        <v>0</v>
      </c>
      <c r="Z92" s="25">
        <v>0</v>
      </c>
      <c r="AA92" s="41">
        <v>0</v>
      </c>
      <c r="AB92" s="25">
        <v>0</v>
      </c>
      <c r="AC92" s="19">
        <v>0</v>
      </c>
      <c r="AD92" s="13">
        <v>0</v>
      </c>
      <c r="AE92" s="13"/>
    </row>
    <row r="93" spans="1:31" x14ac:dyDescent="0.25">
      <c r="A93" s="16" t="s">
        <v>53</v>
      </c>
      <c r="B93" s="18">
        <v>214620</v>
      </c>
      <c r="C93" s="41">
        <v>71</v>
      </c>
      <c r="D93" s="25">
        <v>15238020</v>
      </c>
      <c r="E93" s="41">
        <v>81</v>
      </c>
      <c r="F93" s="25">
        <v>17384220</v>
      </c>
      <c r="G93" s="41">
        <v>142</v>
      </c>
      <c r="H93" s="25">
        <v>30476040</v>
      </c>
      <c r="I93" s="41">
        <v>107</v>
      </c>
      <c r="J93" s="25">
        <v>22964340</v>
      </c>
      <c r="K93" s="41">
        <v>8</v>
      </c>
      <c r="L93" s="25">
        <v>1716960</v>
      </c>
      <c r="M93" s="41">
        <v>193</v>
      </c>
      <c r="N93" s="25">
        <v>41421660</v>
      </c>
      <c r="O93" s="41">
        <v>288</v>
      </c>
      <c r="P93" s="25">
        <v>61810560</v>
      </c>
      <c r="Q93" s="41">
        <v>20</v>
      </c>
      <c r="R93" s="25">
        <v>4292400</v>
      </c>
      <c r="S93" s="41">
        <v>448</v>
      </c>
      <c r="T93" s="25">
        <v>96149760</v>
      </c>
      <c r="U93" s="41">
        <v>369</v>
      </c>
      <c r="V93" s="25">
        <v>79194780</v>
      </c>
      <c r="W93" s="41">
        <v>287</v>
      </c>
      <c r="X93" s="25">
        <v>61595940</v>
      </c>
      <c r="Y93" s="41">
        <v>232</v>
      </c>
      <c r="Z93" s="25">
        <v>49791840</v>
      </c>
      <c r="AA93" s="41">
        <v>19</v>
      </c>
      <c r="AB93" s="25">
        <v>4077780</v>
      </c>
      <c r="AC93" s="22">
        <v>486114300</v>
      </c>
      <c r="AD93" s="13">
        <v>2265</v>
      </c>
      <c r="AE93" s="13"/>
    </row>
    <row r="94" spans="1:31" x14ac:dyDescent="0.25">
      <c r="A94" s="28"/>
      <c r="B94" s="28"/>
      <c r="C94" s="28"/>
      <c r="D94" s="29">
        <v>59911830</v>
      </c>
      <c r="E94" s="28"/>
      <c r="F94" s="29">
        <v>188110050</v>
      </c>
      <c r="G94" s="28"/>
      <c r="H94" s="29">
        <v>69685800</v>
      </c>
      <c r="I94" s="28"/>
      <c r="J94" s="29">
        <v>120171870</v>
      </c>
      <c r="K94" s="28"/>
      <c r="L94" s="29">
        <v>145726980</v>
      </c>
      <c r="M94" s="28"/>
      <c r="N94" s="29">
        <v>270057660</v>
      </c>
      <c r="O94" s="28"/>
      <c r="P94" s="29">
        <v>338786430</v>
      </c>
      <c r="Q94" s="28"/>
      <c r="R94" s="29">
        <v>56773560</v>
      </c>
      <c r="S94" s="28"/>
      <c r="T94" s="29">
        <v>466318890</v>
      </c>
      <c r="U94" s="28"/>
      <c r="V94" s="29">
        <v>237172620</v>
      </c>
      <c r="W94" s="28"/>
      <c r="X94" s="29">
        <v>250161510</v>
      </c>
      <c r="Y94" s="28"/>
      <c r="Z94" s="29">
        <v>277729230</v>
      </c>
      <c r="AA94" s="28"/>
      <c r="AB94" s="29">
        <v>18645660</v>
      </c>
      <c r="AC94" s="29">
        <v>2499252090</v>
      </c>
      <c r="AD94" s="13">
        <v>4307</v>
      </c>
      <c r="AE94" s="13"/>
    </row>
    <row r="96" spans="1:31" x14ac:dyDescent="0.25">
      <c r="A96" s="35" t="s">
        <v>85</v>
      </c>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3"/>
      <c r="AC96" s="13"/>
      <c r="AD96" s="13"/>
      <c r="AE96" s="13"/>
    </row>
    <row r="97" spans="1:30" x14ac:dyDescent="0.25">
      <c r="A97" s="21" t="s">
        <v>77</v>
      </c>
      <c r="B97" s="21" t="s">
        <v>78</v>
      </c>
      <c r="C97" s="21" t="s">
        <v>21</v>
      </c>
      <c r="D97" s="27" t="s">
        <v>84</v>
      </c>
      <c r="E97" s="21" t="s">
        <v>23</v>
      </c>
      <c r="F97" s="27" t="s">
        <v>84</v>
      </c>
      <c r="G97" s="21" t="s">
        <v>25</v>
      </c>
      <c r="H97" s="27" t="s">
        <v>84</v>
      </c>
      <c r="I97" s="21" t="s">
        <v>27</v>
      </c>
      <c r="J97" s="27" t="s">
        <v>84</v>
      </c>
      <c r="K97" s="21" t="s">
        <v>29</v>
      </c>
      <c r="L97" s="27" t="s">
        <v>84</v>
      </c>
      <c r="M97" s="21" t="s">
        <v>31</v>
      </c>
      <c r="N97" s="27" t="s">
        <v>84</v>
      </c>
      <c r="O97" s="21" t="s">
        <v>33</v>
      </c>
      <c r="P97" s="27" t="s">
        <v>84</v>
      </c>
      <c r="Q97" s="21" t="s">
        <v>35</v>
      </c>
      <c r="R97" s="27" t="s">
        <v>84</v>
      </c>
      <c r="S97" s="21" t="s">
        <v>37</v>
      </c>
      <c r="T97" s="27" t="s">
        <v>84</v>
      </c>
      <c r="U97" s="21" t="s">
        <v>39</v>
      </c>
      <c r="V97" s="27" t="s">
        <v>84</v>
      </c>
      <c r="W97" s="21" t="s">
        <v>41</v>
      </c>
      <c r="X97" s="27" t="s">
        <v>84</v>
      </c>
      <c r="Y97" s="21" t="s">
        <v>43</v>
      </c>
      <c r="Z97" s="27" t="s">
        <v>84</v>
      </c>
      <c r="AA97" s="21" t="s">
        <v>86</v>
      </c>
      <c r="AB97" s="27" t="s">
        <v>84</v>
      </c>
      <c r="AC97" s="21" t="s">
        <v>87</v>
      </c>
      <c r="AD97" s="21" t="s">
        <v>88</v>
      </c>
    </row>
    <row r="98" spans="1:30" x14ac:dyDescent="0.25">
      <c r="A98" s="23" t="s">
        <v>72</v>
      </c>
      <c r="B98" s="24">
        <v>43362000</v>
      </c>
      <c r="C98" s="23">
        <v>0</v>
      </c>
      <c r="D98" s="25">
        <v>0</v>
      </c>
      <c r="E98" s="23">
        <v>4</v>
      </c>
      <c r="F98" s="25">
        <v>173448000</v>
      </c>
      <c r="G98" s="23">
        <v>0</v>
      </c>
      <c r="H98" s="25">
        <v>0</v>
      </c>
      <c r="I98" s="23">
        <v>0</v>
      </c>
      <c r="J98" s="25">
        <v>0</v>
      </c>
      <c r="K98" s="23">
        <v>2</v>
      </c>
      <c r="L98" s="25">
        <v>86724000</v>
      </c>
      <c r="M98" s="23">
        <v>0</v>
      </c>
      <c r="N98" s="25">
        <v>0</v>
      </c>
      <c r="O98" s="23">
        <v>0</v>
      </c>
      <c r="P98" s="25">
        <v>0</v>
      </c>
      <c r="Q98" s="23">
        <v>0</v>
      </c>
      <c r="R98" s="25">
        <v>0</v>
      </c>
      <c r="S98" s="23">
        <v>1</v>
      </c>
      <c r="T98" s="25">
        <v>43362000</v>
      </c>
      <c r="U98" s="23">
        <v>0</v>
      </c>
      <c r="V98" s="25">
        <v>0</v>
      </c>
      <c r="W98" s="23">
        <v>0</v>
      </c>
      <c r="X98" s="25">
        <v>0</v>
      </c>
      <c r="Y98" s="23">
        <v>0</v>
      </c>
      <c r="Z98" s="25">
        <v>0</v>
      </c>
      <c r="AA98" s="23">
        <v>0</v>
      </c>
      <c r="AB98" s="25">
        <v>0</v>
      </c>
      <c r="AC98" s="25">
        <v>303534000</v>
      </c>
      <c r="AD98" s="25">
        <v>7</v>
      </c>
    </row>
    <row r="99" spans="1:30" x14ac:dyDescent="0.25">
      <c r="A99" s="23" t="s">
        <v>70</v>
      </c>
      <c r="B99" s="14">
        <v>27594000</v>
      </c>
      <c r="C99" s="23">
        <v>0</v>
      </c>
      <c r="D99" s="25">
        <v>0</v>
      </c>
      <c r="E99" s="23">
        <v>2</v>
      </c>
      <c r="F99" s="25">
        <v>55188000</v>
      </c>
      <c r="G99" s="23">
        <v>0</v>
      </c>
      <c r="H99" s="25">
        <v>0</v>
      </c>
      <c r="I99" s="23">
        <v>0</v>
      </c>
      <c r="J99" s="25">
        <v>0</v>
      </c>
      <c r="K99" s="23">
        <v>4</v>
      </c>
      <c r="L99" s="25">
        <v>110376000</v>
      </c>
      <c r="M99" s="23">
        <v>0</v>
      </c>
      <c r="N99" s="25">
        <v>0</v>
      </c>
      <c r="O99" s="23">
        <v>0</v>
      </c>
      <c r="P99" s="25">
        <v>0</v>
      </c>
      <c r="Q99" s="23">
        <v>0</v>
      </c>
      <c r="R99" s="25">
        <v>0</v>
      </c>
      <c r="S99" s="23">
        <v>0</v>
      </c>
      <c r="T99" s="25">
        <v>0</v>
      </c>
      <c r="U99" s="23">
        <v>0</v>
      </c>
      <c r="V99" s="25">
        <v>0</v>
      </c>
      <c r="W99" s="23">
        <v>0</v>
      </c>
      <c r="X99" s="25">
        <v>0</v>
      </c>
      <c r="Y99" s="23">
        <v>0</v>
      </c>
      <c r="Z99" s="25">
        <v>0</v>
      </c>
      <c r="AA99" s="23">
        <v>0</v>
      </c>
      <c r="AB99" s="25">
        <v>0</v>
      </c>
      <c r="AC99" s="19">
        <v>165564000</v>
      </c>
      <c r="AD99" s="19">
        <v>6</v>
      </c>
    </row>
    <row r="100" spans="1:30" x14ac:dyDescent="0.25">
      <c r="A100" s="23" t="s">
        <v>69</v>
      </c>
      <c r="B100" s="14">
        <v>24834600</v>
      </c>
      <c r="C100" s="23">
        <v>0</v>
      </c>
      <c r="D100" s="25">
        <v>0</v>
      </c>
      <c r="E100" s="23">
        <v>0</v>
      </c>
      <c r="F100" s="25">
        <v>0</v>
      </c>
      <c r="G100" s="23">
        <v>0</v>
      </c>
      <c r="H100" s="25">
        <v>0</v>
      </c>
      <c r="I100" s="23">
        <v>0</v>
      </c>
      <c r="J100" s="25">
        <v>0</v>
      </c>
      <c r="K100" s="23">
        <v>0</v>
      </c>
      <c r="L100" s="25">
        <v>0</v>
      </c>
      <c r="M100" s="23">
        <v>0</v>
      </c>
      <c r="N100" s="25">
        <v>0</v>
      </c>
      <c r="O100" s="23">
        <v>0</v>
      </c>
      <c r="P100" s="25">
        <v>0</v>
      </c>
      <c r="Q100" s="23">
        <v>0</v>
      </c>
      <c r="R100" s="25">
        <v>0</v>
      </c>
      <c r="S100" s="23">
        <v>0</v>
      </c>
      <c r="T100" s="25">
        <v>0</v>
      </c>
      <c r="U100" s="23">
        <v>0</v>
      </c>
      <c r="V100" s="25">
        <v>0</v>
      </c>
      <c r="W100" s="23">
        <v>0</v>
      </c>
      <c r="X100" s="25">
        <v>0</v>
      </c>
      <c r="Y100" s="23">
        <v>0</v>
      </c>
      <c r="Z100" s="25">
        <v>0</v>
      </c>
      <c r="AA100" s="23">
        <v>0</v>
      </c>
      <c r="AB100" s="25">
        <v>0</v>
      </c>
      <c r="AC100" s="19">
        <v>0</v>
      </c>
      <c r="AD100" s="19">
        <v>0</v>
      </c>
    </row>
    <row r="101" spans="1:30" x14ac:dyDescent="0.25">
      <c r="A101" s="23" t="s">
        <v>67</v>
      </c>
      <c r="B101" s="14">
        <v>21286800</v>
      </c>
      <c r="C101" s="23">
        <v>0</v>
      </c>
      <c r="D101" s="25">
        <v>0</v>
      </c>
      <c r="E101" s="23">
        <v>1</v>
      </c>
      <c r="F101" s="25">
        <v>21286800</v>
      </c>
      <c r="G101" s="23">
        <v>0</v>
      </c>
      <c r="H101" s="25">
        <v>0</v>
      </c>
      <c r="I101" s="23">
        <v>0</v>
      </c>
      <c r="J101" s="25">
        <v>0</v>
      </c>
      <c r="K101" s="23">
        <v>2</v>
      </c>
      <c r="L101" s="25">
        <v>42573600</v>
      </c>
      <c r="M101" s="23">
        <v>0</v>
      </c>
      <c r="N101" s="25">
        <v>0</v>
      </c>
      <c r="O101" s="23">
        <v>0</v>
      </c>
      <c r="P101" s="25">
        <v>0</v>
      </c>
      <c r="Q101" s="23">
        <v>2</v>
      </c>
      <c r="R101" s="25">
        <v>42573600</v>
      </c>
      <c r="S101" s="23">
        <v>0</v>
      </c>
      <c r="T101" s="25">
        <v>0</v>
      </c>
      <c r="U101" s="23">
        <v>0</v>
      </c>
      <c r="V101" s="25">
        <v>0</v>
      </c>
      <c r="W101" s="23">
        <v>0</v>
      </c>
      <c r="X101" s="25">
        <v>0</v>
      </c>
      <c r="Y101" s="23">
        <v>1</v>
      </c>
      <c r="Z101" s="25">
        <v>21286800</v>
      </c>
      <c r="AA101" s="23">
        <v>0</v>
      </c>
      <c r="AB101" s="25">
        <v>0</v>
      </c>
      <c r="AC101" s="19">
        <v>127720800</v>
      </c>
      <c r="AD101" s="19">
        <v>6</v>
      </c>
    </row>
    <row r="102" spans="1:30" x14ac:dyDescent="0.25">
      <c r="A102" s="23" t="s">
        <v>66</v>
      </c>
      <c r="B102" s="14">
        <v>17739000</v>
      </c>
      <c r="C102" s="23">
        <v>0</v>
      </c>
      <c r="D102" s="25">
        <v>0</v>
      </c>
      <c r="E102" s="23">
        <v>1</v>
      </c>
      <c r="F102" s="25">
        <v>17739000</v>
      </c>
      <c r="G102" s="23">
        <v>0</v>
      </c>
      <c r="H102" s="25">
        <v>0</v>
      </c>
      <c r="I102" s="23">
        <v>0</v>
      </c>
      <c r="J102" s="25">
        <v>0</v>
      </c>
      <c r="K102" s="23">
        <v>0</v>
      </c>
      <c r="L102" s="25">
        <v>0</v>
      </c>
      <c r="M102" s="23">
        <v>0</v>
      </c>
      <c r="N102" s="25">
        <v>0</v>
      </c>
      <c r="O102" s="23">
        <v>0</v>
      </c>
      <c r="P102" s="25">
        <v>0</v>
      </c>
      <c r="Q102" s="23">
        <v>0</v>
      </c>
      <c r="R102" s="25">
        <v>0</v>
      </c>
      <c r="S102" s="23">
        <v>0</v>
      </c>
      <c r="T102" s="25">
        <v>0</v>
      </c>
      <c r="U102" s="23">
        <v>0</v>
      </c>
      <c r="V102" s="25">
        <v>0</v>
      </c>
      <c r="W102" s="23">
        <v>0</v>
      </c>
      <c r="X102" s="25">
        <v>0</v>
      </c>
      <c r="Y102" s="23">
        <v>0</v>
      </c>
      <c r="Z102" s="25">
        <v>0</v>
      </c>
      <c r="AA102" s="23">
        <v>0</v>
      </c>
      <c r="AB102" s="25">
        <v>0</v>
      </c>
      <c r="AC102" s="19">
        <v>17739000</v>
      </c>
      <c r="AD102" s="19">
        <v>1</v>
      </c>
    </row>
    <row r="103" spans="1:30" x14ac:dyDescent="0.25">
      <c r="A103" s="23" t="s">
        <v>71</v>
      </c>
      <c r="B103" s="14">
        <v>15768000</v>
      </c>
      <c r="C103" s="23">
        <v>0</v>
      </c>
      <c r="D103" s="25">
        <v>0</v>
      </c>
      <c r="E103" s="23">
        <v>0</v>
      </c>
      <c r="F103" s="25">
        <v>0</v>
      </c>
      <c r="G103" s="23">
        <v>0</v>
      </c>
      <c r="H103" s="25">
        <v>0</v>
      </c>
      <c r="I103" s="23">
        <v>0</v>
      </c>
      <c r="J103" s="25">
        <v>0</v>
      </c>
      <c r="K103" s="23">
        <v>1</v>
      </c>
      <c r="L103" s="25">
        <v>15768000</v>
      </c>
      <c r="M103" s="23">
        <v>0</v>
      </c>
      <c r="N103" s="25">
        <v>0</v>
      </c>
      <c r="O103" s="23">
        <v>0</v>
      </c>
      <c r="P103" s="25">
        <v>0</v>
      </c>
      <c r="Q103" s="23">
        <v>1</v>
      </c>
      <c r="R103" s="25">
        <v>15768000</v>
      </c>
      <c r="S103" s="23">
        <v>0</v>
      </c>
      <c r="T103" s="25">
        <v>0</v>
      </c>
      <c r="U103" s="23">
        <v>0</v>
      </c>
      <c r="V103" s="25">
        <v>0</v>
      </c>
      <c r="W103" s="23">
        <v>0</v>
      </c>
      <c r="X103" s="25">
        <v>0</v>
      </c>
      <c r="Y103" s="23">
        <v>0</v>
      </c>
      <c r="Z103" s="25">
        <v>0</v>
      </c>
      <c r="AA103" s="23">
        <v>0</v>
      </c>
      <c r="AB103" s="25">
        <v>0</v>
      </c>
      <c r="AC103" s="19">
        <v>31536000</v>
      </c>
      <c r="AD103" s="19">
        <v>2</v>
      </c>
    </row>
    <row r="104" spans="1:30" x14ac:dyDescent="0.25">
      <c r="A104" s="23" t="s">
        <v>65</v>
      </c>
      <c r="B104" s="14">
        <v>11826000</v>
      </c>
      <c r="C104" s="23">
        <v>0</v>
      </c>
      <c r="D104" s="25">
        <v>0</v>
      </c>
      <c r="E104" s="23">
        <v>5</v>
      </c>
      <c r="F104" s="25">
        <v>59130000</v>
      </c>
      <c r="G104" s="23">
        <v>0</v>
      </c>
      <c r="H104" s="25">
        <v>0</v>
      </c>
      <c r="I104" s="23">
        <v>0</v>
      </c>
      <c r="J104" s="25">
        <v>0</v>
      </c>
      <c r="K104" s="23">
        <v>2</v>
      </c>
      <c r="L104" s="25">
        <v>23652000</v>
      </c>
      <c r="M104" s="23">
        <v>0</v>
      </c>
      <c r="N104" s="25">
        <v>0</v>
      </c>
      <c r="O104" s="23">
        <v>0</v>
      </c>
      <c r="P104" s="25">
        <v>0</v>
      </c>
      <c r="Q104" s="23">
        <v>2</v>
      </c>
      <c r="R104" s="25">
        <v>23652000</v>
      </c>
      <c r="S104" s="23">
        <v>0</v>
      </c>
      <c r="T104" s="25">
        <v>0</v>
      </c>
      <c r="U104" s="23">
        <v>0</v>
      </c>
      <c r="V104" s="25">
        <v>0</v>
      </c>
      <c r="W104" s="23">
        <v>1</v>
      </c>
      <c r="X104" s="25">
        <v>11826000</v>
      </c>
      <c r="Y104" s="23">
        <v>2</v>
      </c>
      <c r="Z104" s="25">
        <v>23652000</v>
      </c>
      <c r="AA104" s="23">
        <v>0</v>
      </c>
      <c r="AB104" s="25">
        <v>0</v>
      </c>
      <c r="AC104" s="19">
        <v>141912000</v>
      </c>
      <c r="AD104" s="19">
        <v>12</v>
      </c>
    </row>
    <row r="105" spans="1:30" x14ac:dyDescent="0.25">
      <c r="A105" s="23" t="s">
        <v>68</v>
      </c>
      <c r="B105" s="14">
        <v>10512000</v>
      </c>
      <c r="C105" s="23">
        <v>0</v>
      </c>
      <c r="D105" s="25">
        <v>0</v>
      </c>
      <c r="E105" s="23">
        <v>1</v>
      </c>
      <c r="F105" s="25">
        <v>10512000</v>
      </c>
      <c r="G105" s="23">
        <v>0</v>
      </c>
      <c r="H105" s="25">
        <v>0</v>
      </c>
      <c r="I105" s="23">
        <v>0</v>
      </c>
      <c r="J105" s="25">
        <v>0</v>
      </c>
      <c r="K105" s="23">
        <v>0</v>
      </c>
      <c r="L105" s="25">
        <v>0</v>
      </c>
      <c r="M105" s="23">
        <v>0</v>
      </c>
      <c r="N105" s="25">
        <v>0</v>
      </c>
      <c r="O105" s="23">
        <v>0</v>
      </c>
      <c r="P105" s="25">
        <v>0</v>
      </c>
      <c r="Q105" s="23">
        <v>0</v>
      </c>
      <c r="R105" s="25">
        <v>0</v>
      </c>
      <c r="S105" s="23">
        <v>0</v>
      </c>
      <c r="T105" s="25">
        <v>0</v>
      </c>
      <c r="U105" s="23">
        <v>0</v>
      </c>
      <c r="V105" s="25">
        <v>0</v>
      </c>
      <c r="W105" s="23">
        <v>0</v>
      </c>
      <c r="X105" s="25">
        <v>0</v>
      </c>
      <c r="Y105" s="23">
        <v>0</v>
      </c>
      <c r="Z105" s="25">
        <v>0</v>
      </c>
      <c r="AA105" s="23">
        <v>0</v>
      </c>
      <c r="AB105" s="25">
        <v>0</v>
      </c>
      <c r="AC105" s="19">
        <v>10512000</v>
      </c>
      <c r="AD105" s="19">
        <v>1</v>
      </c>
    </row>
    <row r="106" spans="1:30" x14ac:dyDescent="0.25">
      <c r="A106" s="23" t="s">
        <v>62</v>
      </c>
      <c r="B106" s="14">
        <v>6997049.9999999991</v>
      </c>
      <c r="C106" s="23">
        <v>0</v>
      </c>
      <c r="D106" s="25">
        <v>0</v>
      </c>
      <c r="E106" s="23">
        <v>2</v>
      </c>
      <c r="F106" s="25">
        <v>13994099.999999998</v>
      </c>
      <c r="G106" s="23">
        <v>0</v>
      </c>
      <c r="H106" s="25">
        <v>0</v>
      </c>
      <c r="I106" s="23">
        <v>2</v>
      </c>
      <c r="J106" s="25">
        <v>13994099.999999998</v>
      </c>
      <c r="K106" s="23">
        <v>4</v>
      </c>
      <c r="L106" s="25">
        <v>27988199.999999996</v>
      </c>
      <c r="M106" s="23">
        <v>0</v>
      </c>
      <c r="N106" s="25">
        <v>0</v>
      </c>
      <c r="O106" s="23">
        <v>3</v>
      </c>
      <c r="P106" s="25">
        <v>20991149.999999996</v>
      </c>
      <c r="Q106" s="23">
        <v>2</v>
      </c>
      <c r="R106" s="25">
        <v>13994099.999999998</v>
      </c>
      <c r="S106" s="23">
        <v>2</v>
      </c>
      <c r="T106" s="25">
        <v>13994099.999999998</v>
      </c>
      <c r="U106" s="23">
        <v>0</v>
      </c>
      <c r="V106" s="25">
        <v>0</v>
      </c>
      <c r="W106" s="23">
        <v>1</v>
      </c>
      <c r="X106" s="25">
        <v>6997049.9999999991</v>
      </c>
      <c r="Y106" s="23">
        <v>1</v>
      </c>
      <c r="Z106" s="25">
        <v>6997049.9999999991</v>
      </c>
      <c r="AA106" s="23">
        <v>0</v>
      </c>
      <c r="AB106" s="25">
        <v>0</v>
      </c>
      <c r="AC106" s="19">
        <v>118949849.99999999</v>
      </c>
      <c r="AD106" s="19">
        <v>17</v>
      </c>
    </row>
    <row r="107" spans="1:30" x14ac:dyDescent="0.25">
      <c r="A107" s="23" t="s">
        <v>61</v>
      </c>
      <c r="B107" s="14">
        <v>4975680</v>
      </c>
      <c r="C107" s="23">
        <v>0</v>
      </c>
      <c r="D107" s="25">
        <v>0</v>
      </c>
      <c r="E107" s="23">
        <v>4</v>
      </c>
      <c r="F107" s="25">
        <v>19902720</v>
      </c>
      <c r="G107" s="23">
        <v>1</v>
      </c>
      <c r="H107" s="25">
        <v>4975680</v>
      </c>
      <c r="I107" s="23">
        <v>1</v>
      </c>
      <c r="J107" s="25">
        <v>4975680</v>
      </c>
      <c r="K107" s="23">
        <v>1</v>
      </c>
      <c r="L107" s="25">
        <v>4975680</v>
      </c>
      <c r="M107" s="23">
        <v>1</v>
      </c>
      <c r="N107" s="25">
        <v>4975680</v>
      </c>
      <c r="O107" s="23">
        <v>4</v>
      </c>
      <c r="P107" s="25">
        <v>19902720</v>
      </c>
      <c r="Q107" s="23">
        <v>2</v>
      </c>
      <c r="R107" s="25">
        <v>9951360</v>
      </c>
      <c r="S107" s="23">
        <v>4</v>
      </c>
      <c r="T107" s="25">
        <v>19902720</v>
      </c>
      <c r="U107" s="23">
        <v>0</v>
      </c>
      <c r="V107" s="25">
        <v>0</v>
      </c>
      <c r="W107" s="23">
        <v>0</v>
      </c>
      <c r="X107" s="25">
        <v>0</v>
      </c>
      <c r="Y107" s="23">
        <v>5</v>
      </c>
      <c r="Z107" s="25">
        <v>24878400</v>
      </c>
      <c r="AA107" s="23">
        <v>0</v>
      </c>
      <c r="AB107" s="25">
        <v>0</v>
      </c>
      <c r="AC107" s="19">
        <v>114440640</v>
      </c>
      <c r="AD107" s="19">
        <v>23</v>
      </c>
    </row>
    <row r="108" spans="1:30" x14ac:dyDescent="0.25">
      <c r="A108" s="23" t="s">
        <v>63</v>
      </c>
      <c r="B108" s="14">
        <v>4380000</v>
      </c>
      <c r="C108" s="23">
        <v>0</v>
      </c>
      <c r="D108" s="25">
        <v>0</v>
      </c>
      <c r="E108" s="23">
        <v>3</v>
      </c>
      <c r="F108" s="25">
        <v>13140000</v>
      </c>
      <c r="G108" s="23">
        <v>0</v>
      </c>
      <c r="H108" s="25">
        <v>0</v>
      </c>
      <c r="I108" s="23">
        <v>0</v>
      </c>
      <c r="J108" s="25">
        <v>0</v>
      </c>
      <c r="K108" s="23">
        <v>1</v>
      </c>
      <c r="L108" s="25">
        <v>4380000</v>
      </c>
      <c r="M108" s="23">
        <v>0</v>
      </c>
      <c r="N108" s="25">
        <v>0</v>
      </c>
      <c r="O108" s="23">
        <v>1</v>
      </c>
      <c r="P108" s="25">
        <v>4380000</v>
      </c>
      <c r="Q108" s="23">
        <v>1</v>
      </c>
      <c r="R108" s="25">
        <v>4380000</v>
      </c>
      <c r="S108" s="23">
        <v>0</v>
      </c>
      <c r="T108" s="25">
        <v>0</v>
      </c>
      <c r="U108" s="23">
        <v>0</v>
      </c>
      <c r="V108" s="25">
        <v>0</v>
      </c>
      <c r="W108" s="23">
        <v>0</v>
      </c>
      <c r="X108" s="25">
        <v>0</v>
      </c>
      <c r="Y108" s="23">
        <v>0</v>
      </c>
      <c r="Z108" s="25">
        <v>0</v>
      </c>
      <c r="AA108" s="23">
        <v>0</v>
      </c>
      <c r="AB108" s="25">
        <v>0</v>
      </c>
      <c r="AC108" s="19">
        <v>26280000</v>
      </c>
      <c r="AD108" s="19">
        <v>6</v>
      </c>
    </row>
    <row r="109" spans="1:30" x14ac:dyDescent="0.25">
      <c r="A109" s="23" t="s">
        <v>64</v>
      </c>
      <c r="B109" s="14">
        <v>4380000</v>
      </c>
      <c r="C109" s="23">
        <v>0</v>
      </c>
      <c r="D109" s="25">
        <v>0</v>
      </c>
      <c r="E109" s="23">
        <v>0</v>
      </c>
      <c r="F109" s="25">
        <v>0</v>
      </c>
      <c r="G109" s="23">
        <v>0</v>
      </c>
      <c r="H109" s="25">
        <v>0</v>
      </c>
      <c r="I109" s="23">
        <v>0</v>
      </c>
      <c r="J109" s="25">
        <v>0</v>
      </c>
      <c r="K109" s="23">
        <v>0</v>
      </c>
      <c r="L109" s="25">
        <v>0</v>
      </c>
      <c r="M109" s="23">
        <v>0</v>
      </c>
      <c r="N109" s="25">
        <v>0</v>
      </c>
      <c r="O109" s="23">
        <v>0</v>
      </c>
      <c r="P109" s="25">
        <v>0</v>
      </c>
      <c r="Q109" s="23">
        <v>0</v>
      </c>
      <c r="R109" s="25">
        <v>0</v>
      </c>
      <c r="S109" s="23">
        <v>0</v>
      </c>
      <c r="T109" s="25">
        <v>0</v>
      </c>
      <c r="U109" s="23">
        <v>0</v>
      </c>
      <c r="V109" s="25">
        <v>0</v>
      </c>
      <c r="W109" s="23">
        <v>0</v>
      </c>
      <c r="X109" s="25">
        <v>0</v>
      </c>
      <c r="Y109" s="23">
        <v>0</v>
      </c>
      <c r="Z109" s="25">
        <v>0</v>
      </c>
      <c r="AA109" s="23">
        <v>0</v>
      </c>
      <c r="AB109" s="25">
        <v>0</v>
      </c>
      <c r="AC109" s="19">
        <v>0</v>
      </c>
      <c r="AD109" s="19">
        <v>0</v>
      </c>
    </row>
    <row r="110" spans="1:30" x14ac:dyDescent="0.25">
      <c r="A110" s="23" t="s">
        <v>60</v>
      </c>
      <c r="B110" s="14">
        <v>3109799.9999999995</v>
      </c>
      <c r="C110" s="23">
        <v>0</v>
      </c>
      <c r="D110" s="25">
        <v>0</v>
      </c>
      <c r="E110" s="23">
        <v>8</v>
      </c>
      <c r="F110" s="25">
        <v>24878399.999999996</v>
      </c>
      <c r="G110" s="23">
        <v>0</v>
      </c>
      <c r="H110" s="25">
        <v>0</v>
      </c>
      <c r="I110" s="23">
        <v>1</v>
      </c>
      <c r="J110" s="25">
        <v>3109799.9999999995</v>
      </c>
      <c r="K110" s="23">
        <v>7</v>
      </c>
      <c r="L110" s="25">
        <v>21768599.999999996</v>
      </c>
      <c r="M110" s="23">
        <v>1</v>
      </c>
      <c r="N110" s="25">
        <v>3109799.9999999995</v>
      </c>
      <c r="O110" s="23">
        <v>3</v>
      </c>
      <c r="P110" s="25">
        <v>9329399.9999999981</v>
      </c>
      <c r="Q110" s="23">
        <v>3</v>
      </c>
      <c r="R110" s="25">
        <v>9329399.9999999981</v>
      </c>
      <c r="S110" s="23">
        <v>2</v>
      </c>
      <c r="T110" s="25">
        <v>6219599.9999999991</v>
      </c>
      <c r="U110" s="23">
        <v>0</v>
      </c>
      <c r="V110" s="25">
        <v>0</v>
      </c>
      <c r="W110" s="23">
        <v>0</v>
      </c>
      <c r="X110" s="25">
        <v>0</v>
      </c>
      <c r="Y110" s="23">
        <v>4</v>
      </c>
      <c r="Z110" s="25">
        <v>12439199.999999998</v>
      </c>
      <c r="AA110" s="23">
        <v>0</v>
      </c>
      <c r="AB110" s="25">
        <v>0</v>
      </c>
      <c r="AC110" s="19">
        <v>90184199.999999985</v>
      </c>
      <c r="AD110" s="19">
        <v>29</v>
      </c>
    </row>
    <row r="111" spans="1:30" x14ac:dyDescent="0.25">
      <c r="A111" s="23" t="s">
        <v>59</v>
      </c>
      <c r="B111" s="14">
        <v>1226400</v>
      </c>
      <c r="C111" s="23">
        <v>2</v>
      </c>
      <c r="D111" s="25">
        <v>2452800</v>
      </c>
      <c r="E111" s="23">
        <v>32</v>
      </c>
      <c r="F111" s="25">
        <v>39244800</v>
      </c>
      <c r="G111" s="23">
        <v>6</v>
      </c>
      <c r="H111" s="25">
        <v>7358400</v>
      </c>
      <c r="I111" s="23">
        <v>6</v>
      </c>
      <c r="J111" s="25">
        <v>7358400</v>
      </c>
      <c r="K111" s="23">
        <v>16</v>
      </c>
      <c r="L111" s="25">
        <v>19622400</v>
      </c>
      <c r="M111" s="23">
        <v>9</v>
      </c>
      <c r="N111" s="25">
        <v>11037600</v>
      </c>
      <c r="O111" s="23">
        <v>14</v>
      </c>
      <c r="P111" s="25">
        <v>17169600</v>
      </c>
      <c r="Q111" s="23">
        <v>6</v>
      </c>
      <c r="R111" s="25">
        <v>7358400</v>
      </c>
      <c r="S111" s="23">
        <v>15</v>
      </c>
      <c r="T111" s="25">
        <v>18396000</v>
      </c>
      <c r="U111" s="23">
        <v>0</v>
      </c>
      <c r="V111" s="25">
        <v>0</v>
      </c>
      <c r="W111" s="23">
        <v>1</v>
      </c>
      <c r="X111" s="25">
        <v>1226400</v>
      </c>
      <c r="Y111" s="23">
        <v>38</v>
      </c>
      <c r="Z111" s="25">
        <v>46603200</v>
      </c>
      <c r="AA111" s="23">
        <v>0</v>
      </c>
      <c r="AB111" s="25">
        <v>0</v>
      </c>
      <c r="AC111" s="19">
        <v>177828000</v>
      </c>
      <c r="AD111" s="19">
        <v>145</v>
      </c>
    </row>
    <row r="112" spans="1:30" x14ac:dyDescent="0.25">
      <c r="A112" s="23" t="s">
        <v>57</v>
      </c>
      <c r="B112" s="14">
        <v>1088430</v>
      </c>
      <c r="C112" s="23">
        <v>1</v>
      </c>
      <c r="D112" s="25">
        <v>1088430</v>
      </c>
      <c r="E112" s="23">
        <v>6</v>
      </c>
      <c r="F112" s="25">
        <v>6530580</v>
      </c>
      <c r="G112" s="23">
        <v>1</v>
      </c>
      <c r="H112" s="25">
        <v>1088430</v>
      </c>
      <c r="I112" s="23">
        <v>4</v>
      </c>
      <c r="J112" s="25">
        <v>4353720</v>
      </c>
      <c r="K112" s="23">
        <v>8</v>
      </c>
      <c r="L112" s="25">
        <v>8707440</v>
      </c>
      <c r="M112" s="23">
        <v>1</v>
      </c>
      <c r="N112" s="25">
        <v>1088430</v>
      </c>
      <c r="O112" s="23">
        <v>3</v>
      </c>
      <c r="P112" s="25">
        <v>3265290</v>
      </c>
      <c r="Q112" s="23">
        <v>1</v>
      </c>
      <c r="R112" s="25">
        <v>1088430</v>
      </c>
      <c r="S112" s="23">
        <v>1</v>
      </c>
      <c r="T112" s="25">
        <v>1088430</v>
      </c>
      <c r="U112" s="23">
        <v>0</v>
      </c>
      <c r="V112" s="25">
        <v>0</v>
      </c>
      <c r="W112" s="23">
        <v>0</v>
      </c>
      <c r="X112" s="25">
        <v>0</v>
      </c>
      <c r="Y112" s="23">
        <v>8</v>
      </c>
      <c r="Z112" s="25">
        <v>8707440</v>
      </c>
      <c r="AA112" s="23">
        <v>0</v>
      </c>
      <c r="AB112" s="25">
        <v>0</v>
      </c>
      <c r="AC112" s="19">
        <v>37006620</v>
      </c>
      <c r="AD112" s="19">
        <v>34</v>
      </c>
    </row>
    <row r="113" spans="1:30" x14ac:dyDescent="0.25">
      <c r="A113" s="23" t="s">
        <v>58</v>
      </c>
      <c r="B113" s="14">
        <v>858479.99999999988</v>
      </c>
      <c r="C113" s="23">
        <v>1</v>
      </c>
      <c r="D113" s="25">
        <v>858479.99999999988</v>
      </c>
      <c r="E113" s="23">
        <v>10</v>
      </c>
      <c r="F113" s="25">
        <v>8584799.9999999981</v>
      </c>
      <c r="G113" s="23">
        <v>4</v>
      </c>
      <c r="H113" s="25">
        <v>3433919.9999999995</v>
      </c>
      <c r="I113" s="23">
        <v>1</v>
      </c>
      <c r="J113" s="25">
        <v>858479.99999999988</v>
      </c>
      <c r="K113" s="23">
        <v>12</v>
      </c>
      <c r="L113" s="25">
        <v>10301759.999999998</v>
      </c>
      <c r="M113" s="23">
        <v>5</v>
      </c>
      <c r="N113" s="25">
        <v>4292399.9999999991</v>
      </c>
      <c r="O113" s="23">
        <v>4</v>
      </c>
      <c r="P113" s="25">
        <v>3433919.9999999995</v>
      </c>
      <c r="Q113" s="23">
        <v>3</v>
      </c>
      <c r="R113" s="25">
        <v>2575439.9999999995</v>
      </c>
      <c r="S113" s="23">
        <v>5</v>
      </c>
      <c r="T113" s="25">
        <v>4292399.9999999991</v>
      </c>
      <c r="U113" s="23">
        <v>0</v>
      </c>
      <c r="V113" s="25">
        <v>0</v>
      </c>
      <c r="W113" s="23">
        <v>1</v>
      </c>
      <c r="X113" s="25">
        <v>858479.99999999988</v>
      </c>
      <c r="Y113" s="23">
        <v>17</v>
      </c>
      <c r="Z113" s="25">
        <v>14594159.999999998</v>
      </c>
      <c r="AA113" s="23">
        <v>0</v>
      </c>
      <c r="AB113" s="25">
        <v>0</v>
      </c>
      <c r="AC113" s="19">
        <v>54084239.999999993</v>
      </c>
      <c r="AD113" s="19">
        <v>63</v>
      </c>
    </row>
    <row r="114" spans="1:30" x14ac:dyDescent="0.25">
      <c r="A114" s="23" t="s">
        <v>56</v>
      </c>
      <c r="B114" s="14">
        <v>525600</v>
      </c>
      <c r="C114" s="23">
        <v>6</v>
      </c>
      <c r="D114" s="25">
        <v>3153600</v>
      </c>
      <c r="E114" s="23">
        <v>21</v>
      </c>
      <c r="F114" s="25">
        <v>11037600</v>
      </c>
      <c r="G114" s="23">
        <v>13</v>
      </c>
      <c r="H114" s="25">
        <v>6832800</v>
      </c>
      <c r="I114" s="23">
        <v>9</v>
      </c>
      <c r="J114" s="25">
        <v>4730400</v>
      </c>
      <c r="K114" s="23">
        <v>25</v>
      </c>
      <c r="L114" s="25">
        <v>13140000</v>
      </c>
      <c r="M114" s="23">
        <v>16</v>
      </c>
      <c r="N114" s="25">
        <v>8409600</v>
      </c>
      <c r="O114" s="23">
        <v>12</v>
      </c>
      <c r="P114" s="25">
        <v>6307200</v>
      </c>
      <c r="Q114" s="23">
        <v>1</v>
      </c>
      <c r="R114" s="25">
        <v>525600</v>
      </c>
      <c r="S114" s="23">
        <v>7</v>
      </c>
      <c r="T114" s="25">
        <v>3679200</v>
      </c>
      <c r="U114" s="23">
        <v>2</v>
      </c>
      <c r="V114" s="25">
        <v>1051200</v>
      </c>
      <c r="W114" s="23">
        <v>2</v>
      </c>
      <c r="X114" s="25">
        <v>1051200</v>
      </c>
      <c r="Y114" s="23">
        <v>47</v>
      </c>
      <c r="Z114" s="25">
        <v>24703200</v>
      </c>
      <c r="AA114" s="23">
        <v>0</v>
      </c>
      <c r="AB114" s="25">
        <v>0</v>
      </c>
      <c r="AC114" s="19">
        <v>84621600</v>
      </c>
      <c r="AD114" s="19">
        <v>161</v>
      </c>
    </row>
    <row r="115" spans="1:30" x14ac:dyDescent="0.25">
      <c r="A115" s="23" t="s">
        <v>54</v>
      </c>
      <c r="B115" s="14">
        <v>429240</v>
      </c>
      <c r="C115" s="23">
        <v>5</v>
      </c>
      <c r="D115" s="25">
        <v>2146200</v>
      </c>
      <c r="E115" s="23">
        <v>12</v>
      </c>
      <c r="F115" s="25">
        <v>5150880</v>
      </c>
      <c r="G115" s="23">
        <v>6</v>
      </c>
      <c r="H115" s="25">
        <v>2575440</v>
      </c>
      <c r="I115" s="23">
        <v>2</v>
      </c>
      <c r="J115" s="25">
        <v>858480</v>
      </c>
      <c r="K115" s="23">
        <v>11</v>
      </c>
      <c r="L115" s="25">
        <v>4721640</v>
      </c>
      <c r="M115" s="23">
        <v>11</v>
      </c>
      <c r="N115" s="25">
        <v>4721640</v>
      </c>
      <c r="O115" s="23">
        <v>6</v>
      </c>
      <c r="P115" s="25">
        <v>2575440</v>
      </c>
      <c r="Q115" s="23">
        <v>1</v>
      </c>
      <c r="R115" s="25">
        <v>429240</v>
      </c>
      <c r="S115" s="23">
        <v>3</v>
      </c>
      <c r="T115" s="25">
        <v>1287720</v>
      </c>
      <c r="U115" s="23">
        <v>1</v>
      </c>
      <c r="V115" s="25">
        <v>429240</v>
      </c>
      <c r="W115" s="23">
        <v>4</v>
      </c>
      <c r="X115" s="25">
        <v>1716960</v>
      </c>
      <c r="Y115" s="23">
        <v>20</v>
      </c>
      <c r="Z115" s="25">
        <v>8584800</v>
      </c>
      <c r="AA115" s="23">
        <v>0</v>
      </c>
      <c r="AB115" s="25">
        <v>0</v>
      </c>
      <c r="AC115" s="19">
        <v>35197680</v>
      </c>
      <c r="AD115" s="19">
        <v>82</v>
      </c>
    </row>
    <row r="116" spans="1:30" x14ac:dyDescent="0.25">
      <c r="A116" s="23" t="s">
        <v>55</v>
      </c>
      <c r="B116" s="14">
        <v>429239.99999999994</v>
      </c>
      <c r="C116" s="23">
        <v>0</v>
      </c>
      <c r="D116" s="25">
        <v>0</v>
      </c>
      <c r="E116" s="23">
        <v>0</v>
      </c>
      <c r="F116" s="25">
        <v>0</v>
      </c>
      <c r="G116" s="23">
        <v>0</v>
      </c>
      <c r="H116" s="25">
        <v>0</v>
      </c>
      <c r="I116" s="23">
        <v>0</v>
      </c>
      <c r="J116" s="25">
        <v>0</v>
      </c>
      <c r="K116" s="23">
        <v>0</v>
      </c>
      <c r="L116" s="25">
        <v>0</v>
      </c>
      <c r="M116" s="23">
        <v>0</v>
      </c>
      <c r="N116" s="25">
        <v>0</v>
      </c>
      <c r="O116" s="23">
        <v>0</v>
      </c>
      <c r="P116" s="25">
        <v>0</v>
      </c>
      <c r="Q116" s="23">
        <v>0</v>
      </c>
      <c r="R116" s="25">
        <v>0</v>
      </c>
      <c r="S116" s="23">
        <v>0</v>
      </c>
      <c r="T116" s="25">
        <v>0</v>
      </c>
      <c r="U116" s="23">
        <v>0</v>
      </c>
      <c r="V116" s="25">
        <v>0</v>
      </c>
      <c r="W116" s="23">
        <v>0</v>
      </c>
      <c r="X116" s="25">
        <v>0</v>
      </c>
      <c r="Y116" s="23">
        <v>0</v>
      </c>
      <c r="Z116" s="25">
        <v>0</v>
      </c>
      <c r="AA116" s="23">
        <v>0</v>
      </c>
      <c r="AB116" s="25">
        <v>0</v>
      </c>
      <c r="AC116" s="19">
        <v>0</v>
      </c>
      <c r="AD116" s="19">
        <v>0</v>
      </c>
    </row>
    <row r="117" spans="1:30" x14ac:dyDescent="0.25">
      <c r="A117" s="23" t="s">
        <v>53</v>
      </c>
      <c r="B117" s="18">
        <v>214620</v>
      </c>
      <c r="C117" s="23">
        <v>18</v>
      </c>
      <c r="D117" s="25">
        <v>3863160</v>
      </c>
      <c r="E117" s="23">
        <v>49</v>
      </c>
      <c r="F117" s="25">
        <v>10516380</v>
      </c>
      <c r="G117" s="23">
        <v>38</v>
      </c>
      <c r="H117" s="25">
        <v>8155560</v>
      </c>
      <c r="I117" s="23">
        <v>25</v>
      </c>
      <c r="J117" s="25">
        <v>5365500</v>
      </c>
      <c r="K117" s="23">
        <v>72</v>
      </c>
      <c r="L117" s="25">
        <v>15452640</v>
      </c>
      <c r="M117" s="23">
        <v>30</v>
      </c>
      <c r="N117" s="25">
        <v>6438600</v>
      </c>
      <c r="O117" s="23">
        <v>40</v>
      </c>
      <c r="P117" s="25">
        <v>8584800</v>
      </c>
      <c r="Q117" s="23">
        <v>3</v>
      </c>
      <c r="R117" s="25">
        <v>643860</v>
      </c>
      <c r="S117" s="23">
        <v>22</v>
      </c>
      <c r="T117" s="25">
        <v>4721640</v>
      </c>
      <c r="U117" s="23">
        <v>3</v>
      </c>
      <c r="V117" s="25">
        <v>643860</v>
      </c>
      <c r="W117" s="23">
        <v>14</v>
      </c>
      <c r="X117" s="25">
        <v>3004680</v>
      </c>
      <c r="Y117" s="23">
        <v>103</v>
      </c>
      <c r="Z117" s="25">
        <v>22105860</v>
      </c>
      <c r="AA117" s="23">
        <v>0</v>
      </c>
      <c r="AB117" s="25">
        <v>0</v>
      </c>
      <c r="AC117" s="19">
        <v>89496540</v>
      </c>
      <c r="AD117" s="19">
        <v>417</v>
      </c>
    </row>
    <row r="118" spans="1:30" x14ac:dyDescent="0.25">
      <c r="A118" s="28"/>
      <c r="B118" s="28"/>
      <c r="C118" s="28"/>
      <c r="D118" s="29">
        <v>13562670</v>
      </c>
      <c r="E118" s="28"/>
      <c r="F118" s="29">
        <v>490284060</v>
      </c>
      <c r="G118" s="28"/>
      <c r="H118" s="29">
        <v>34420230</v>
      </c>
      <c r="I118" s="28"/>
      <c r="J118" s="29">
        <v>45604560</v>
      </c>
      <c r="K118" s="28"/>
      <c r="L118" s="29">
        <v>410151960</v>
      </c>
      <c r="M118" s="28"/>
      <c r="N118" s="29">
        <v>44073750</v>
      </c>
      <c r="O118" s="28"/>
      <c r="P118" s="29">
        <v>95939520</v>
      </c>
      <c r="Q118" s="28"/>
      <c r="R118" s="29">
        <v>132269430</v>
      </c>
      <c r="S118" s="28"/>
      <c r="T118" s="29">
        <v>116943810</v>
      </c>
      <c r="U118" s="28"/>
      <c r="V118" s="29">
        <v>2124300</v>
      </c>
      <c r="W118" s="28"/>
      <c r="X118" s="29">
        <v>26680770</v>
      </c>
      <c r="Y118" s="28"/>
      <c r="Z118" s="29">
        <v>214552110</v>
      </c>
      <c r="AA118" s="28"/>
      <c r="AB118" s="29">
        <v>0</v>
      </c>
      <c r="AC118" s="29">
        <v>1626607170</v>
      </c>
      <c r="AD118" s="29">
        <v>1012</v>
      </c>
    </row>
  </sheetData>
  <mergeCells count="1">
    <mergeCell ref="A22:C22"/>
  </mergeCells>
  <pageMargins left="0.7" right="0.7" top="0.75" bottom="0.75" header="0.3" footer="0.3"/>
  <pageSetup paperSize="17" scale="4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671F7517D69E4A89F110ED39055774" ma:contentTypeVersion="1" ma:contentTypeDescription="Create a new document." ma:contentTypeScope="" ma:versionID="d0e8074ae2ee894a8dcf60a8ae621136">
  <xsd:schema xmlns:xsd="http://www.w3.org/2001/XMLSchema" xmlns:xs="http://www.w3.org/2001/XMLSchema" xmlns:p="http://schemas.microsoft.com/office/2006/metadata/properties" xmlns:ns2="f792618e-d348-406a-95bf-9db844544cd3" targetNamespace="http://schemas.microsoft.com/office/2006/metadata/properties" ma:root="true" ma:fieldsID="ed843c090c0af5e8fb6c4402d21ae8b0" ns2:_="">
    <xsd:import namespace="f792618e-d348-406a-95bf-9db844544cd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2618e-d348-406a-95bf-9db844544cd3" elementFormDefault="qualified">
    <xsd:import namespace="http://schemas.microsoft.com/office/2006/documentManagement/types"/>
    <xsd:import namespace="http://schemas.microsoft.com/office/infopath/2007/PartnerControls"/>
    <xsd:element name="SharedWithUsers" ma:index="8" nillable="true" ma:displayName="Shared With" ma:descripti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0146C0-FFB8-418C-B1DB-C8953AF44B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92618e-d348-406a-95bf-9db844544c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9C32B3-0788-4E14-9F15-F8FA09C07ADA}">
  <ds:schemaRefs>
    <ds:schemaRef ds:uri="http://schemas.microsoft.com/sharepoint/v3/contenttype/forms"/>
  </ds:schemaRefs>
</ds:datastoreItem>
</file>

<file path=customXml/itemProps3.xml><?xml version="1.0" encoding="utf-8"?>
<ds:datastoreItem xmlns:ds="http://schemas.openxmlformats.org/officeDocument/2006/customXml" ds:itemID="{44503BA6-0C12-46DD-BF41-347B4031E9F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Results</vt:lpstr>
      <vt:lpstr>Battery Storage - Res</vt:lpstr>
      <vt:lpstr>Battery Storage - Com</vt:lpstr>
      <vt:lpstr>PV</vt:lpstr>
      <vt:lpstr>CHP</vt:lpstr>
    </vt:vector>
  </TitlesOfParts>
  <Company>Nexant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Byron Boyle</dc:creator>
  <cp:lastModifiedBy>West, Monique</cp:lastModifiedBy>
  <cp:lastPrinted>2019-05-17T12:25:47Z</cp:lastPrinted>
  <dcterms:created xsi:type="dcterms:W3CDTF">2019-05-03T16:31:48Z</dcterms:created>
  <dcterms:modified xsi:type="dcterms:W3CDTF">2019-05-17T12:25:52Z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0x0101009C671F7517D69E4A89F110ED39055774</vt:lpwstr>
  </property>
</Properties>
</file>