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tive_files\schef\I Drive Backup\OUC 2019\"/>
    </mc:Choice>
  </mc:AlternateContent>
  <xr:revisionPtr revIDLastSave="0" documentId="8_{C68B3000-280A-4EF1-A178-C91BECF29C22}" xr6:coauthVersionLast="43" xr6:coauthVersionMax="43" xr10:uidLastSave="{00000000-0000-0000-0000-000000000000}"/>
  <bookViews>
    <workbookView xWindow="28680" yWindow="-120" windowWidth="29040" windowHeight="15840" tabRatio="708" xr2:uid="{00000000-000D-0000-FFFF-FFFF00000000}"/>
  </bookViews>
  <sheets>
    <sheet name="OUC TP Dashboard" sheetId="15" r:id="rId1"/>
    <sheet name="OUC TP Inputs" sheetId="16" r:id="rId2"/>
    <sheet name="OUC AP Dashboard" sheetId="25" r:id="rId3"/>
    <sheet name="AP MW Summary" sheetId="27" r:id="rId4"/>
  </sheets>
  <externalReferences>
    <externalReference r:id="rId5"/>
    <externalReference r:id="rId6"/>
  </externalReferences>
  <definedNames>
    <definedName name="_Key1" localSheetId="2" hidden="1">[1]Index!#REF!</definedName>
    <definedName name="_Key1" localSheetId="0" hidden="1">[1]Index!#REF!</definedName>
    <definedName name="_Key1" localSheetId="1" hidden="1">[1]Index!#REF!</definedName>
    <definedName name="_Key1" hidden="1">[1]Index!#REF!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name">[2]Appendix!$B$2:$C$94</definedName>
    <definedName name="Pal_Workbook_GUID" hidden="1">"YIRMAU281UHJBZQ7ILWGWXW6"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5" i="15" l="1"/>
  <c r="L96" i="15"/>
  <c r="L97" i="15"/>
  <c r="L94" i="15"/>
  <c r="L98" i="15" s="1"/>
  <c r="K95" i="15"/>
  <c r="K96" i="15"/>
  <c r="K97" i="15"/>
  <c r="K94" i="15"/>
  <c r="K98" i="15" s="1"/>
  <c r="J95" i="15"/>
  <c r="J96" i="15"/>
  <c r="J97" i="15"/>
  <c r="J94" i="15"/>
  <c r="K71" i="15"/>
  <c r="G71" i="15"/>
  <c r="E6" i="27" l="1"/>
  <c r="K51" i="25" s="1"/>
  <c r="D6" i="27"/>
  <c r="K40" i="25" s="1"/>
  <c r="K44" i="25" l="1"/>
  <c r="M10" i="25"/>
  <c r="I10" i="25"/>
  <c r="H10" i="25"/>
  <c r="J10" i="25" s="1"/>
  <c r="N9" i="25"/>
  <c r="O9" i="25" s="1"/>
  <c r="M9" i="25"/>
  <c r="I9" i="25"/>
  <c r="H9" i="25"/>
  <c r="J9" i="25" s="1"/>
  <c r="M7" i="25"/>
  <c r="I7" i="25"/>
  <c r="H7" i="25"/>
  <c r="N6" i="25"/>
  <c r="M6" i="25"/>
  <c r="I6" i="25"/>
  <c r="H6" i="25"/>
  <c r="J7" i="25" l="1"/>
  <c r="O6" i="25"/>
  <c r="I8" i="25"/>
  <c r="J11" i="25"/>
  <c r="I11" i="25"/>
  <c r="J6" i="25"/>
  <c r="J8" i="25" s="1"/>
  <c r="H8" i="25"/>
  <c r="M11" i="25"/>
  <c r="C44" i="25"/>
  <c r="C7" i="25" s="1"/>
  <c r="M8" i="25"/>
  <c r="G44" i="25"/>
  <c r="D7" i="25" s="1"/>
  <c r="C55" i="25"/>
  <c r="C10" i="25" s="1"/>
  <c r="K55" i="25"/>
  <c r="G55" i="25"/>
  <c r="H11" i="25"/>
  <c r="D10" i="25" l="1"/>
  <c r="E7" i="25"/>
  <c r="C64" i="15"/>
  <c r="C63" i="15"/>
  <c r="E10" i="25" l="1"/>
  <c r="K61" i="15"/>
  <c r="G62" i="15"/>
  <c r="C74" i="15"/>
  <c r="C73" i="15"/>
  <c r="C71" i="15"/>
  <c r="C62" i="15"/>
  <c r="C65" i="15" l="1"/>
  <c r="C7" i="15" s="1"/>
  <c r="K65" i="15"/>
  <c r="G75" i="15"/>
  <c r="G65" i="15"/>
  <c r="C75" i="15"/>
  <c r="C10" i="15" s="1"/>
  <c r="K75" i="15"/>
  <c r="D7" i="15" l="1"/>
  <c r="D10" i="15"/>
  <c r="B45" i="16" l="1"/>
  <c r="B44" i="16"/>
  <c r="K51" i="15" l="1"/>
  <c r="G51" i="15"/>
  <c r="C54" i="15"/>
  <c r="C53" i="15"/>
  <c r="C51" i="15"/>
  <c r="K40" i="15"/>
  <c r="K44" i="15" s="1"/>
  <c r="G41" i="15"/>
  <c r="G44" i="15" s="1"/>
  <c r="C43" i="15"/>
  <c r="C42" i="15"/>
  <c r="C41" i="15"/>
  <c r="K29" i="15"/>
  <c r="N9" i="15"/>
  <c r="N7" i="15"/>
  <c r="N8" i="15" s="1"/>
  <c r="N6" i="15"/>
  <c r="M10" i="15"/>
  <c r="M9" i="15"/>
  <c r="M7" i="15"/>
  <c r="M6" i="15"/>
  <c r="O6" i="15" s="1"/>
  <c r="I10" i="15"/>
  <c r="I9" i="15"/>
  <c r="I7" i="15"/>
  <c r="I6" i="15"/>
  <c r="H10" i="15"/>
  <c r="H9" i="15"/>
  <c r="H7" i="15"/>
  <c r="H8" i="15" s="1"/>
  <c r="H6" i="15"/>
  <c r="J8" i="16"/>
  <c r="F9" i="16"/>
  <c r="J9" i="16" s="1"/>
  <c r="E9" i="16"/>
  <c r="N10" i="25" s="1"/>
  <c r="F8" i="16"/>
  <c r="E8" i="16"/>
  <c r="N7" i="25" s="1"/>
  <c r="E4" i="16"/>
  <c r="E3" i="16"/>
  <c r="I59" i="16"/>
  <c r="K21" i="25" s="1"/>
  <c r="H59" i="16"/>
  <c r="I58" i="16"/>
  <c r="H58" i="16"/>
  <c r="K31" i="25" s="1"/>
  <c r="I57" i="16"/>
  <c r="H57" i="16"/>
  <c r="I56" i="16"/>
  <c r="H56" i="16"/>
  <c r="K29" i="25" s="1"/>
  <c r="I54" i="16"/>
  <c r="H54" i="16"/>
  <c r="I53" i="16"/>
  <c r="G20" i="25" s="1"/>
  <c r="H53" i="16"/>
  <c r="I52" i="16"/>
  <c r="G19" i="25" s="1"/>
  <c r="H52" i="16"/>
  <c r="I51" i="16"/>
  <c r="H51" i="16"/>
  <c r="I48" i="16"/>
  <c r="H48" i="16"/>
  <c r="I47" i="16"/>
  <c r="C19" i="25" s="1"/>
  <c r="H47" i="16"/>
  <c r="C30" i="25" s="1"/>
  <c r="I46" i="16"/>
  <c r="H46" i="16"/>
  <c r="O9" i="15"/>
  <c r="G18" i="15" l="1"/>
  <c r="G18" i="25"/>
  <c r="I60" i="16"/>
  <c r="K18" i="25"/>
  <c r="K20" i="15"/>
  <c r="K20" i="25"/>
  <c r="C29" i="15"/>
  <c r="C33" i="15" s="1"/>
  <c r="C9" i="15" s="1"/>
  <c r="C29" i="25"/>
  <c r="C31" i="15"/>
  <c r="C31" i="25"/>
  <c r="G30" i="15"/>
  <c r="G33" i="15" s="1"/>
  <c r="G30" i="25"/>
  <c r="G32" i="15"/>
  <c r="G32" i="25"/>
  <c r="K30" i="15"/>
  <c r="K33" i="15" s="1"/>
  <c r="K30" i="25"/>
  <c r="K32" i="15"/>
  <c r="K32" i="25"/>
  <c r="N8" i="25"/>
  <c r="O7" i="25"/>
  <c r="O8" i="25" s="1"/>
  <c r="J9" i="15"/>
  <c r="G19" i="15"/>
  <c r="K31" i="15"/>
  <c r="C18" i="15"/>
  <c r="C18" i="25"/>
  <c r="C20" i="15"/>
  <c r="C20" i="25"/>
  <c r="G21" i="15"/>
  <c r="G21" i="25"/>
  <c r="K19" i="15"/>
  <c r="K19" i="25"/>
  <c r="H11" i="15"/>
  <c r="O10" i="15"/>
  <c r="N10" i="15"/>
  <c r="N11" i="15" s="1"/>
  <c r="K21" i="15"/>
  <c r="G20" i="15"/>
  <c r="G22" i="15" s="1"/>
  <c r="G29" i="15"/>
  <c r="G29" i="25"/>
  <c r="G31" i="15"/>
  <c r="G31" i="25"/>
  <c r="K33" i="25"/>
  <c r="L29" i="25"/>
  <c r="L31" i="25"/>
  <c r="N11" i="25"/>
  <c r="O10" i="25"/>
  <c r="O11" i="25" s="1"/>
  <c r="J6" i="15"/>
  <c r="C19" i="15"/>
  <c r="C22" i="15" s="1"/>
  <c r="C6" i="15" s="1"/>
  <c r="C30" i="15"/>
  <c r="J7" i="15"/>
  <c r="J8" i="15" s="1"/>
  <c r="I8" i="15"/>
  <c r="I11" i="15"/>
  <c r="H52" i="15"/>
  <c r="H72" i="15"/>
  <c r="M11" i="15"/>
  <c r="M8" i="15"/>
  <c r="K18" i="15"/>
  <c r="H60" i="16"/>
  <c r="H55" i="16"/>
  <c r="I55" i="16"/>
  <c r="H49" i="16"/>
  <c r="I49" i="16"/>
  <c r="O11" i="15"/>
  <c r="K55" i="15"/>
  <c r="G55" i="15"/>
  <c r="C55" i="15"/>
  <c r="O7" i="15"/>
  <c r="O8" i="15" s="1"/>
  <c r="J10" i="15"/>
  <c r="J11" i="15" s="1"/>
  <c r="C44" i="15"/>
  <c r="C8" i="15" l="1"/>
  <c r="H71" i="15"/>
  <c r="H75" i="15" s="1"/>
  <c r="D9" i="15"/>
  <c r="D11" i="15" s="1"/>
  <c r="E9" i="15"/>
  <c r="C11" i="15"/>
  <c r="D20" i="25"/>
  <c r="L32" i="25"/>
  <c r="D31" i="25"/>
  <c r="K22" i="15"/>
  <c r="D6" i="15" s="1"/>
  <c r="L30" i="25"/>
  <c r="L33" i="25" s="1"/>
  <c r="L51" i="25"/>
  <c r="L55" i="25" s="1"/>
  <c r="C22" i="25"/>
  <c r="D18" i="25"/>
  <c r="G22" i="25"/>
  <c r="H18" i="25"/>
  <c r="G33" i="25"/>
  <c r="H32" i="25" s="1"/>
  <c r="H29" i="25"/>
  <c r="H31" i="25"/>
  <c r="C33" i="25"/>
  <c r="D29" i="25"/>
  <c r="K22" i="25"/>
  <c r="L19" i="15"/>
  <c r="L61" i="15"/>
  <c r="L65" i="15" s="1"/>
  <c r="L31" i="15"/>
  <c r="L71" i="15"/>
  <c r="L75" i="15" s="1"/>
  <c r="D31" i="15"/>
  <c r="D72" i="15"/>
  <c r="D73" i="15"/>
  <c r="D74" i="15"/>
  <c r="D71" i="15"/>
  <c r="H18" i="15"/>
  <c r="H61" i="15"/>
  <c r="H62" i="15"/>
  <c r="D18" i="15"/>
  <c r="D61" i="15"/>
  <c r="D63" i="15"/>
  <c r="D64" i="15"/>
  <c r="D62" i="15"/>
  <c r="D30" i="15"/>
  <c r="D19" i="15"/>
  <c r="L30" i="15"/>
  <c r="H51" i="15"/>
  <c r="H55" i="15" s="1"/>
  <c r="D52" i="15"/>
  <c r="H40" i="15"/>
  <c r="D54" i="15"/>
  <c r="H30" i="15"/>
  <c r="D53" i="15"/>
  <c r="L21" i="15"/>
  <c r="L51" i="15"/>
  <c r="L55" i="15" s="1"/>
  <c r="L29" i="15"/>
  <c r="H29" i="15"/>
  <c r="E7" i="15"/>
  <c r="D40" i="15"/>
  <c r="H41" i="15"/>
  <c r="D51" i="15"/>
  <c r="D29" i="15"/>
  <c r="D43" i="15"/>
  <c r="D20" i="15"/>
  <c r="D42" i="15"/>
  <c r="H21" i="15"/>
  <c r="L20" i="15"/>
  <c r="L40" i="15"/>
  <c r="L44" i="15" s="1"/>
  <c r="E10" i="15"/>
  <c r="E11" i="15" s="1"/>
  <c r="D41" i="15"/>
  <c r="H20" i="15"/>
  <c r="H31" i="15"/>
  <c r="L18" i="15"/>
  <c r="L32" i="15"/>
  <c r="H32" i="15"/>
  <c r="H19" i="15"/>
  <c r="D8" i="15" l="1"/>
  <c r="E6" i="15"/>
  <c r="H33" i="25"/>
  <c r="H41" i="25"/>
  <c r="H40" i="25"/>
  <c r="H44" i="25" s="1"/>
  <c r="D6" i="25"/>
  <c r="D8" i="25" s="1"/>
  <c r="H19" i="25"/>
  <c r="H22" i="25" s="1"/>
  <c r="H20" i="25"/>
  <c r="L19" i="25"/>
  <c r="L40" i="25"/>
  <c r="L44" i="25" s="1"/>
  <c r="L21" i="25"/>
  <c r="D54" i="25"/>
  <c r="D52" i="25"/>
  <c r="D53" i="25"/>
  <c r="C9" i="25"/>
  <c r="D51" i="25"/>
  <c r="D30" i="25"/>
  <c r="D33" i="25" s="1"/>
  <c r="H51" i="25"/>
  <c r="H55" i="25" s="1"/>
  <c r="D9" i="25"/>
  <c r="D11" i="25" s="1"/>
  <c r="H52" i="25"/>
  <c r="E8" i="15"/>
  <c r="L18" i="25"/>
  <c r="H30" i="25"/>
  <c r="D40" i="25"/>
  <c r="C6" i="25"/>
  <c r="D43" i="25"/>
  <c r="D41" i="25"/>
  <c r="D42" i="25"/>
  <c r="D44" i="25" s="1"/>
  <c r="D19" i="25"/>
  <c r="D22" i="25" s="1"/>
  <c r="L20" i="25"/>
  <c r="H21" i="25"/>
  <c r="D33" i="15"/>
  <c r="D65" i="15"/>
  <c r="H65" i="15"/>
  <c r="D75" i="15"/>
  <c r="D44" i="15"/>
  <c r="D22" i="15"/>
  <c r="D55" i="15"/>
  <c r="H33" i="15"/>
  <c r="H22" i="15"/>
  <c r="L22" i="15"/>
  <c r="H44" i="15"/>
  <c r="L33" i="15"/>
  <c r="D55" i="25" l="1"/>
  <c r="C8" i="25"/>
  <c r="E6" i="25"/>
  <c r="E8" i="25" s="1"/>
  <c r="L22" i="25"/>
  <c r="C11" i="25"/>
  <c r="E9" i="25"/>
  <c r="E11" i="25" s="1"/>
</calcChain>
</file>

<file path=xl/sharedStrings.xml><?xml version="1.0" encoding="utf-8"?>
<sst xmlns="http://schemas.openxmlformats.org/spreadsheetml/2006/main" count="576" uniqueCount="149">
  <si>
    <t>Summary tables for all three sectors (Res/Com/Ind):</t>
  </si>
  <si>
    <t>Table 1. Theoretically Technical Potential Savings for Residential, Commercial, and Industrial Sectors</t>
  </si>
  <si>
    <t>Results Compare from 2013 Revision</t>
  </si>
  <si>
    <t>Results Compare from ITRON 2009</t>
  </si>
  <si>
    <t>Residential</t>
  </si>
  <si>
    <t>Commercial</t>
  </si>
  <si>
    <t>Industrial</t>
  </si>
  <si>
    <t>2020 Summer Peak (MW)</t>
  </si>
  <si>
    <t>Technical Summer Peak Savings (MW)</t>
  </si>
  <si>
    <t>Summer Peak Savings (MW)</t>
  </si>
  <si>
    <t>% of Summer Peak</t>
  </si>
  <si>
    <t>2020 Winter Peak (MW)</t>
  </si>
  <si>
    <t>Technical Winter Peak Savings (MW)</t>
  </si>
  <si>
    <t>Winter Peak Savings (MW)</t>
  </si>
  <si>
    <t>% of Winter Peak</t>
  </si>
  <si>
    <t>Segment</t>
  </si>
  <si>
    <t>Single Family</t>
  </si>
  <si>
    <t>Multi-Family</t>
  </si>
  <si>
    <t>Total</t>
  </si>
  <si>
    <t>End Use</t>
  </si>
  <si>
    <t>Space Heating</t>
  </si>
  <si>
    <t>Space Cooling</t>
  </si>
  <si>
    <t>Res Curtailable Load (MW)</t>
  </si>
  <si>
    <t>GS Curtailable Load (MW)</t>
  </si>
  <si>
    <t>GSD Curtailable Load (MW)</t>
  </si>
  <si>
    <t>Total Curtailable Load (MW)</t>
  </si>
  <si>
    <t>System Load (MW)</t>
  </si>
  <si>
    <t>% of System Load</t>
  </si>
  <si>
    <t>Summer</t>
  </si>
  <si>
    <t>Winter</t>
  </si>
  <si>
    <t>-</t>
  </si>
  <si>
    <t>Sector</t>
  </si>
  <si>
    <t>DR-Enabling Technology and Tariff</t>
  </si>
  <si>
    <t>Summer System Peak</t>
  </si>
  <si>
    <t>Winter System Peak</t>
  </si>
  <si>
    <t>Baseline</t>
  </si>
  <si>
    <t>High</t>
  </si>
  <si>
    <t>Low</t>
  </si>
  <si>
    <t>Total Residential</t>
  </si>
  <si>
    <t>Total Commercial</t>
  </si>
  <si>
    <t>Total Industrial</t>
  </si>
  <si>
    <t>TOTAL</t>
  </si>
  <si>
    <t>Technical Potential</t>
  </si>
  <si>
    <t>MW</t>
  </si>
  <si>
    <t>%</t>
  </si>
  <si>
    <t>AC Cycling Switch w/ flat rate</t>
  </si>
  <si>
    <t>AC Shedding Switch w/ flat rate</t>
  </si>
  <si>
    <t>Smarth Thermostats for AC w/CPP</t>
  </si>
  <si>
    <t>On-Off Switching via low-power wireless networks for water heating</t>
  </si>
  <si>
    <t>On-Off Switching via low-power wireless networks for pool systems</t>
  </si>
  <si>
    <t>In-home displays and pre-set control strategies with CPP</t>
  </si>
  <si>
    <t>Automated Load Control Strategies w/ CPP</t>
  </si>
  <si>
    <t>Direct Load Control System</t>
  </si>
  <si>
    <t>Austomated Control Strategies w/CPP</t>
  </si>
  <si>
    <t>Non-Res Curtailable</t>
  </si>
  <si>
    <t>Non-Residential</t>
  </si>
  <si>
    <t>% of Sector Peak</t>
  </si>
  <si>
    <t>GSD</t>
  </si>
  <si>
    <t>GS</t>
  </si>
  <si>
    <t>0-15,000 kWh</t>
  </si>
  <si>
    <t>15,001-25,000 kWh</t>
  </si>
  <si>
    <t>25,001-50,000 kWh</t>
  </si>
  <si>
    <t>50,000 kWh+</t>
  </si>
  <si>
    <t>0-50 kW</t>
  </si>
  <si>
    <t>51-300 kW</t>
  </si>
  <si>
    <t>301-500 kW</t>
  </si>
  <si>
    <t>501 kW+</t>
  </si>
  <si>
    <t>Mobile Home/Other</t>
  </si>
  <si>
    <t>Winter Peak Loads (kW)</t>
  </si>
  <si>
    <t>Res Segments Heating Load (kW)</t>
  </si>
  <si>
    <t>GS Segments Heating Load (kW)</t>
  </si>
  <si>
    <t>GSD Segments Total Load (kW)</t>
  </si>
  <si>
    <t>Residential Pool Pump and Water Heater Load</t>
  </si>
  <si>
    <t>Pool Pump</t>
  </si>
  <si>
    <t>Water Heater</t>
  </si>
  <si>
    <t>50,001 kWh +</t>
  </si>
  <si>
    <t>501 kW +</t>
  </si>
  <si>
    <t>Population</t>
  </si>
  <si>
    <t>SF Pool Pump</t>
  </si>
  <si>
    <t>SF Water Heater</t>
  </si>
  <si>
    <t>MF Pool Pump</t>
  </si>
  <si>
    <t>MF Water Heater</t>
  </si>
  <si>
    <t>MH Pool Pump</t>
  </si>
  <si>
    <t>MH Water Heater</t>
  </si>
  <si>
    <t>Total Pool Pump</t>
  </si>
  <si>
    <t>Total Water Heater</t>
  </si>
  <si>
    <t>Res Segments Cooling Load (kW)</t>
  </si>
  <si>
    <t>GS Segments Cooling Load (kW)</t>
  </si>
  <si>
    <t>2016 Technical Potential</t>
  </si>
  <si>
    <t>Peak Day</t>
  </si>
  <si>
    <t>Peak Hour (HE)</t>
  </si>
  <si>
    <t>Residential Curtailable Load (MW)</t>
  </si>
  <si>
    <t>Total Residential Load (MW)</t>
  </si>
  <si>
    <t>GS Total Load (MW)</t>
  </si>
  <si>
    <t xml:space="preserve">Summer: </t>
  </si>
  <si>
    <t xml:space="preserve">Winter: </t>
  </si>
  <si>
    <t>All</t>
  </si>
  <si>
    <t>Res Baseline</t>
  </si>
  <si>
    <t>NonRes Baseline</t>
  </si>
  <si>
    <t>Summer Peak Loads by End Use (kW)</t>
  </si>
  <si>
    <t>Summer Peak Load</t>
  </si>
  <si>
    <t>Winter Peak Load</t>
  </si>
  <si>
    <t>Table 2. Summer Peak Demand by Segment by Sector</t>
  </si>
  <si>
    <t>Table 3. Winter Peak Demand by Segment by Sector</t>
  </si>
  <si>
    <t>Avg Summer Peak</t>
  </si>
  <si>
    <t>Avg Winter Peak</t>
  </si>
  <si>
    <t>2016 Peak Load By Segments (No Disaggregation)</t>
  </si>
  <si>
    <t>%Diff between 2016 and 2020 system peak (from 10 year site plan):</t>
  </si>
  <si>
    <t>OUC Technical Potential - 2014 Study</t>
  </si>
  <si>
    <t>Customer Counts (ALL CUSTOMERS INCL. DR)</t>
  </si>
  <si>
    <t>OUC Peak Demand forecast (from 10 year site plan)</t>
  </si>
  <si>
    <t>OUC Technical Potential - 2018 Study (Scaled to 2020)</t>
  </si>
  <si>
    <t>OUC Technical Potential - 2009 Study</t>
  </si>
  <si>
    <t>Table 4. Summer Peak Potential by End Use by Sector (UNADJUSTED)</t>
  </si>
  <si>
    <t>Table 5. Winter Peak Potential by End Use by Sector (UNADJUSTED)</t>
  </si>
  <si>
    <t>Housing Type</t>
  </si>
  <si>
    <t>ADJUSTED TP RESULTS</t>
  </si>
  <si>
    <t>SMB Heating (kW)</t>
  </si>
  <si>
    <t>SMB Cooling (kW)</t>
  </si>
  <si>
    <t>LCI Winter kW</t>
  </si>
  <si>
    <t>LCI Summer kW</t>
  </si>
  <si>
    <t>Winter Res Heating (kW)</t>
  </si>
  <si>
    <t>Summer Res Cooling (kW)</t>
  </si>
  <si>
    <t>Summer Res Pool Pump (kW)</t>
  </si>
  <si>
    <t>Summer Res Water Heater (kW)</t>
  </si>
  <si>
    <t>Winter Res Pool Pump (kW)</t>
  </si>
  <si>
    <t>Winter Res Water Heater (kW)</t>
  </si>
  <si>
    <t>RES</t>
  </si>
  <si>
    <t>SMB</t>
  </si>
  <si>
    <t>LCI</t>
  </si>
  <si>
    <t>Multi Family</t>
  </si>
  <si>
    <t>Table 6. Summer Peak Potential by End Use by Sector (ADJUSTED)</t>
  </si>
  <si>
    <t>Table 7. Winter Peak Potential by End Use by Sector (ADJUSTED)</t>
  </si>
  <si>
    <t>Table 4. Summer Peak Potential by End Use by Sector</t>
  </si>
  <si>
    <t>Table 5. Winter Peak Potential by End Use by Sector</t>
  </si>
  <si>
    <t>Table 1. Achievable Potential Savings for Residential, Commercial, and Industrial Sectors</t>
  </si>
  <si>
    <t>End Use Targeted</t>
  </si>
  <si>
    <t>Large C&amp;I</t>
  </si>
  <si>
    <t>ALL</t>
  </si>
  <si>
    <t>Max Summer MW</t>
  </si>
  <si>
    <t>Max Winter MW</t>
  </si>
  <si>
    <t>Summer MW</t>
  </si>
  <si>
    <t>Winter MW</t>
  </si>
  <si>
    <t>2020 Summer Baseline (MW)</t>
  </si>
  <si>
    <t>2020 Winter Baseline (MW)</t>
  </si>
  <si>
    <t>% of Summer Baseline</t>
  </si>
  <si>
    <t>% of Winter Baseline</t>
  </si>
  <si>
    <t>Summer Baseline (MW)</t>
  </si>
  <si>
    <t>Winter Baseline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</si>
</sst>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Helv"/>
    </font>
    <font>
      <sz val="11"/>
      <color theme="1"/>
      <name val="Campton Light"/>
      <family val="2"/>
    </font>
    <font>
      <b/>
      <sz val="12"/>
      <color theme="4"/>
      <name val="Calibri"/>
      <family val="2"/>
      <scheme val="minor"/>
    </font>
    <font>
      <u/>
      <sz val="11"/>
      <color theme="6"/>
      <name val="Calibri"/>
      <family val="2"/>
    </font>
    <font>
      <u/>
      <sz val="10"/>
      <color theme="4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9"/>
      <color indexed="2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/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/>
      <top/>
      <bottom style="medium">
        <color theme="4" tint="-0.499984740745262"/>
      </bottom>
      <diagonal/>
    </border>
    <border>
      <left/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5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2" applyNumberFormat="0" applyAlignment="0" applyProtection="0"/>
    <xf numFmtId="0" fontId="15" fillId="10" borderId="13" applyNumberFormat="0" applyAlignment="0" applyProtection="0"/>
    <xf numFmtId="0" fontId="16" fillId="10" borderId="12" applyNumberFormat="0" applyAlignment="0" applyProtection="0"/>
    <xf numFmtId="0" fontId="17" fillId="0" borderId="14" applyNumberFormat="0" applyFill="0" applyAlignment="0" applyProtection="0"/>
    <xf numFmtId="0" fontId="18" fillId="11" borderId="15" applyNumberFormat="0" applyAlignment="0" applyProtection="0"/>
    <xf numFmtId="0" fontId="1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30" fillId="0" borderId="0"/>
    <xf numFmtId="8" fontId="30" fillId="0" borderId="0" applyFont="0" applyFill="0" applyBorder="0" applyAlignment="0" applyProtection="0"/>
    <xf numFmtId="166" fontId="6" fillId="0" borderId="0">
      <alignment horizontal="left" wrapText="1"/>
    </xf>
    <xf numFmtId="0" fontId="6" fillId="0" borderId="0"/>
    <xf numFmtId="0" fontId="30" fillId="0" borderId="0"/>
    <xf numFmtId="0" fontId="32" fillId="37" borderId="0"/>
    <xf numFmtId="9" fontId="6" fillId="0" borderId="0" applyFont="0" applyFill="0" applyBorder="0" applyAlignment="0" applyProtection="0"/>
    <xf numFmtId="0" fontId="1" fillId="0" borderId="0"/>
    <xf numFmtId="0" fontId="30" fillId="0" borderId="0"/>
    <xf numFmtId="0" fontId="21" fillId="0" borderId="32" applyNumberFormat="0" applyFont="0" applyProtection="0">
      <alignment wrapText="1"/>
    </xf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Protection="0">
      <alignment vertical="top" wrapText="1"/>
    </xf>
    <xf numFmtId="0" fontId="21" fillId="0" borderId="33" applyNumberFormat="0" applyProtection="0">
      <alignment vertical="top" wrapText="1"/>
    </xf>
    <xf numFmtId="0" fontId="22" fillId="0" borderId="9" applyNumberFormat="0" applyProtection="0">
      <alignment wrapText="1"/>
    </xf>
    <xf numFmtId="0" fontId="22" fillId="0" borderId="34" applyNumberFormat="0" applyProtection="0">
      <alignment horizontal="left" wrapText="1"/>
    </xf>
    <xf numFmtId="0" fontId="23" fillId="0" borderId="0" applyNumberFormat="0" applyFill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1" fillId="0" borderId="0"/>
    <xf numFmtId="0" fontId="6" fillId="0" borderId="0"/>
    <xf numFmtId="0" fontId="26" fillId="0" borderId="0"/>
    <xf numFmtId="0" fontId="6" fillId="0" borderId="0"/>
    <xf numFmtId="0" fontId="25" fillId="12" borderId="16" applyNumberFormat="0" applyFont="0" applyAlignment="0" applyProtection="0"/>
    <xf numFmtId="0" fontId="22" fillId="0" borderId="35" applyNumberFormat="0" applyProtection="0">
      <alignment wrapText="1"/>
    </xf>
    <xf numFmtId="9" fontId="6" fillId="0" borderId="0" applyFont="0" applyFill="0" applyBorder="0" applyAlignment="0" applyProtection="0"/>
    <xf numFmtId="0" fontId="21" fillId="0" borderId="36" applyNumberFormat="0" applyFont="0" applyFill="0" applyProtection="0">
      <alignment wrapText="1"/>
    </xf>
    <xf numFmtId="0" fontId="22" fillId="0" borderId="37" applyNumberFormat="0" applyFill="0" applyProtection="0">
      <alignment wrapText="1"/>
    </xf>
    <xf numFmtId="0" fontId="27" fillId="0" borderId="0" applyNumberFormat="0" applyProtection="0">
      <alignment horizontal="left"/>
    </xf>
    <xf numFmtId="0" fontId="24" fillId="0" borderId="0"/>
    <xf numFmtId="9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33" fillId="0" borderId="0"/>
    <xf numFmtId="0" fontId="34" fillId="0" borderId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2" borderId="0" xfId="2"/>
    <xf numFmtId="0" fontId="3" fillId="2" borderId="0" xfId="2" applyAlignment="1">
      <alignment horizontal="center" vertical="center"/>
    </xf>
    <xf numFmtId="0" fontId="0" fillId="4" borderId="1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3" fillId="5" borderId="0" xfId="0" applyFont="1" applyFill="1"/>
    <xf numFmtId="0" fontId="0" fillId="4" borderId="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10" fontId="0" fillId="4" borderId="7" xfId="1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" fontId="21" fillId="0" borderId="18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8" xfId="0" applyFont="1" applyFill="1" applyBorder="1" applyAlignment="1">
      <alignment horizontal="center"/>
    </xf>
    <xf numFmtId="3" fontId="21" fillId="0" borderId="18" xfId="1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9" fontId="21" fillId="0" borderId="18" xfId="0" applyNumberFormat="1" applyFont="1" applyFill="1" applyBorder="1" applyAlignment="1">
      <alignment horizontal="center"/>
    </xf>
    <xf numFmtId="10" fontId="21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5" fontId="21" fillId="0" borderId="0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center"/>
    </xf>
    <xf numFmtId="3" fontId="0" fillId="3" borderId="0" xfId="0" applyNumberFormat="1" applyFill="1"/>
    <xf numFmtId="0" fontId="37" fillId="0" borderId="24" xfId="0" applyFont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10" fontId="37" fillId="0" borderId="18" xfId="0" applyNumberFormat="1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10" fontId="37" fillId="0" borderId="31" xfId="0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8" fillId="36" borderId="18" xfId="0" applyFont="1" applyFill="1" applyBorder="1" applyAlignment="1">
      <alignment horizontal="center" vertical="center"/>
    </xf>
    <xf numFmtId="10" fontId="38" fillId="36" borderId="18" xfId="0" applyNumberFormat="1" applyFont="1" applyFill="1" applyBorder="1" applyAlignment="1">
      <alignment horizontal="center" vertical="center"/>
    </xf>
    <xf numFmtId="3" fontId="38" fillId="36" borderId="18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9" fontId="5" fillId="3" borderId="0" xfId="1" applyNumberFormat="1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9" fontId="0" fillId="4" borderId="7" xfId="1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5" borderId="0" xfId="0" applyFont="1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9" fontId="21" fillId="0" borderId="0" xfId="1" applyNumberFormat="1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0" fillId="0" borderId="0" xfId="0" applyBorder="1"/>
    <xf numFmtId="0" fontId="0" fillId="0" borderId="40" xfId="0" applyBorder="1"/>
    <xf numFmtId="3" fontId="21" fillId="0" borderId="0" xfId="0" applyNumberFormat="1" applyFont="1" applyBorder="1"/>
    <xf numFmtId="3" fontId="21" fillId="0" borderId="40" xfId="0" applyNumberFormat="1" applyFont="1" applyBorder="1"/>
    <xf numFmtId="0" fontId="21" fillId="0" borderId="22" xfId="0" applyFont="1" applyFill="1" applyBorder="1" applyAlignment="1">
      <alignment horizontal="left"/>
    </xf>
    <xf numFmtId="10" fontId="21" fillId="0" borderId="40" xfId="0" applyNumberFormat="1" applyFont="1" applyBorder="1"/>
    <xf numFmtId="0" fontId="21" fillId="0" borderId="23" xfId="0" applyFont="1" applyFill="1" applyBorder="1" applyAlignment="1">
      <alignment horizontal="center"/>
    </xf>
    <xf numFmtId="3" fontId="21" fillId="0" borderId="24" xfId="0" applyNumberFormat="1" applyFont="1" applyFill="1" applyBorder="1" applyAlignment="1">
      <alignment horizontal="center"/>
    </xf>
    <xf numFmtId="3" fontId="21" fillId="0" borderId="24" xfId="1" applyNumberFormat="1" applyFont="1" applyFill="1" applyBorder="1" applyAlignment="1">
      <alignment horizontal="center"/>
    </xf>
    <xf numFmtId="3" fontId="21" fillId="0" borderId="24" xfId="0" applyNumberFormat="1" applyFont="1" applyBorder="1"/>
    <xf numFmtId="10" fontId="21" fillId="0" borderId="25" xfId="0" applyNumberFormat="1" applyFont="1" applyBorder="1"/>
    <xf numFmtId="0" fontId="21" fillId="0" borderId="22" xfId="0" applyFont="1" applyFill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center" wrapText="1"/>
    </xf>
    <xf numFmtId="3" fontId="21" fillId="0" borderId="0" xfId="1" applyNumberFormat="1" applyFont="1" applyFill="1" applyBorder="1" applyAlignment="1">
      <alignment horizontal="center" wrapText="1"/>
    </xf>
    <xf numFmtId="165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40" xfId="0" applyFont="1" applyBorder="1" applyAlignment="1">
      <alignment wrapText="1"/>
    </xf>
    <xf numFmtId="0" fontId="0" fillId="0" borderId="0" xfId="0" applyAlignment="1">
      <alignment wrapText="1"/>
    </xf>
    <xf numFmtId="3" fontId="21" fillId="0" borderId="40" xfId="1" applyNumberFormat="1" applyFont="1" applyFill="1" applyBorder="1" applyAlignment="1">
      <alignment horizontal="center"/>
    </xf>
    <xf numFmtId="2" fontId="21" fillId="0" borderId="24" xfId="1" applyNumberFormat="1" applyFont="1" applyFill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4" fontId="21" fillId="0" borderId="22" xfId="0" applyNumberFormat="1" applyFont="1" applyBorder="1" applyAlignment="1">
      <alignment horizontal="center"/>
    </xf>
    <xf numFmtId="3" fontId="21" fillId="0" borderId="22" xfId="0" applyNumberFormat="1" applyFont="1" applyBorder="1" applyAlignment="1">
      <alignment horizontal="center"/>
    </xf>
    <xf numFmtId="3" fontId="21" fillId="0" borderId="23" xfId="1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20" xfId="0" applyFont="1" applyFill="1" applyBorder="1" applyAlignment="1"/>
    <xf numFmtId="14" fontId="21" fillId="0" borderId="24" xfId="0" applyNumberFormat="1" applyFont="1" applyFill="1" applyBorder="1" applyAlignment="1">
      <alignment horizontal="center"/>
    </xf>
    <xf numFmtId="0" fontId="0" fillId="0" borderId="0" xfId="0"/>
    <xf numFmtId="0" fontId="21" fillId="0" borderId="0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3" fontId="21" fillId="0" borderId="25" xfId="0" applyNumberFormat="1" applyFont="1" applyBorder="1" applyAlignment="1">
      <alignment horizontal="center"/>
    </xf>
    <xf numFmtId="4" fontId="21" fillId="0" borderId="2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4" fontId="21" fillId="0" borderId="25" xfId="0" applyNumberFormat="1" applyFont="1" applyBorder="1" applyAlignment="1">
      <alignment horizontal="center"/>
    </xf>
    <xf numFmtId="3" fontId="21" fillId="0" borderId="21" xfId="0" applyNumberFormat="1" applyFont="1" applyBorder="1" applyAlignment="1">
      <alignment horizontal="center"/>
    </xf>
    <xf numFmtId="3" fontId="21" fillId="0" borderId="40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/>
    <xf numFmtId="3" fontId="21" fillId="0" borderId="20" xfId="0" applyNumberFormat="1" applyFont="1" applyBorder="1" applyAlignment="1">
      <alignment horizontal="center"/>
    </xf>
    <xf numFmtId="0" fontId="22" fillId="0" borderId="0" xfId="0" applyFont="1" applyFill="1" applyBorder="1" applyAlignment="1"/>
    <xf numFmtId="4" fontId="21" fillId="0" borderId="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9" fontId="21" fillId="0" borderId="0" xfId="1" applyFont="1" applyFill="1" applyBorder="1" applyAlignment="1">
      <alignment horizontal="center"/>
    </xf>
    <xf numFmtId="3" fontId="21" fillId="0" borderId="25" xfId="0" applyNumberFormat="1" applyFont="1" applyBorder="1" applyAlignment="1">
      <alignment horizontal="center"/>
    </xf>
    <xf numFmtId="3" fontId="21" fillId="0" borderId="21" xfId="0" applyNumberFormat="1" applyFont="1" applyBorder="1" applyAlignment="1">
      <alignment horizontal="center"/>
    </xf>
    <xf numFmtId="3" fontId="21" fillId="0" borderId="4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0" borderId="24" xfId="1" applyNumberFormat="1" applyFont="1" applyFill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4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3" fontId="21" fillId="0" borderId="24" xfId="0" applyNumberFormat="1" applyFont="1" applyFill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39" fillId="38" borderId="41" xfId="0" applyFont="1" applyFill="1" applyBorder="1" applyAlignment="1">
      <alignment horizontal="center" wrapText="1"/>
    </xf>
    <xf numFmtId="0" fontId="39" fillId="39" borderId="29" xfId="0" applyFont="1" applyFill="1" applyBorder="1" applyAlignment="1">
      <alignment horizontal="center" wrapText="1"/>
    </xf>
    <xf numFmtId="0" fontId="39" fillId="39" borderId="18" xfId="0" applyFont="1" applyFill="1" applyBorder="1" applyAlignment="1">
      <alignment horizontal="center" wrapText="1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left" vertical="center" wrapText="1"/>
    </xf>
    <xf numFmtId="0" fontId="40" fillId="0" borderId="18" xfId="0" applyFont="1" applyFill="1" applyBorder="1" applyAlignment="1">
      <alignment horizontal="left" vertical="center" wrapText="1"/>
    </xf>
    <xf numFmtId="0" fontId="40" fillId="0" borderId="39" xfId="0" applyFont="1" applyBorder="1" applyAlignment="1">
      <alignment horizontal="left" vertical="center" wrapText="1"/>
    </xf>
    <xf numFmtId="0" fontId="40" fillId="0" borderId="38" xfId="0" applyFont="1" applyBorder="1" applyAlignment="1">
      <alignment horizontal="left" vertical="center" wrapText="1"/>
    </xf>
    <xf numFmtId="0" fontId="41" fillId="0" borderId="18" xfId="0" applyFont="1" applyFill="1" applyBorder="1" applyAlignment="1">
      <alignment horizontal="left" vertical="center" wrapText="1"/>
    </xf>
    <xf numFmtId="0" fontId="41" fillId="0" borderId="18" xfId="0" applyFont="1" applyBorder="1" applyAlignment="1">
      <alignment horizontal="center" vertical="center"/>
    </xf>
    <xf numFmtId="0" fontId="41" fillId="0" borderId="39" xfId="0" applyFont="1" applyBorder="1" applyAlignment="1">
      <alignment horizontal="left" vertical="center" wrapText="1"/>
    </xf>
    <xf numFmtId="3" fontId="40" fillId="0" borderId="18" xfId="0" applyNumberFormat="1" applyFont="1" applyBorder="1" applyAlignment="1">
      <alignment horizontal="right" vertical="center"/>
    </xf>
    <xf numFmtId="3" fontId="41" fillId="0" borderId="18" xfId="0" applyNumberFormat="1" applyFont="1" applyBorder="1" applyAlignment="1">
      <alignment horizontal="right" vertical="center"/>
    </xf>
    <xf numFmtId="3" fontId="0" fillId="4" borderId="5" xfId="1" applyNumberFormat="1" applyFont="1" applyFill="1" applyBorder="1" applyAlignment="1">
      <alignment horizontal="center" vertical="center"/>
    </xf>
    <xf numFmtId="3" fontId="5" fillId="4" borderId="0" xfId="1" applyNumberFormat="1" applyFont="1" applyFill="1" applyBorder="1" applyAlignment="1">
      <alignment horizontal="center" vertical="center"/>
    </xf>
    <xf numFmtId="3" fontId="0" fillId="4" borderId="7" xfId="1" applyNumberFormat="1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/>
    </xf>
    <xf numFmtId="165" fontId="21" fillId="0" borderId="20" xfId="1" applyNumberFormat="1" applyFont="1" applyFill="1" applyBorder="1" applyAlignment="1">
      <alignment horizontal="center"/>
    </xf>
    <xf numFmtId="165" fontId="21" fillId="0" borderId="21" xfId="1" applyNumberFormat="1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3" fontId="22" fillId="0" borderId="19" xfId="1" applyNumberFormat="1" applyFont="1" applyFill="1" applyBorder="1" applyAlignment="1">
      <alignment horizontal="center"/>
    </xf>
    <xf numFmtId="3" fontId="22" fillId="0" borderId="20" xfId="1" applyNumberFormat="1" applyFont="1" applyFill="1" applyBorder="1" applyAlignment="1">
      <alignment horizontal="center"/>
    </xf>
    <xf numFmtId="3" fontId="22" fillId="0" borderId="21" xfId="1" applyNumberFormat="1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37" fillId="36" borderId="26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10" fontId="37" fillId="0" borderId="29" xfId="0" applyNumberFormat="1" applyFont="1" applyBorder="1" applyAlignment="1">
      <alignment horizontal="center" vertical="center"/>
    </xf>
    <xf numFmtId="10" fontId="37" fillId="0" borderId="31" xfId="0" applyNumberFormat="1" applyFont="1" applyBorder="1" applyAlignment="1">
      <alignment horizontal="center" vertical="center"/>
    </xf>
    <xf numFmtId="3" fontId="21" fillId="0" borderId="20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</cellXfs>
  <cellStyles count="125">
    <cellStyle name="_x0013_" xfId="97" xr:uid="{00000000-0005-0000-0000-000000000000}"/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Body: normal cell" xfId="60" xr:uid="{00000000-0005-0000-0000-00001A000000}"/>
    <cellStyle name="Calculation" xfId="14" builtinId="22" customBuiltin="1"/>
    <cellStyle name="Check Cell" xfId="16" builtinId="23" customBuiltin="1"/>
    <cellStyle name="Comma 18" xfId="98" xr:uid="{00000000-0005-0000-0000-00001D000000}"/>
    <cellStyle name="Comma 2" xfId="61" xr:uid="{00000000-0005-0000-0000-00001E000000}"/>
    <cellStyle name="Comma 2 2" xfId="62" xr:uid="{00000000-0005-0000-0000-00001F000000}"/>
    <cellStyle name="Comma 2 2 2" xfId="50" xr:uid="{00000000-0005-0000-0000-000020000000}"/>
    <cellStyle name="Comma 2 3" xfId="99" xr:uid="{00000000-0005-0000-0000-000021000000}"/>
    <cellStyle name="Comma 3" xfId="63" xr:uid="{00000000-0005-0000-0000-000022000000}"/>
    <cellStyle name="Comma 3 2" xfId="100" xr:uid="{00000000-0005-0000-0000-000023000000}"/>
    <cellStyle name="Comma 3 3" xfId="101" xr:uid="{00000000-0005-0000-0000-000024000000}"/>
    <cellStyle name="Comma 3 4" xfId="48" xr:uid="{00000000-0005-0000-0000-000025000000}"/>
    <cellStyle name="Comma 4" xfId="88" xr:uid="{00000000-0005-0000-0000-000026000000}"/>
    <cellStyle name="Comma 5" xfId="102" xr:uid="{00000000-0005-0000-0000-000027000000}"/>
    <cellStyle name="Comma 6" xfId="103" xr:uid="{00000000-0005-0000-0000-000028000000}"/>
    <cellStyle name="Currency 2" xfId="89" xr:uid="{00000000-0005-0000-0000-000029000000}"/>
    <cellStyle name="Currency 2 2" xfId="104" xr:uid="{00000000-0005-0000-0000-00002A000000}"/>
    <cellStyle name="Currency 2 3" xfId="105" xr:uid="{00000000-0005-0000-0000-00002B000000}"/>
    <cellStyle name="Currency 2 4" xfId="106" xr:uid="{00000000-0005-0000-0000-00002C000000}"/>
    <cellStyle name="Currency 2 5" xfId="52" xr:uid="{00000000-0005-0000-0000-00002D000000}"/>
    <cellStyle name="Currency 3" xfId="45" xr:uid="{00000000-0005-0000-0000-00002E000000}"/>
    <cellStyle name="Currency 3 2" xfId="107" xr:uid="{00000000-0005-0000-0000-00002F000000}"/>
    <cellStyle name="Currency 3 3" xfId="108" xr:uid="{00000000-0005-0000-0000-000030000000}"/>
    <cellStyle name="Currency 4" xfId="109" xr:uid="{00000000-0005-0000-0000-000031000000}"/>
    <cellStyle name="Currency 5" xfId="110" xr:uid="{00000000-0005-0000-0000-000032000000}"/>
    <cellStyle name="Currency 6" xfId="111" xr:uid="{00000000-0005-0000-0000-000033000000}"/>
    <cellStyle name="Explanatory Text" xfId="19" builtinId="53" customBuiltin="1"/>
    <cellStyle name="Followed Hyperlink 2" xfId="91" xr:uid="{00000000-0005-0000-0000-000035000000}"/>
    <cellStyle name="Font: Calibri, 9pt regular" xfId="64" xr:uid="{00000000-0005-0000-0000-000036000000}"/>
    <cellStyle name="Footnotes: all except top row" xfId="65" xr:uid="{00000000-0005-0000-0000-000037000000}"/>
    <cellStyle name="Footnotes: top row" xfId="66" xr:uid="{00000000-0005-0000-0000-000038000000}"/>
    <cellStyle name="Good" xfId="9" builtinId="26" customBuiltin="1"/>
    <cellStyle name="Header: bottom row" xfId="67" xr:uid="{00000000-0005-0000-0000-00003A000000}"/>
    <cellStyle name="Header: top rows" xfId="68" xr:uid="{00000000-0005-0000-0000-00003B000000}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 2" xfId="69" xr:uid="{00000000-0005-0000-0000-000040000000}"/>
    <cellStyle name="Hyperlink 2 2" xfId="112" xr:uid="{00000000-0005-0000-0000-000041000000}"/>
    <cellStyle name="Hyperlink 3" xfId="92" xr:uid="{00000000-0005-0000-0000-000042000000}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96" xr:uid="{00000000-0005-0000-0000-000047000000}"/>
    <cellStyle name="Normal 11" xfId="113" xr:uid="{00000000-0005-0000-0000-000048000000}"/>
    <cellStyle name="Normal 12" xfId="114" xr:uid="{00000000-0005-0000-0000-000049000000}"/>
    <cellStyle name="Normal 13" xfId="115" xr:uid="{00000000-0005-0000-0000-00004A000000}"/>
    <cellStyle name="Normal 2" xfId="70" xr:uid="{00000000-0005-0000-0000-00004B000000}"/>
    <cellStyle name="Normal 2 11" xfId="44" xr:uid="{00000000-0005-0000-0000-00004C000000}"/>
    <cellStyle name="Normal 2 2" xfId="3" xr:uid="{00000000-0005-0000-0000-00004D000000}"/>
    <cellStyle name="Normal 2 2 2" xfId="71" xr:uid="{00000000-0005-0000-0000-00004E000000}"/>
    <cellStyle name="Normal 2 2 2 2" xfId="95" xr:uid="{00000000-0005-0000-0000-00004F000000}"/>
    <cellStyle name="Normal 2 3" xfId="59" xr:uid="{00000000-0005-0000-0000-000050000000}"/>
    <cellStyle name="Normal 23" xfId="72" xr:uid="{00000000-0005-0000-0000-000051000000}"/>
    <cellStyle name="Normal 24" xfId="73" xr:uid="{00000000-0005-0000-0000-000052000000}"/>
    <cellStyle name="Normal 3" xfId="74" xr:uid="{00000000-0005-0000-0000-000053000000}"/>
    <cellStyle name="Normal 3 2" xfId="55" xr:uid="{00000000-0005-0000-0000-000054000000}"/>
    <cellStyle name="Normal 4" xfId="75" xr:uid="{00000000-0005-0000-0000-000055000000}"/>
    <cellStyle name="Normal 4 2" xfId="54" xr:uid="{00000000-0005-0000-0000-000056000000}"/>
    <cellStyle name="Normal 5" xfId="76" xr:uid="{00000000-0005-0000-0000-000057000000}"/>
    <cellStyle name="Normal 5 2" xfId="77" xr:uid="{00000000-0005-0000-0000-000058000000}"/>
    <cellStyle name="Normal 5 3" xfId="51" xr:uid="{00000000-0005-0000-0000-000059000000}"/>
    <cellStyle name="Normal 6" xfId="78" xr:uid="{00000000-0005-0000-0000-00005A000000}"/>
    <cellStyle name="Normal 6 2" xfId="49" xr:uid="{00000000-0005-0000-0000-00005B000000}"/>
    <cellStyle name="Normal 7" xfId="87" xr:uid="{00000000-0005-0000-0000-00005C000000}"/>
    <cellStyle name="Normal 7 2" xfId="46" xr:uid="{00000000-0005-0000-0000-00005D000000}"/>
    <cellStyle name="Normal 8" xfId="85" xr:uid="{00000000-0005-0000-0000-00005E000000}"/>
    <cellStyle name="Normal 8 2" xfId="116" xr:uid="{00000000-0005-0000-0000-00005F000000}"/>
    <cellStyle name="Normal 8 3" xfId="58" xr:uid="{00000000-0005-0000-0000-000060000000}"/>
    <cellStyle name="Normal 9" xfId="93" xr:uid="{00000000-0005-0000-0000-000061000000}"/>
    <cellStyle name="Normal 9 2" xfId="117" xr:uid="{00000000-0005-0000-0000-000062000000}"/>
    <cellStyle name="Note" xfId="18" builtinId="10" customBuiltin="1"/>
    <cellStyle name="Note 2" xfId="79" xr:uid="{00000000-0005-0000-0000-000064000000}"/>
    <cellStyle name="Output" xfId="13" builtinId="21" customBuiltin="1"/>
    <cellStyle name="Parent row" xfId="80" xr:uid="{00000000-0005-0000-0000-000066000000}"/>
    <cellStyle name="Percent" xfId="1" builtinId="5"/>
    <cellStyle name="Percent 2" xfId="81" xr:uid="{00000000-0005-0000-0000-000068000000}"/>
    <cellStyle name="Percent 2 2" xfId="118" xr:uid="{00000000-0005-0000-0000-000069000000}"/>
    <cellStyle name="Percent 2 3" xfId="119" xr:uid="{00000000-0005-0000-0000-00006A000000}"/>
    <cellStyle name="Percent 2 4" xfId="120" xr:uid="{00000000-0005-0000-0000-00006B000000}"/>
    <cellStyle name="Percent 2 5" xfId="47" xr:uid="{00000000-0005-0000-0000-00006C000000}"/>
    <cellStyle name="Percent 3" xfId="90" xr:uid="{00000000-0005-0000-0000-00006D000000}"/>
    <cellStyle name="Percent 3 2" xfId="57" xr:uid="{00000000-0005-0000-0000-00006E000000}"/>
    <cellStyle name="Percent 4" xfId="86" xr:uid="{00000000-0005-0000-0000-00006F000000}"/>
    <cellStyle name="Percent 4 2" xfId="121" xr:uid="{00000000-0005-0000-0000-000070000000}"/>
    <cellStyle name="Percent 4 3" xfId="94" xr:uid="{00000000-0005-0000-0000-000071000000}"/>
    <cellStyle name="Percent 5" xfId="122" xr:uid="{00000000-0005-0000-0000-000072000000}"/>
    <cellStyle name="Percent 6" xfId="123" xr:uid="{00000000-0005-0000-0000-000073000000}"/>
    <cellStyle name="Percent 7" xfId="124" xr:uid="{00000000-0005-0000-0000-000074000000}"/>
    <cellStyle name="Section Break" xfId="82" xr:uid="{00000000-0005-0000-0000-000075000000}"/>
    <cellStyle name="Section Break: parent row" xfId="83" xr:uid="{00000000-0005-0000-0000-000076000000}"/>
    <cellStyle name="SEM-BPS-data" xfId="56" xr:uid="{00000000-0005-0000-0000-000077000000}"/>
    <cellStyle name="Style 1" xfId="53" xr:uid="{00000000-0005-0000-0000-000078000000}"/>
    <cellStyle name="Table title" xfId="84" xr:uid="{00000000-0005-0000-0000-000079000000}"/>
    <cellStyle name="Title" xfId="4" builtinId="15" customBuiltin="1"/>
    <cellStyle name="Total" xfId="20" builtinId="25" customBuiltin="1"/>
    <cellStyle name="Warning Text" xfId="17" builtinId="11" customBuiltin="1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8-44DA-A769-09F7A0C628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8-44DA-A769-09F7A0C628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8-44DA-A769-09F7A0C628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8-44DA-A769-09F7A0C628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38-44DA-A769-09F7A0C628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38-44DA-A769-09F7A0C628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38-44DA-A769-09F7A0C628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38-44DA-A769-09F7A0C628E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38-44DA-A769-09F7A0C628E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38-44DA-A769-09F7A0C628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'OUC TP Dashboard'!$F$51:$F$54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'OUC TP Dashboard'!$G$51:$G$54</c:f>
              <c:numCache>
                <c:formatCode>#,##0</c:formatCode>
                <c:ptCount val="4"/>
                <c:pt idx="0">
                  <c:v>22.81870303030303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C38-44DA-A769-09F7A0C62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BB-4B2C-B2BE-BB86408FA0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BB-4B2C-B2BE-BB86408FA0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BB-4B2C-B2BE-BB86408FA0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BB-4B2C-B2BE-BB86408FA0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BB-4B2C-B2BE-BB86408FA0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BB-4B2C-B2BE-BB86408FA0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BB-4B2C-B2BE-BB86408FA0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BB-4B2C-B2BE-BB86408FA03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BB-4B2C-B2BE-BB86408FA03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BB-4B2C-B2BE-BB86408FA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#,##0</c:formatCode>
                <c:ptCount val="4"/>
                <c:pt idx="0">
                  <c:v>3.418133333333333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"/>
                      <c:pt idx="0">
                        <c:v>Space Heating</c:v>
                      </c:pt>
                      <c:pt idx="1">
                        <c:v>Space Cooling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4-24BB-4B2C-B2BE-BB86408F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1-4118-8AEB-1CD25EB78A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A1-4118-8AEB-1CD25EB78A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A1-4118-8AEB-1CD25EB78A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A1-4118-8AEB-1CD25EB78A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A1-4118-8AEB-1CD25EB78A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A1-4118-8AEB-1CD25EB78A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A1-4118-8AEB-1CD25EB78AD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A1-4118-8AEB-1CD25EB78AD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A1-4118-8AEB-1CD25EB78AD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A1-4118-8AEB-1CD25EB78A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#,##0</c:formatCode>
                <c:ptCount val="4"/>
                <c:pt idx="0">
                  <c:v>54.935751682872095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"/>
                      <c:pt idx="0">
                        <c:v>Space Heating</c:v>
                      </c:pt>
                      <c:pt idx="1">
                        <c:v>Space Cooling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4-2CA1-4118-8AEB-1CD25EB78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'OUC TP Dashboard'!$C$93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Dashboard'!$B$94:$B$97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'OUC TP Dashboard'!$C$94:$C$97</c:f>
              <c:numCache>
                <c:formatCode>#,##0</c:formatCode>
                <c:ptCount val="4"/>
                <c:pt idx="0">
                  <c:v>0</c:v>
                </c:pt>
                <c:pt idx="1">
                  <c:v>68.165000000000006</c:v>
                </c:pt>
                <c:pt idx="2">
                  <c:v>17.559000000000001</c:v>
                </c:pt>
                <c:pt idx="3">
                  <c:v>6.7149999999999999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C-4ABC-83EF-02D404054E11}"/>
            </c:ext>
          </c:extLst>
        </c:ser>
        <c:ser>
          <c:idx val="1"/>
          <c:order val="1"/>
          <c:tx>
            <c:strRef>
              <c:f>'OUC TP Dashboard'!$D$93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Dashboard'!$B$94:$B$97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'OUC TP Dashboard'!$D$94:$D$97</c:f>
              <c:numCache>
                <c:formatCode>#,##0</c:formatCode>
                <c:ptCount val="4"/>
                <c:pt idx="0">
                  <c:v>234.14699999999999</c:v>
                </c:pt>
                <c:pt idx="1">
                  <c:v>0</c:v>
                </c:pt>
                <c:pt idx="2">
                  <c:v>31.062000000000001</c:v>
                </c:pt>
                <c:pt idx="3">
                  <c:v>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C-4ABC-83EF-02D404054E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2447616"/>
        <c:axId val="172449152"/>
      </c:barChart>
      <c:catAx>
        <c:axId val="172447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2449152"/>
        <c:crosses val="autoZero"/>
        <c:auto val="1"/>
        <c:lblAlgn val="ctr"/>
        <c:lblOffset val="100"/>
        <c:noMultiLvlLbl val="0"/>
      </c:catAx>
      <c:valAx>
        <c:axId val="17244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Potential (MW)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72447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46974711506142"/>
          <c:h val="8.43461608821388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'OUC TP Dashboard'!$G$93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Dashboard'!$F$94:$F$95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'OUC TP Dashboard'!$G$94:$G$95</c:f>
              <c:numCache>
                <c:formatCode>#,##0</c:formatCode>
                <c:ptCount val="2"/>
                <c:pt idx="0">
                  <c:v>0</c:v>
                </c:pt>
                <c:pt idx="1">
                  <c:v>16.061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A-4092-BCFA-D94E9F8DCEEF}"/>
            </c:ext>
          </c:extLst>
        </c:ser>
        <c:ser>
          <c:idx val="1"/>
          <c:order val="1"/>
          <c:tx>
            <c:strRef>
              <c:f>'OUC TP Dashboard'!$H$93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Dashboard'!$F$94:$F$95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'OUC TP Dashboard'!$H$94:$H$95</c:f>
              <c:numCache>
                <c:formatCode>#,##0</c:formatCode>
                <c:ptCount val="2"/>
                <c:pt idx="0">
                  <c:v>18.414000000000001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A-4092-BCFA-D94E9F8DC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2488576"/>
        <c:axId val="172490112"/>
      </c:barChart>
      <c:catAx>
        <c:axId val="172488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2490112"/>
        <c:crosses val="autoZero"/>
        <c:auto val="1"/>
        <c:lblAlgn val="ctr"/>
        <c:lblOffset val="100"/>
        <c:noMultiLvlLbl val="0"/>
      </c:catAx>
      <c:valAx>
        <c:axId val="17249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Potential (MW)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72488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59165542996342"/>
          <c:h val="7.93245844269466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'OUC TP Dashboard'!$K$93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Dashboard'!$J$94:$J$97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'OUC TP Dashboard'!$K$94:$K$97</c:f>
              <c:numCache>
                <c:formatCode>#,##0</c:formatCode>
                <c:ptCount val="4"/>
                <c:pt idx="0">
                  <c:v>33.584000000000003</c:v>
                </c:pt>
                <c:pt idx="1">
                  <c:v>100.578</c:v>
                </c:pt>
                <c:pt idx="2">
                  <c:v>41.954999999999998</c:v>
                </c:pt>
                <c:pt idx="3">
                  <c:v>143.83600000000001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2-4F2B-9630-9335FFB0FA3E}"/>
            </c:ext>
          </c:extLst>
        </c:ser>
        <c:ser>
          <c:idx val="1"/>
          <c:order val="1"/>
          <c:tx>
            <c:strRef>
              <c:f>'OUC TP Dashboard'!$L$93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'OUC TP Dashboard'!$J$94:$J$97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'OUC TP Dashboard'!$L$94:$L$97</c:f>
              <c:numCache>
                <c:formatCode>#,##0</c:formatCode>
                <c:ptCount val="4"/>
                <c:pt idx="0">
                  <c:v>27.856999999999999</c:v>
                </c:pt>
                <c:pt idx="1">
                  <c:v>89.718000000000004</c:v>
                </c:pt>
                <c:pt idx="2">
                  <c:v>39.853000000000002</c:v>
                </c:pt>
                <c:pt idx="3">
                  <c:v>145.50299999999999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2-4F2B-9630-9335FFB0FA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2587264"/>
        <c:axId val="172593152"/>
      </c:barChart>
      <c:catAx>
        <c:axId val="17258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2593152"/>
        <c:crosses val="autoZero"/>
        <c:auto val="1"/>
        <c:lblAlgn val="ctr"/>
        <c:lblOffset val="100"/>
        <c:noMultiLvlLbl val="0"/>
      </c:catAx>
      <c:valAx>
        <c:axId val="17259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Potential (MW)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7258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99511134046935"/>
          <c:y val="0.87710191070406851"/>
          <c:w val="0.43246974711506142"/>
          <c:h val="8.43461608821388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3</xdr:col>
      <xdr:colOff>363220</xdr:colOff>
      <xdr:row>113</xdr:row>
      <xdr:rowOff>35560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57150</xdr:colOff>
      <xdr:row>99</xdr:row>
      <xdr:rowOff>66675</xdr:rowOff>
    </xdr:from>
    <xdr:to>
      <xdr:col>7</xdr:col>
      <xdr:colOff>1466850</xdr:colOff>
      <xdr:row>109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101</xdr:row>
      <xdr:rowOff>0</xdr:rowOff>
    </xdr:from>
    <xdr:to>
      <xdr:col>11</xdr:col>
      <xdr:colOff>1572895</xdr:colOff>
      <xdr:row>115</xdr:row>
      <xdr:rowOff>35560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87</xdr:row>
      <xdr:rowOff>0</xdr:rowOff>
    </xdr:from>
    <xdr:to>
      <xdr:col>7</xdr:col>
      <xdr:colOff>199020</xdr:colOff>
      <xdr:row>121</xdr:row>
      <xdr:rowOff>152952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81960"/>
          <a:ext cx="10379340" cy="6370872"/>
        </a:xfrm>
        <a:prstGeom prst="rect">
          <a:avLst/>
        </a:prstGeom>
      </xdr:spPr>
    </xdr:pic>
    <xdr:clientData/>
  </xdr:twoCellAnchor>
  <xdr:twoCellAnchor editAs="oneCell">
    <xdr:from>
      <xdr:col>6</xdr:col>
      <xdr:colOff>1105561</xdr:colOff>
      <xdr:row>86</xdr:row>
      <xdr:rowOff>175260</xdr:rowOff>
    </xdr:from>
    <xdr:to>
      <xdr:col>21</xdr:col>
      <xdr:colOff>39035</xdr:colOff>
      <xdr:row>122</xdr:row>
      <xdr:rowOff>122492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8101" y="15674340"/>
          <a:ext cx="10683514" cy="6530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CSPA%20Projects\610025%20-%20FEECA%20Potential%20Study\TEAPOT%20model%20and%20output\Result%20Comparison%201112\Res\Res_Output_093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Appendix"/>
      <sheetName val="DEF_Input"/>
      <sheetName val="DEF_2018_9_30"/>
      <sheetName val="FPL_Input"/>
      <sheetName val="FPL_2018_9_30"/>
      <sheetName val="FPU_Input"/>
      <sheetName val="FPU_2018_9_30"/>
      <sheetName val="Gulf_Input"/>
      <sheetName val="Gulf_2018_9_30"/>
      <sheetName val="JEA_Input"/>
      <sheetName val="JEA_2018_9_30"/>
      <sheetName val="OUC_Input"/>
      <sheetName val="OUC_2018_9_30"/>
      <sheetName val="TECO_Input"/>
      <sheetName val="TECO_2018_9_30"/>
    </sheetNames>
    <sheetDataSet>
      <sheetData sheetId="0"/>
      <sheetData sheetId="1"/>
      <sheetData sheetId="2">
        <row r="2">
          <cell r="B2" t="str">
            <v>Final Measure List</v>
          </cell>
          <cell r="C2" t="str">
            <v>Final Measure List</v>
          </cell>
        </row>
        <row r="3">
          <cell r="B3" t="str">
            <v>Smart Power Strip</v>
          </cell>
          <cell r="C3" t="str">
            <v>Smart Power Strip</v>
          </cell>
        </row>
        <row r="4">
          <cell r="B4" t="str">
            <v>ENERGY STAR Personal Computer</v>
          </cell>
          <cell r="C4" t="str">
            <v>ENERGY STAR Personal Computer</v>
          </cell>
        </row>
        <row r="5">
          <cell r="B5" t="str">
            <v>ENERGY STAR TV</v>
          </cell>
          <cell r="C5" t="str">
            <v>ENERGY STAR TV</v>
          </cell>
        </row>
        <row r="6">
          <cell r="B6" t="str">
            <v>Energy Star Air Purifier</v>
          </cell>
          <cell r="C6" t="str">
            <v>ENERGY STAR Air Purifier / Cleaner</v>
          </cell>
        </row>
        <row r="7">
          <cell r="B7" t="str">
            <v>ENERGY STAR Imaging Equipment</v>
          </cell>
          <cell r="C7" t="str">
            <v>ENERGY STAR Imaging Equipment</v>
          </cell>
        </row>
        <row r="8">
          <cell r="B8" t="str">
            <v>Removal of 2nd Refrigerator-Freezer</v>
          </cell>
          <cell r="C8" t="str">
            <v>Removal of 2nd Refrigerator/Freezer</v>
          </cell>
        </row>
        <row r="9">
          <cell r="B9" t="str">
            <v>ENERGY STAR Refrigerator</v>
          </cell>
          <cell r="C9" t="str">
            <v>ENERGY STAR Refrigerator</v>
          </cell>
        </row>
        <row r="10">
          <cell r="B10" t="str">
            <v>ENERGY STAR Dishwasher</v>
          </cell>
          <cell r="C10" t="str">
            <v>ENERGY STAR Dishwasher</v>
          </cell>
        </row>
        <row r="11">
          <cell r="B11" t="str">
            <v>ENERGY STAR Freezer</v>
          </cell>
          <cell r="C11" t="str">
            <v>ENERGY STAR Freezer</v>
          </cell>
        </row>
        <row r="12">
          <cell r="B12" t="str">
            <v>High Efficiency Convection Oven</v>
          </cell>
          <cell r="C12" t="str">
            <v>High Efficiency Convection Oven</v>
          </cell>
        </row>
        <row r="13">
          <cell r="B13" t="str">
            <v>High Efficiency Induction Cooktop</v>
          </cell>
          <cell r="C13" t="str">
            <v>High-Efficiency Induction Cooktop</v>
          </cell>
        </row>
        <row r="14">
          <cell r="B14" t="str">
            <v>Energy Star Clothes Washer</v>
          </cell>
          <cell r="C14" t="str">
            <v xml:space="preserve">ENERGY STAR Clothes Washer </v>
          </cell>
        </row>
        <row r="15">
          <cell r="B15" t="str">
            <v>ENERGY STAR Clothes Dryer</v>
          </cell>
          <cell r="C15" t="str">
            <v>ENERGY STAR Clothes Dryer</v>
          </cell>
        </row>
        <row r="16">
          <cell r="B16" t="str">
            <v>Heat Pump Clothes Dryer</v>
          </cell>
          <cell r="C16" t="str">
            <v>Heat Pump Clothes Dryer</v>
          </cell>
        </row>
        <row r="17">
          <cell r="B17" t="str">
            <v>Energy Star Audio-Video Equipment</v>
          </cell>
          <cell r="C17" t="str">
            <v>ENERGY STAR Audio/Video Equipment</v>
          </cell>
        </row>
        <row r="18">
          <cell r="B18" t="str">
            <v>ENERGY STAR Door</v>
          </cell>
          <cell r="C18" t="str">
            <v>ENERGY STAR Door</v>
          </cell>
        </row>
        <row r="19">
          <cell r="B19" t="str">
            <v>Storm Door</v>
          </cell>
          <cell r="C19" t="str">
            <v>Storm Door</v>
          </cell>
        </row>
        <row r="20">
          <cell r="B20" t="str">
            <v>Green Roof</v>
          </cell>
          <cell r="C20" t="str">
            <v>Green Roof</v>
          </cell>
        </row>
        <row r="21">
          <cell r="B21" t="str">
            <v>Ceiling Insulation(R2 to R38)</v>
          </cell>
          <cell r="C21" t="str">
            <v>Ceiling Insulation (R2 to R38)</v>
          </cell>
        </row>
        <row r="22">
          <cell r="B22" t="str">
            <v>Ceiling Insulation(R12 to R38)</v>
          </cell>
          <cell r="C22" t="str">
            <v>Ceiling Insulation (R12 to R38)</v>
          </cell>
        </row>
        <row r="23">
          <cell r="B23" t="str">
            <v>Ceiling Insulation(R19 to R38)</v>
          </cell>
          <cell r="C23" t="str">
            <v>Ceiling Insulation (R19 to R38)</v>
          </cell>
        </row>
        <row r="24">
          <cell r="B24" t="str">
            <v>Ceiling Insulation(R30 to R38)</v>
          </cell>
          <cell r="C24" t="str">
            <v>Ceiling Insulation (R30 to R38)</v>
          </cell>
        </row>
        <row r="25">
          <cell r="B25" t="str">
            <v>Spray Foam Insulation(Base R2)</v>
          </cell>
          <cell r="C25" t="str">
            <v>Spray Foam Insulation (Base: R2)</v>
          </cell>
        </row>
        <row r="26">
          <cell r="B26" t="str">
            <v>Spray Foam Insulation(Base R12)</v>
          </cell>
          <cell r="C26" t="str">
            <v>Spray Foam Insulation (Base: R12)</v>
          </cell>
        </row>
        <row r="27">
          <cell r="B27" t="str">
            <v>Spray Foam Insulation(Base R19)</v>
          </cell>
          <cell r="C27" t="str">
            <v>Spray Foam Insulation (Base: R19)</v>
          </cell>
        </row>
        <row r="28">
          <cell r="B28" t="str">
            <v>Spray Foam Insulation(Base R30)</v>
          </cell>
          <cell r="C28" t="str">
            <v>Spray Foam Insulation (Base: R30)</v>
          </cell>
        </row>
        <row r="29">
          <cell r="B29" t="str">
            <v>Wall Insulation</v>
          </cell>
          <cell r="C29" t="str">
            <v>Wall Insulation</v>
          </cell>
        </row>
        <row r="30">
          <cell r="B30" t="str">
            <v>Sealed crawlspace</v>
          </cell>
          <cell r="C30" t="str">
            <v>Sealed crawlspace</v>
          </cell>
        </row>
        <row r="31">
          <cell r="B31" t="str">
            <v>Duct Insulation</v>
          </cell>
          <cell r="C31" t="str">
            <v>Duct Insulation</v>
          </cell>
        </row>
        <row r="32">
          <cell r="B32" t="str">
            <v>Floor Insulation</v>
          </cell>
          <cell r="C32" t="str">
            <v>Floor Insulation</v>
          </cell>
        </row>
        <row r="33">
          <cell r="B33" t="str">
            <v>Radiant Barrier</v>
          </cell>
          <cell r="C33" t="str">
            <v>Radiant Barrier</v>
          </cell>
        </row>
        <row r="34">
          <cell r="B34" t="str">
            <v>ENERGY STAR Certified Roof Products</v>
          </cell>
          <cell r="C34" t="str">
            <v>ENERGY STAR Certified Roof Products</v>
          </cell>
        </row>
        <row r="35">
          <cell r="B35" t="str">
            <v>Air Sealing-Infiltration Control</v>
          </cell>
          <cell r="C35" t="str">
            <v>Air Sealing/Infiltration Control</v>
          </cell>
        </row>
        <row r="36">
          <cell r="B36" t="str">
            <v>Window Sun Protection</v>
          </cell>
          <cell r="C36" t="str">
            <v>Window Sun Protection</v>
          </cell>
        </row>
        <row r="37">
          <cell r="B37" t="str">
            <v>ENERGY STAR Windows</v>
          </cell>
          <cell r="C37" t="str">
            <v>ENERGY STAR Windows</v>
          </cell>
        </row>
        <row r="38">
          <cell r="B38" t="str">
            <v>Duct Repair</v>
          </cell>
          <cell r="C38" t="str">
            <v>Duct Repair</v>
          </cell>
        </row>
        <row r="39">
          <cell r="B39" t="str">
            <v>Smart Thermostat</v>
          </cell>
          <cell r="C39" t="str">
            <v>Smart Thermostats</v>
          </cell>
        </row>
        <row r="40">
          <cell r="B40" t="str">
            <v>Programmable Thermostat</v>
          </cell>
          <cell r="C40" t="str">
            <v>Programmable Thermostat</v>
          </cell>
        </row>
        <row r="41">
          <cell r="B41" t="str">
            <v>ENERGY STAR Ceiling Fan</v>
          </cell>
          <cell r="C41" t="str">
            <v>ENERGY STAR Ceiling Fan</v>
          </cell>
        </row>
        <row r="42">
          <cell r="B42" t="str">
            <v>Central AC Tune Up</v>
          </cell>
          <cell r="C42" t="str">
            <v>Central AC Tune Up</v>
          </cell>
        </row>
        <row r="43">
          <cell r="B43" t="str">
            <v>Heat Pump Tune Up</v>
          </cell>
          <cell r="C43" t="str">
            <v>Heat Pump Tune Up</v>
          </cell>
        </row>
        <row r="44">
          <cell r="B44" t="str">
            <v>15 SEER Central AC</v>
          </cell>
          <cell r="C44" t="str">
            <v>15 SEER Central AC</v>
          </cell>
        </row>
        <row r="45">
          <cell r="B45" t="str">
            <v>16 SEER Central AC</v>
          </cell>
          <cell r="C45" t="str">
            <v>16 SEER Central AC</v>
          </cell>
        </row>
        <row r="46">
          <cell r="B46" t="str">
            <v>17 SEER Central AC</v>
          </cell>
          <cell r="C46" t="str">
            <v>17 SEER Central AC</v>
          </cell>
        </row>
        <row r="47">
          <cell r="B47" t="str">
            <v>18 SEER Central AC</v>
          </cell>
          <cell r="C47" t="str">
            <v>18 SEER Central AC</v>
          </cell>
        </row>
        <row r="48">
          <cell r="B48" t="str">
            <v>21 SEER Central AC</v>
          </cell>
          <cell r="C48" t="str">
            <v>21 SEER Central AC</v>
          </cell>
        </row>
        <row r="49">
          <cell r="B49" t="str">
            <v>15 SEER Air Source Heat Pump</v>
          </cell>
          <cell r="C49" t="str">
            <v>15 SEER Air Source Heat Pump</v>
          </cell>
        </row>
        <row r="50">
          <cell r="B50" t="str">
            <v>14 SEER ASHP from base electric resistance heating</v>
          </cell>
          <cell r="C50" t="str">
            <v>14 SEER Air Source Heat Pump from base electric resistance heating</v>
          </cell>
        </row>
        <row r="51">
          <cell r="B51" t="str">
            <v>21 SEER ASHP from base electric resistance heating</v>
          </cell>
          <cell r="C51" t="str">
            <v>21 SEER Air Source Heat Pump from base electric resistance heating</v>
          </cell>
        </row>
        <row r="52">
          <cell r="B52" t="str">
            <v>16 SEER Air Source Heat Pump</v>
          </cell>
          <cell r="C52" t="str">
            <v>16 SEER Air Source Heat Pump</v>
          </cell>
        </row>
        <row r="53">
          <cell r="B53" t="str">
            <v>17 SEER Air Source Heat Pump</v>
          </cell>
          <cell r="C53" t="str">
            <v>17 SEER Air Source Heat Pump</v>
          </cell>
        </row>
        <row r="54">
          <cell r="B54" t="str">
            <v>18 SEER Air Source Heat Pump</v>
          </cell>
          <cell r="C54" t="str">
            <v>18 SEER Air Source Heat Pump</v>
          </cell>
        </row>
        <row r="55">
          <cell r="B55" t="str">
            <v>21 SEER Air Source Heat Pump</v>
          </cell>
          <cell r="C55" t="str">
            <v>21 SEER Air Source Heat Pump</v>
          </cell>
        </row>
        <row r="56">
          <cell r="B56" t="str">
            <v>Variable Refrigerant Flow (VRF) HVAC Systems</v>
          </cell>
          <cell r="C56" t="str">
            <v>Variable Refrigerant Flow (VRF) HVAC Systems</v>
          </cell>
        </row>
        <row r="57">
          <cell r="B57" t="str">
            <v>HVAC ECM Motor</v>
          </cell>
          <cell r="C57" t="str">
            <v>HVAC ECM Motor</v>
          </cell>
        </row>
        <row r="58">
          <cell r="B58" t="str">
            <v>ENERGY STAR Room AC</v>
          </cell>
          <cell r="C58" t="str">
            <v>ENERGY STAR Room AC</v>
          </cell>
        </row>
        <row r="59">
          <cell r="B59" t="str">
            <v>Ground Source Heat Pump</v>
          </cell>
          <cell r="C59" t="str">
            <v xml:space="preserve">Ground Source Heat Pump (GSHP) </v>
          </cell>
        </row>
        <row r="60">
          <cell r="B60" t="str">
            <v>ENERGY STAR Dehumidifier</v>
          </cell>
          <cell r="C60" t="str">
            <v>ENERGY STAR Dehumidifier</v>
          </cell>
        </row>
        <row r="61">
          <cell r="B61" t="str">
            <v>Exterior Lighting Controls</v>
          </cell>
          <cell r="C61" t="str">
            <v>Exterior Lighting Controls</v>
          </cell>
        </row>
        <row r="62">
          <cell r="B62" t="str">
            <v>Interior Lighting Controls</v>
          </cell>
          <cell r="C62" t="str">
            <v>Interior Lighting Controls</v>
          </cell>
        </row>
        <row r="63">
          <cell r="B63" t="str">
            <v>CFL-13W</v>
          </cell>
          <cell r="C63" t="str">
            <v>CFL - 13W</v>
          </cell>
        </row>
        <row r="64">
          <cell r="B64" t="str">
            <v>CFL - 15W Flood</v>
          </cell>
          <cell r="C64" t="str">
            <v>CFL - 15W Flood</v>
          </cell>
        </row>
        <row r="65">
          <cell r="B65" t="str">
            <v>CFL-23W</v>
          </cell>
          <cell r="C65" t="str">
            <v>CFL - 23W</v>
          </cell>
        </row>
        <row r="66">
          <cell r="B66" t="str">
            <v>Low Wattage T8 Fixture</v>
          </cell>
          <cell r="C66" t="str">
            <v>Low Wattage T8 Fixture</v>
          </cell>
        </row>
        <row r="67">
          <cell r="B67" t="str">
            <v>Linear LED</v>
          </cell>
          <cell r="C67" t="str">
            <v>Linear LED</v>
          </cell>
        </row>
        <row r="68">
          <cell r="B68" t="str">
            <v>LED - 9W</v>
          </cell>
          <cell r="C68" t="str">
            <v>LED - 9W</v>
          </cell>
        </row>
        <row r="69">
          <cell r="B69" t="str">
            <v>LED - 9W Flood</v>
          </cell>
          <cell r="C69" t="str">
            <v>LED - 9W Flood</v>
          </cell>
        </row>
        <row r="70">
          <cell r="B70" t="str">
            <v>LED - 14W</v>
          </cell>
          <cell r="C70" t="str">
            <v>LED - 14W</v>
          </cell>
        </row>
        <row r="71">
          <cell r="B71" t="str">
            <v>LED Specialty Lamps-5W Chandelier</v>
          </cell>
          <cell r="C71" t="str">
            <v>LED -5W Chandelier</v>
          </cell>
        </row>
        <row r="72">
          <cell r="B72" t="str">
            <v>CFL - 15W Flood (Exterior)</v>
          </cell>
          <cell r="C72" t="str">
            <v>CFL - 15W Flood (Exterior)</v>
          </cell>
        </row>
        <row r="73">
          <cell r="B73" t="str">
            <v>LED - 9W Flood (Exterior)</v>
          </cell>
          <cell r="C73" t="str">
            <v>LED - 9W Flood (Exterior)</v>
          </cell>
        </row>
        <row r="74">
          <cell r="B74" t="str">
            <v>Solar Attic Fan</v>
          </cell>
          <cell r="C74" t="str">
            <v>Solar Attic Fan</v>
          </cell>
        </row>
        <row r="75">
          <cell r="B75" t="str">
            <v>ENERGY STAR Bathroom Ventilating Fan</v>
          </cell>
          <cell r="C75" t="str">
            <v>ENERGY STAR Bathroom Ventilating Fan</v>
          </cell>
        </row>
        <row r="76">
          <cell r="B76" t="str">
            <v>Variable Speed Pool Pump</v>
          </cell>
          <cell r="C76" t="str">
            <v>Variable Speed Pool Pump</v>
          </cell>
        </row>
        <row r="77">
          <cell r="B77" t="str">
            <v>Two Speed Pool Pump</v>
          </cell>
          <cell r="C77" t="str">
            <v>Two Speed Pool Pump</v>
          </cell>
        </row>
        <row r="78">
          <cell r="B78" t="str">
            <v>Solar Powered Pool Pumps</v>
          </cell>
          <cell r="C78" t="str">
            <v>Solar Powered Pool Pumps</v>
          </cell>
        </row>
        <row r="79">
          <cell r="B79" t="str">
            <v>Heat Pump Pool Heater</v>
          </cell>
          <cell r="C79" t="str">
            <v>Heat Pump Pool Heater</v>
          </cell>
        </row>
        <row r="80">
          <cell r="B80" t="str">
            <v>Solar Pool Heater</v>
          </cell>
          <cell r="C80" t="str">
            <v>Solar Pool Heater</v>
          </cell>
        </row>
        <row r="81">
          <cell r="B81" t="str">
            <v>Heat Trap</v>
          </cell>
          <cell r="C81" t="str">
            <v>Heat Trap</v>
          </cell>
        </row>
        <row r="82">
          <cell r="B82" t="str">
            <v>Low Flow Showerhead</v>
          </cell>
          <cell r="C82" t="str">
            <v>Low Flow Showerhead</v>
          </cell>
        </row>
        <row r="83">
          <cell r="B83" t="str">
            <v>Faucet Aerator</v>
          </cell>
          <cell r="C83" t="str">
            <v>Faucet Aerator</v>
          </cell>
        </row>
        <row r="84">
          <cell r="B84" t="str">
            <v>Water Heater Timeclock</v>
          </cell>
          <cell r="C84" t="str">
            <v>Water Heater Timeclock</v>
          </cell>
        </row>
        <row r="85">
          <cell r="B85" t="str">
            <v>Water Heater Blanket</v>
          </cell>
          <cell r="C85" t="str">
            <v>Water Heater Blanket</v>
          </cell>
        </row>
        <row r="86">
          <cell r="B86" t="str">
            <v>Hot Water Pipe Insulation</v>
          </cell>
          <cell r="C86" t="str">
            <v>Hot Water Pipe Insulation</v>
          </cell>
        </row>
        <row r="87">
          <cell r="B87" t="str">
            <v>Heat Pump Water Heater</v>
          </cell>
          <cell r="C87" t="str">
            <v>Heat Pump Water Heater</v>
          </cell>
        </row>
        <row r="88">
          <cell r="B88" t="str">
            <v>Solar Water Heater</v>
          </cell>
          <cell r="C88" t="str">
            <v>Solar Water Heater</v>
          </cell>
        </row>
        <row r="89">
          <cell r="B89" t="str">
            <v>Instantaneous Hot Water System</v>
          </cell>
          <cell r="C89" t="str">
            <v>Instantaneous Hot Water System</v>
          </cell>
        </row>
        <row r="90">
          <cell r="B90" t="str">
            <v>Water Heater Thermostat Setback</v>
          </cell>
          <cell r="C90" t="str">
            <v>Water Heater Thermostat Setback (temperature check card)</v>
          </cell>
        </row>
        <row r="91">
          <cell r="B91" t="str">
            <v>Drain Water Heat Recovery</v>
          </cell>
          <cell r="C91" t="str">
            <v>Drain Water Heat Recovery</v>
          </cell>
        </row>
        <row r="92">
          <cell r="B92" t="str">
            <v>Thermostatic Shower Restriction Valve</v>
          </cell>
          <cell r="C92" t="str">
            <v>Thermostatic Shower Restriction Valve</v>
          </cell>
        </row>
        <row r="93">
          <cell r="B93" t="str">
            <v>Home Energy Management System</v>
          </cell>
          <cell r="C93" t="str">
            <v>Home Energy Management System</v>
          </cell>
        </row>
        <row r="94">
          <cell r="B94" t="str">
            <v>ENERGY STAR Certified Home</v>
          </cell>
          <cell r="C94" t="str">
            <v>ENERGY STAR Certified Home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O98"/>
  <sheetViews>
    <sheetView tabSelected="1" zoomScale="80" zoomScaleNormal="80" workbookViewId="0">
      <selection activeCell="D16" sqref="D16"/>
    </sheetView>
  </sheetViews>
  <sheetFormatPr defaultColWidth="9.7109375" defaultRowHeight="15"/>
  <cols>
    <col min="1" max="1" width="9.7109375" style="2"/>
    <col min="2" max="2" width="41" style="2" customWidth="1"/>
    <col min="3" max="3" width="19.42578125" style="2" customWidth="1"/>
    <col min="4" max="4" width="20.7109375" style="2" customWidth="1"/>
    <col min="5" max="5" width="19.7109375" style="2" customWidth="1"/>
    <col min="6" max="6" width="22.5703125" style="2" customWidth="1"/>
    <col min="7" max="7" width="28.5703125" style="2" customWidth="1"/>
    <col min="8" max="8" width="22.140625" style="2" customWidth="1"/>
    <col min="9" max="9" width="19.42578125" style="2" customWidth="1"/>
    <col min="10" max="10" width="20.7109375" style="2" customWidth="1"/>
    <col min="11" max="11" width="21.85546875" style="2" customWidth="1"/>
    <col min="12" max="12" width="25.140625" style="2" customWidth="1"/>
    <col min="13" max="13" width="20.7109375" style="2" customWidth="1"/>
    <col min="14" max="14" width="24.85546875" style="2" customWidth="1"/>
    <col min="15" max="15" width="24" style="2" customWidth="1"/>
    <col min="16" max="16" width="24.140625" style="2" customWidth="1"/>
    <col min="17" max="17" width="28.42578125" style="2" customWidth="1"/>
    <col min="18" max="18" width="32.42578125" style="2" customWidth="1"/>
    <col min="19" max="16384" width="9.7109375" style="2"/>
  </cols>
  <sheetData>
    <row r="1" spans="1:15">
      <c r="A1" s="1" t="s">
        <v>0</v>
      </c>
    </row>
    <row r="3" spans="1:15">
      <c r="A3" s="3" t="s">
        <v>1</v>
      </c>
      <c r="G3" s="3" t="s">
        <v>2</v>
      </c>
      <c r="L3" s="3" t="s">
        <v>3</v>
      </c>
    </row>
    <row r="5" spans="1:15" ht="25.15" customHeight="1" thickBot="1">
      <c r="B5" s="4"/>
      <c r="C5" s="5" t="s">
        <v>4</v>
      </c>
      <c r="D5" s="5" t="s">
        <v>55</v>
      </c>
      <c r="E5" s="5" t="s">
        <v>18</v>
      </c>
      <c r="G5" s="4"/>
      <c r="H5" s="5" t="s">
        <v>4</v>
      </c>
      <c r="I5" s="5" t="s">
        <v>55</v>
      </c>
      <c r="J5" s="5" t="s">
        <v>18</v>
      </c>
      <c r="L5" s="4"/>
      <c r="M5" s="5" t="s">
        <v>4</v>
      </c>
      <c r="N5" s="5" t="s">
        <v>55</v>
      </c>
      <c r="O5" s="5" t="s">
        <v>18</v>
      </c>
    </row>
    <row r="6" spans="1:15" ht="25.15" customHeight="1" thickTop="1" thickBot="1">
      <c r="B6" s="6" t="s">
        <v>143</v>
      </c>
      <c r="C6" s="10">
        <f>C22</f>
        <v>473.92654829968149</v>
      </c>
      <c r="D6" s="10">
        <f>SUM(G22,K22)</f>
        <v>567.95901451617033</v>
      </c>
      <c r="E6" s="10">
        <f>SUM(C6:D6)</f>
        <v>1041.8855628158517</v>
      </c>
      <c r="G6" s="6" t="s">
        <v>147</v>
      </c>
      <c r="H6" s="7" t="str">
        <f>'OUC TP Inputs'!I12</f>
        <v>-</v>
      </c>
      <c r="I6" s="7" t="str">
        <f>'OUC TP Inputs'!H12</f>
        <v>-</v>
      </c>
      <c r="J6" s="7">
        <f>SUM(H6:I6)</f>
        <v>0</v>
      </c>
      <c r="L6" s="6" t="s">
        <v>147</v>
      </c>
      <c r="M6" s="7">
        <f>'OUC TP Inputs'!G8</f>
        <v>535</v>
      </c>
      <c r="N6" s="7">
        <f>'OUC TP Inputs'!H8</f>
        <v>488</v>
      </c>
      <c r="O6" s="7">
        <f>SUM(M6:N6)</f>
        <v>1023</v>
      </c>
    </row>
    <row r="7" spans="1:15" ht="25.15" customHeight="1" thickTop="1" thickBot="1">
      <c r="B7" s="6" t="s">
        <v>8</v>
      </c>
      <c r="C7" s="10">
        <f>C65</f>
        <v>92.439000000000007</v>
      </c>
      <c r="D7" s="10">
        <f>SUM(G65,K65)</f>
        <v>336.01399999999995</v>
      </c>
      <c r="E7" s="10">
        <f>SUM(C7:D7)</f>
        <v>428.45299999999997</v>
      </c>
      <c r="G7" s="6" t="s">
        <v>9</v>
      </c>
      <c r="H7" s="7" t="str">
        <f>'OUC TP Inputs'!B12</f>
        <v>-</v>
      </c>
      <c r="I7" s="7" t="str">
        <f>'OUC TP Inputs'!E12</f>
        <v>-</v>
      </c>
      <c r="J7" s="7">
        <f>SUM(H7:I7)</f>
        <v>0</v>
      </c>
      <c r="L7" s="6" t="s">
        <v>9</v>
      </c>
      <c r="M7" s="7">
        <f>'OUC TP Inputs'!B8</f>
        <v>104</v>
      </c>
      <c r="N7" s="7">
        <f>'OUC TP Inputs'!E8</f>
        <v>82</v>
      </c>
      <c r="O7" s="7">
        <f>SUM(M7:N7)</f>
        <v>186</v>
      </c>
    </row>
    <row r="8" spans="1:15" ht="25.15" customHeight="1" thickTop="1" thickBot="1">
      <c r="B8" s="6" t="s">
        <v>145</v>
      </c>
      <c r="C8" s="8">
        <f>C7/C6</f>
        <v>0.19504921243945036</v>
      </c>
      <c r="D8" s="8">
        <f>D7/D6</f>
        <v>0.59161663326400693</v>
      </c>
      <c r="E8" s="9">
        <f>E7/E6</f>
        <v>0.41122846432581484</v>
      </c>
      <c r="G8" s="6" t="s">
        <v>145</v>
      </c>
      <c r="H8" s="8" t="str">
        <f>IFERROR(H7/H6, "No Data")</f>
        <v>No Data</v>
      </c>
      <c r="I8" s="8" t="str">
        <f>IFERROR(I7/I6, "No Data")</f>
        <v>No Data</v>
      </c>
      <c r="J8" s="8" t="str">
        <f>IFERROR(J7/J6, "No Data")</f>
        <v>No Data</v>
      </c>
      <c r="L8" s="6" t="s">
        <v>145</v>
      </c>
      <c r="M8" s="9">
        <f>M7/M6</f>
        <v>0.19439252336448598</v>
      </c>
      <c r="N8" s="9">
        <f t="shared" ref="N8:O8" si="0">N7/N6</f>
        <v>0.16803278688524589</v>
      </c>
      <c r="O8" s="9">
        <f t="shared" si="0"/>
        <v>0.18181818181818182</v>
      </c>
    </row>
    <row r="9" spans="1:15" ht="25.15" customHeight="1" thickTop="1" thickBot="1">
      <c r="B9" s="6" t="s">
        <v>144</v>
      </c>
      <c r="C9" s="10">
        <f>C33</f>
        <v>437.18813432294002</v>
      </c>
      <c r="D9" s="10">
        <f>SUM(G33,K33)</f>
        <v>461.24617808024533</v>
      </c>
      <c r="E9" s="11">
        <f>SUM(C9:D9)</f>
        <v>898.43431240318534</v>
      </c>
      <c r="G9" s="6" t="s">
        <v>148</v>
      </c>
      <c r="H9" s="7" t="str">
        <f>'OUC TP Inputs'!I13</f>
        <v>-</v>
      </c>
      <c r="I9" s="7" t="str">
        <f>'OUC TP Inputs'!H13</f>
        <v>-</v>
      </c>
      <c r="J9" s="7">
        <f>SUM(H9:I9)</f>
        <v>0</v>
      </c>
      <c r="L9" s="6" t="s">
        <v>148</v>
      </c>
      <c r="M9" s="7">
        <f>'OUC TP Inputs'!G9</f>
        <v>582</v>
      </c>
      <c r="N9" s="7">
        <f>'OUC TP Inputs'!H9</f>
        <v>413</v>
      </c>
      <c r="O9" s="7">
        <f>SUM(M9:N9)</f>
        <v>995</v>
      </c>
    </row>
    <row r="10" spans="1:15" ht="25.15" customHeight="1" thickTop="1" thickBot="1">
      <c r="B10" s="6" t="s">
        <v>12</v>
      </c>
      <c r="C10" s="7">
        <f>C75</f>
        <v>272.01900000000001</v>
      </c>
      <c r="D10" s="7">
        <f>SUM(G75,K75)</f>
        <v>321.34499999999997</v>
      </c>
      <c r="E10" s="11">
        <f>SUM(C10:D10)</f>
        <v>593.36400000000003</v>
      </c>
      <c r="F10" s="29"/>
      <c r="G10" s="6" t="s">
        <v>13</v>
      </c>
      <c r="H10" s="7" t="str">
        <f>'OUC TP Inputs'!B13</f>
        <v>-</v>
      </c>
      <c r="I10" s="7" t="str">
        <f>'OUC TP Inputs'!E13</f>
        <v>-</v>
      </c>
      <c r="J10" s="7">
        <f>SUM(H10:I10)</f>
        <v>0</v>
      </c>
      <c r="L10" s="6" t="s">
        <v>13</v>
      </c>
      <c r="M10" s="7">
        <f>'OUC TP Inputs'!B9</f>
        <v>119</v>
      </c>
      <c r="N10" s="7">
        <f>'OUC TP Inputs'!E9</f>
        <v>38</v>
      </c>
      <c r="O10" s="7">
        <f>SUM(M10:N10)</f>
        <v>157</v>
      </c>
    </row>
    <row r="11" spans="1:15" ht="25.15" customHeight="1" thickTop="1" thickBot="1">
      <c r="B11" s="6" t="s">
        <v>146</v>
      </c>
      <c r="C11" s="8">
        <f>C10/C9</f>
        <v>0.62220124162625678</v>
      </c>
      <c r="D11" s="8">
        <f>D10/D9</f>
        <v>0.6966886995952386</v>
      </c>
      <c r="E11" s="9">
        <f>E10/E9</f>
        <v>0.66044227364027852</v>
      </c>
      <c r="G11" s="6" t="s">
        <v>146</v>
      </c>
      <c r="H11" s="9" t="str">
        <f>IFERROR(H10/H9, "No Data")</f>
        <v>No Data</v>
      </c>
      <c r="I11" s="9" t="str">
        <f>IFERROR(I10/I9, "No Data")</f>
        <v>No Data</v>
      </c>
      <c r="J11" s="9" t="str">
        <f>IFERROR(J10/J9, "No Data")</f>
        <v>No Data</v>
      </c>
      <c r="L11" s="6" t="s">
        <v>146</v>
      </c>
      <c r="M11" s="9">
        <f>M10/M9</f>
        <v>0.20446735395189003</v>
      </c>
      <c r="N11" s="9">
        <f t="shared" ref="N11:O11" si="1">N10/N9</f>
        <v>9.2009685230024216E-2</v>
      </c>
      <c r="O11" s="9">
        <f t="shared" si="1"/>
        <v>0.1577889447236181</v>
      </c>
    </row>
    <row r="12" spans="1:15" ht="15.75" thickTop="1"/>
    <row r="14" spans="1:15">
      <c r="A14" s="3" t="s">
        <v>102</v>
      </c>
    </row>
    <row r="16" spans="1:15">
      <c r="B16" s="2" t="s">
        <v>4</v>
      </c>
      <c r="F16" s="2" t="s">
        <v>58</v>
      </c>
      <c r="J16" s="2" t="s">
        <v>57</v>
      </c>
    </row>
    <row r="17" spans="1:12" ht="25.15" customHeight="1">
      <c r="B17" s="12" t="s">
        <v>15</v>
      </c>
      <c r="C17" s="49" t="s">
        <v>43</v>
      </c>
      <c r="D17" s="49" t="s">
        <v>56</v>
      </c>
      <c r="F17" s="12" t="s">
        <v>15</v>
      </c>
      <c r="G17" s="49" t="s">
        <v>43</v>
      </c>
      <c r="H17" s="49" t="s">
        <v>56</v>
      </c>
      <c r="J17" s="12" t="s">
        <v>15</v>
      </c>
      <c r="K17" s="49" t="s">
        <v>43</v>
      </c>
      <c r="L17" s="49" t="s">
        <v>56</v>
      </c>
    </row>
    <row r="18" spans="1:12" ht="25.15" customHeight="1" thickBot="1">
      <c r="B18" s="13" t="s">
        <v>16</v>
      </c>
      <c r="C18" s="31">
        <f>('OUC TP Inputs'!I46+'OUC TP Inputs'!I46*'OUC TP Inputs'!$B$44)/1000</f>
        <v>274.67921266417187</v>
      </c>
      <c r="D18" s="41">
        <f>C18/$C$22</f>
        <v>0.57958182264666447</v>
      </c>
      <c r="F18" s="13" t="s">
        <v>59</v>
      </c>
      <c r="G18" s="31">
        <f>('OUC TP Inputs'!I51+'OUC TP Inputs'!I51*'OUC TP Inputs'!$B$44)/1000</f>
        <v>15.292076019703703</v>
      </c>
      <c r="H18" s="41">
        <f>G18/$G$22</f>
        <v>0.21343974930268192</v>
      </c>
      <c r="J18" s="13" t="s">
        <v>63</v>
      </c>
      <c r="K18" s="31">
        <f>('OUC TP Inputs'!I56+'OUC TP Inputs'!I56*'OUC TP Inputs'!$B$44)/1000</f>
        <v>52.096351745629626</v>
      </c>
      <c r="L18" s="41">
        <f>K18/$K$22</f>
        <v>0.10496669707344547</v>
      </c>
    </row>
    <row r="19" spans="1:12" ht="25.15" customHeight="1" thickBot="1">
      <c r="B19" s="14" t="s">
        <v>17</v>
      </c>
      <c r="C19" s="31">
        <f>('OUC TP Inputs'!I47+'OUC TP Inputs'!I47*'OUC TP Inputs'!$B$44)/1000</f>
        <v>195.93750996388891</v>
      </c>
      <c r="D19" s="41">
        <f t="shared" ref="D19:D20" si="2">C19/$C$22</f>
        <v>0.41343434054677669</v>
      </c>
      <c r="F19" s="14" t="s">
        <v>60</v>
      </c>
      <c r="G19" s="31">
        <f>('OUC TP Inputs'!I52+'OUC TP Inputs'!I52*'OUC TP Inputs'!$B$44)/1000</f>
        <v>12.292539904577778</v>
      </c>
      <c r="H19" s="41">
        <f t="shared" ref="H19:H21" si="3">G19/$G$22</f>
        <v>0.17157360662775015</v>
      </c>
      <c r="J19" s="14" t="s">
        <v>64</v>
      </c>
      <c r="K19" s="31">
        <f>('OUC TP Inputs'!I57+'OUC TP Inputs'!I57*'OUC TP Inputs'!$B$44)/1000</f>
        <v>156.01664212853333</v>
      </c>
      <c r="L19" s="41">
        <f t="shared" ref="L19:L21" si="4">K19/$K$22</f>
        <v>0.31435121777209174</v>
      </c>
    </row>
    <row r="20" spans="1:12" ht="25.15" customHeight="1" thickBot="1">
      <c r="B20" s="14" t="s">
        <v>67</v>
      </c>
      <c r="C20" s="31">
        <f>('OUC TP Inputs'!I48+'OUC TP Inputs'!I48*'OUC TP Inputs'!$B$44)/1000</f>
        <v>3.3098256716207408</v>
      </c>
      <c r="D20" s="41">
        <f t="shared" si="2"/>
        <v>6.9838368065589232E-3</v>
      </c>
      <c r="F20" s="14" t="s">
        <v>61</v>
      </c>
      <c r="G20" s="31">
        <f>('OUC TP Inputs'!I53+'OUC TP Inputs'!I53*'OUC TP Inputs'!$B$44)/1000</f>
        <v>21.702494515207405</v>
      </c>
      <c r="H20" s="41">
        <f t="shared" si="3"/>
        <v>0.3029134162425155</v>
      </c>
      <c r="J20" s="14" t="s">
        <v>65</v>
      </c>
      <c r="K20" s="31">
        <f>('OUC TP Inputs'!I58+'OUC TP Inputs'!I58*'OUC TP Inputs'!$B$44)/1000</f>
        <v>65.080635614814824</v>
      </c>
      <c r="L20" s="41">
        <f t="shared" si="4"/>
        <v>0.13112817183979938</v>
      </c>
    </row>
    <row r="21" spans="1:12" ht="25.15" customHeight="1" thickBot="1">
      <c r="B21" s="14"/>
      <c r="C21" s="15"/>
      <c r="D21" s="16"/>
      <c r="F21" s="14" t="s">
        <v>62</v>
      </c>
      <c r="G21" s="31">
        <f>('OUC TP Inputs'!I54+'OUC TP Inputs'!I54*'OUC TP Inputs'!$B$44)/1000</f>
        <v>22.358757163259259</v>
      </c>
      <c r="H21" s="41">
        <f t="shared" si="3"/>
        <v>0.31207322782705249</v>
      </c>
      <c r="J21" s="14" t="s">
        <v>66</v>
      </c>
      <c r="K21" s="31">
        <f>('OUC TP Inputs'!I59+'OUC TP Inputs'!I59*'OUC TP Inputs'!$B$44)/1000</f>
        <v>223.11951742444447</v>
      </c>
      <c r="L21" s="41">
        <f t="shared" si="4"/>
        <v>0.44955391331466354</v>
      </c>
    </row>
    <row r="22" spans="1:12" ht="25.15" customHeight="1">
      <c r="B22" s="17" t="s">
        <v>18</v>
      </c>
      <c r="C22" s="42">
        <f>SUM(C18:C21)</f>
        <v>473.92654829968149</v>
      </c>
      <c r="D22" s="43">
        <f>SUM(D18:D21)</f>
        <v>1</v>
      </c>
      <c r="F22" s="17" t="s">
        <v>18</v>
      </c>
      <c r="G22" s="42">
        <f>SUM(G18:G21)</f>
        <v>71.64586760274814</v>
      </c>
      <c r="H22" s="43">
        <f>SUM(H18:H21)</f>
        <v>1</v>
      </c>
      <c r="J22" s="17" t="s">
        <v>18</v>
      </c>
      <c r="K22" s="42">
        <f>SUM(K18:K21)</f>
        <v>496.3131469134222</v>
      </c>
      <c r="L22" s="43">
        <f>SUM(L18:L21)</f>
        <v>1</v>
      </c>
    </row>
    <row r="23" spans="1:12" ht="25.15" customHeight="1">
      <c r="B23" s="44"/>
      <c r="C23" s="45"/>
      <c r="D23" s="46"/>
      <c r="F23" s="44"/>
      <c r="G23" s="47"/>
      <c r="H23" s="48"/>
      <c r="J23" s="44"/>
      <c r="K23" s="47"/>
      <c r="L23" s="48"/>
    </row>
    <row r="24" spans="1:12" ht="25.15" customHeight="1">
      <c r="B24" s="44"/>
      <c r="C24" s="45"/>
      <c r="D24" s="46"/>
      <c r="F24" s="44"/>
      <c r="G24" s="47"/>
      <c r="H24" s="48"/>
      <c r="J24" s="44"/>
      <c r="K24" s="47"/>
      <c r="L24" s="48"/>
    </row>
    <row r="25" spans="1:12">
      <c r="A25" s="3" t="s">
        <v>103</v>
      </c>
    </row>
    <row r="27" spans="1:12">
      <c r="B27" s="2" t="s">
        <v>4</v>
      </c>
      <c r="F27" s="2" t="s">
        <v>58</v>
      </c>
      <c r="J27" s="2" t="s">
        <v>57</v>
      </c>
    </row>
    <row r="28" spans="1:12" ht="25.15" customHeight="1">
      <c r="B28" s="12" t="s">
        <v>15</v>
      </c>
      <c r="C28" s="12" t="s">
        <v>43</v>
      </c>
      <c r="D28" s="12" t="s">
        <v>56</v>
      </c>
      <c r="F28" s="12" t="s">
        <v>15</v>
      </c>
      <c r="G28" s="49" t="s">
        <v>43</v>
      </c>
      <c r="H28" s="49" t="s">
        <v>56</v>
      </c>
      <c r="J28" s="12" t="s">
        <v>15</v>
      </c>
      <c r="K28" s="49" t="s">
        <v>43</v>
      </c>
      <c r="L28" s="49" t="s">
        <v>56</v>
      </c>
    </row>
    <row r="29" spans="1:12" ht="25.15" customHeight="1" thickBot="1">
      <c r="B29" s="13" t="s">
        <v>16</v>
      </c>
      <c r="C29" s="31">
        <f>('OUC TP Inputs'!H46+'OUC TP Inputs'!H46*'OUC TP Inputs'!$B$45)/1000</f>
        <v>252.68753472092786</v>
      </c>
      <c r="D29" s="41">
        <f>C29/$C$33</f>
        <v>0.57798351529429626</v>
      </c>
      <c r="F29" s="13" t="s">
        <v>59</v>
      </c>
      <c r="G29" s="31">
        <f>('OUC TP Inputs'!H51+'OUC TP Inputs'!H51*'OUC TP Inputs'!$B$45)/1000</f>
        <v>11.356324480763455</v>
      </c>
      <c r="H29" s="41">
        <f>G29/$G$33</f>
        <v>0.17446980273467047</v>
      </c>
      <c r="J29" s="13" t="s">
        <v>63</v>
      </c>
      <c r="K29" s="31">
        <f>('OUC TP Inputs'!H56+'OUC TP Inputs'!H56*'OUC TP Inputs'!$B$45)/1000</f>
        <v>36.430160365575759</v>
      </c>
      <c r="L29" s="41">
        <f>K29/$K$33</f>
        <v>9.1959199916284359E-2</v>
      </c>
    </row>
    <row r="30" spans="1:12" ht="25.15" customHeight="1" thickBot="1">
      <c r="B30" s="14" t="s">
        <v>17</v>
      </c>
      <c r="C30" s="31">
        <f>('OUC TP Inputs'!H47+'OUC TP Inputs'!H47*'OUC TP Inputs'!$B$45)/1000</f>
        <v>180.70671809896243</v>
      </c>
      <c r="D30" s="41">
        <f t="shared" ref="D30:D31" si="5">C30/$C$33</f>
        <v>0.41333856962704951</v>
      </c>
      <c r="F30" s="14" t="s">
        <v>60</v>
      </c>
      <c r="G30" s="31">
        <f>('OUC TP Inputs'!H52+'OUC TP Inputs'!H52*'OUC TP Inputs'!$B$45)/1000</f>
        <v>9.9195014728363642</v>
      </c>
      <c r="H30" s="41">
        <f t="shared" ref="H30:H32" si="6">G30/$G$33</f>
        <v>0.1523955632056479</v>
      </c>
      <c r="J30" s="14" t="s">
        <v>64</v>
      </c>
      <c r="K30" s="31">
        <f>('OUC TP Inputs'!H57+'OUC TP Inputs'!H57*'OUC TP Inputs'!$B$45)/1000</f>
        <v>117.32814371000001</v>
      </c>
      <c r="L30" s="41">
        <f t="shared" ref="L30:L32" si="7">K30/$K$33</f>
        <v>0.29616675070773907</v>
      </c>
    </row>
    <row r="31" spans="1:12" ht="25.15" customHeight="1" thickBot="1">
      <c r="B31" s="14" t="s">
        <v>67</v>
      </c>
      <c r="C31" s="31">
        <f>('OUC TP Inputs'!H48+'OUC TP Inputs'!H48*'OUC TP Inputs'!$B$45)/1000</f>
        <v>3.7938815030496968</v>
      </c>
      <c r="D31" s="41">
        <f t="shared" si="5"/>
        <v>8.6779150786541037E-3</v>
      </c>
      <c r="F31" s="14" t="s">
        <v>61</v>
      </c>
      <c r="G31" s="31">
        <f>('OUC TP Inputs'!H53+'OUC TP Inputs'!H53*'OUC TP Inputs'!$B$45)/1000</f>
        <v>20.680595144730304</v>
      </c>
      <c r="H31" s="41">
        <f t="shared" si="6"/>
        <v>0.31772069928510133</v>
      </c>
      <c r="J31" s="14" t="s">
        <v>65</v>
      </c>
      <c r="K31" s="31">
        <f>('OUC TP Inputs'!H58+'OUC TP Inputs'!H58*'OUC TP Inputs'!$B$45)/1000</f>
        <v>52.116812390787878</v>
      </c>
      <c r="L31" s="41">
        <f t="shared" si="7"/>
        <v>0.13155638958352422</v>
      </c>
    </row>
    <row r="32" spans="1:12" ht="25.15" customHeight="1" thickBot="1">
      <c r="B32" s="14"/>
      <c r="C32" s="15"/>
      <c r="D32" s="16"/>
      <c r="F32" s="14" t="s">
        <v>62</v>
      </c>
      <c r="G32" s="31">
        <f>('OUC TP Inputs'!H54+'OUC TP Inputs'!H54*'OUC TP Inputs'!$B$45)/1000</f>
        <v>23.134066211006061</v>
      </c>
      <c r="H32" s="41">
        <f t="shared" si="6"/>
        <v>0.35541393477458039</v>
      </c>
      <c r="J32" s="14" t="s">
        <v>66</v>
      </c>
      <c r="K32" s="31">
        <f>('OUC TP Inputs'!H59+'OUC TP Inputs'!H59*'OUC TP Inputs'!$B$45)/1000</f>
        <v>190.28057430454544</v>
      </c>
      <c r="L32" s="41">
        <f t="shared" si="7"/>
        <v>0.48031765979245222</v>
      </c>
    </row>
    <row r="33" spans="1:12" ht="25.15" customHeight="1">
      <c r="B33" s="17" t="s">
        <v>18</v>
      </c>
      <c r="C33" s="42">
        <f>SUM(C29:C32)</f>
        <v>437.18813432294002</v>
      </c>
      <c r="D33" s="43">
        <f>SUM(D29:D32)</f>
        <v>0.99999999999999989</v>
      </c>
      <c r="F33" s="17" t="s">
        <v>18</v>
      </c>
      <c r="G33" s="42">
        <f>SUM(G29:G32)</f>
        <v>65.090487309336183</v>
      </c>
      <c r="H33" s="43">
        <f>SUM(H29:H32)</f>
        <v>1</v>
      </c>
      <c r="J33" s="17" t="s">
        <v>18</v>
      </c>
      <c r="K33" s="42">
        <f>SUM(K29:K32)</f>
        <v>396.15569077090913</v>
      </c>
      <c r="L33" s="43">
        <f>SUM(L29:L32)</f>
        <v>0.99999999999999989</v>
      </c>
    </row>
    <row r="36" spans="1:12">
      <c r="A36" s="3" t="s">
        <v>113</v>
      </c>
    </row>
    <row r="38" spans="1:12">
      <c r="B38" s="2" t="s">
        <v>4</v>
      </c>
      <c r="F38" s="2" t="s">
        <v>58</v>
      </c>
      <c r="J38" s="2" t="s">
        <v>57</v>
      </c>
    </row>
    <row r="39" spans="1:12" ht="25.15" customHeight="1">
      <c r="B39" s="54" t="s">
        <v>19</v>
      </c>
      <c r="C39" s="49" t="s">
        <v>43</v>
      </c>
      <c r="D39" s="49" t="s">
        <v>56</v>
      </c>
      <c r="F39" s="54" t="s">
        <v>19</v>
      </c>
      <c r="G39" s="49" t="s">
        <v>43</v>
      </c>
      <c r="H39" s="49" t="s">
        <v>56</v>
      </c>
      <c r="J39" s="12" t="s">
        <v>19</v>
      </c>
      <c r="K39" s="49" t="s">
        <v>43</v>
      </c>
      <c r="L39" s="49" t="s">
        <v>56</v>
      </c>
    </row>
    <row r="40" spans="1:12" ht="25.15" customHeight="1" thickBot="1">
      <c r="B40" s="55" t="s">
        <v>20</v>
      </c>
      <c r="C40" s="31">
        <v>0</v>
      </c>
      <c r="D40" s="41">
        <f>C40/$C$22</f>
        <v>0</v>
      </c>
      <c r="F40" s="55" t="s">
        <v>20</v>
      </c>
      <c r="G40" s="31">
        <v>0</v>
      </c>
      <c r="H40" s="41">
        <f>G40/$G$22</f>
        <v>0</v>
      </c>
      <c r="J40" s="13" t="s">
        <v>96</v>
      </c>
      <c r="K40" s="31">
        <f>('OUC TP Inputs'!G29+'OUC TP Inputs'!G29*'OUC TP Inputs'!$B$44)/1000</f>
        <v>496.31317037037036</v>
      </c>
      <c r="L40" s="41">
        <f>K40/K22</f>
        <v>1.0000000472623953</v>
      </c>
    </row>
    <row r="41" spans="1:12" ht="25.15" customHeight="1" thickBot="1">
      <c r="B41" s="56" t="s">
        <v>21</v>
      </c>
      <c r="C41" s="31">
        <f>('OUC TP Inputs'!C28+'OUC TP Inputs'!C28*'OUC TP Inputs'!$B$44)/1000</f>
        <v>302.21168888888889</v>
      </c>
      <c r="D41" s="41">
        <f>C41/$C$22</f>
        <v>0.6376762179142349</v>
      </c>
      <c r="F41" s="56" t="s">
        <v>21</v>
      </c>
      <c r="G41" s="31">
        <f>('OUC TP Inputs'!E29+'OUC TP Inputs'!E29*'OUC TP Inputs'!$B$44)/1000</f>
        <v>23.625688888888888</v>
      </c>
      <c r="H41" s="50">
        <f>G41/$G$22</f>
        <v>0.32975647695251958</v>
      </c>
      <c r="J41" s="14"/>
      <c r="K41" s="51"/>
      <c r="L41" s="50"/>
    </row>
    <row r="42" spans="1:12" ht="25.15" customHeight="1" thickBot="1">
      <c r="B42" s="56" t="s">
        <v>74</v>
      </c>
      <c r="C42" s="31">
        <f>('OUC TP Inputs'!K28+'OUC TP Inputs'!K28*'OUC TP Inputs'!$B$44)/1000</f>
        <v>27.391585185185185</v>
      </c>
      <c r="D42" s="41">
        <f t="shared" ref="D42:D43" si="8">C42/$C$22</f>
        <v>5.7797110719917853E-2</v>
      </c>
      <c r="F42" s="56"/>
      <c r="G42" s="31"/>
      <c r="H42" s="50"/>
      <c r="J42" s="14"/>
      <c r="K42" s="51"/>
      <c r="L42" s="50"/>
    </row>
    <row r="43" spans="1:12" ht="25.15" customHeight="1" thickBot="1">
      <c r="B43" s="56" t="s">
        <v>73</v>
      </c>
      <c r="C43" s="31">
        <f>('OUC TP Inputs'!I28+'OUC TP Inputs'!I28*'OUC TP Inputs'!$B$44)/1000</f>
        <v>9.597377777777778</v>
      </c>
      <c r="D43" s="41">
        <f t="shared" si="8"/>
        <v>2.0250770530181393E-2</v>
      </c>
      <c r="F43" s="56"/>
      <c r="G43" s="31"/>
      <c r="H43" s="50"/>
      <c r="J43" s="14"/>
      <c r="K43" s="51"/>
      <c r="L43" s="50"/>
    </row>
    <row r="44" spans="1:12" ht="25.15" customHeight="1">
      <c r="B44" s="57" t="s">
        <v>18</v>
      </c>
      <c r="C44" s="42">
        <f>SUM(C38:C43)</f>
        <v>339.20065185185183</v>
      </c>
      <c r="D44" s="43">
        <f>SUM(D38:D43)</f>
        <v>0.71572409916433422</v>
      </c>
      <c r="F44" s="57" t="s">
        <v>18</v>
      </c>
      <c r="G44" s="42">
        <f>SUM(G38:G43)</f>
        <v>23.625688888888888</v>
      </c>
      <c r="H44" s="43">
        <f>SUM(H38:H43)</f>
        <v>0.32975647695251958</v>
      </c>
      <c r="J44" s="17" t="s">
        <v>18</v>
      </c>
      <c r="K44" s="42">
        <f>SUM(K40:K43)</f>
        <v>496.31317037037036</v>
      </c>
      <c r="L44" s="43">
        <f>SUM(L40:L43)</f>
        <v>1.0000000472623953</v>
      </c>
    </row>
    <row r="47" spans="1:12">
      <c r="A47" s="3" t="s">
        <v>114</v>
      </c>
    </row>
    <row r="49" spans="1:12">
      <c r="B49" s="2" t="s">
        <v>4</v>
      </c>
      <c r="F49" s="2" t="s">
        <v>58</v>
      </c>
      <c r="J49" s="2" t="s">
        <v>57</v>
      </c>
    </row>
    <row r="50" spans="1:12" ht="25.15" customHeight="1">
      <c r="B50" s="12" t="s">
        <v>19</v>
      </c>
      <c r="C50" s="49" t="s">
        <v>43</v>
      </c>
      <c r="D50" s="49" t="s">
        <v>56</v>
      </c>
      <c r="F50" s="12" t="s">
        <v>19</v>
      </c>
      <c r="G50" s="49" t="s">
        <v>43</v>
      </c>
      <c r="H50" s="49" t="s">
        <v>56</v>
      </c>
      <c r="J50" s="12" t="s">
        <v>19</v>
      </c>
      <c r="K50" s="49" t="s">
        <v>43</v>
      </c>
      <c r="L50" s="49" t="s">
        <v>56</v>
      </c>
    </row>
    <row r="51" spans="1:12" ht="25.15" customHeight="1" thickBot="1">
      <c r="B51" s="13" t="s">
        <v>20</v>
      </c>
      <c r="C51" s="31">
        <f>('OUC TP Inputs'!C20+'OUC TP Inputs'!C20*'OUC TP Inputs'!$B$45)/1000</f>
        <v>286.3370787878788</v>
      </c>
      <c r="D51" s="41">
        <f>C51/$C$33</f>
        <v>0.6549516245021616</v>
      </c>
      <c r="F51" s="13" t="s">
        <v>20</v>
      </c>
      <c r="G51" s="31">
        <f>('OUC TP Inputs'!E21+'OUC TP Inputs'!E21*'OUC TP Inputs'!$B$45)/1000</f>
        <v>22.81870303030303</v>
      </c>
      <c r="H51" s="41">
        <f>G51/$G$33</f>
        <v>0.35056893831289621</v>
      </c>
      <c r="J51" s="13" t="s">
        <v>96</v>
      </c>
      <c r="K51" s="31">
        <f>('OUC TP Inputs'!G21+'OUC TP Inputs'!G21*'OUC TP Inputs'!$B$45)/1000</f>
        <v>396.15520606060608</v>
      </c>
      <c r="L51" s="41">
        <f>K51/$K$33</f>
        <v>0.99999877646512636</v>
      </c>
    </row>
    <row r="52" spans="1:12" ht="25.15" customHeight="1" thickBot="1">
      <c r="B52" s="14" t="s">
        <v>21</v>
      </c>
      <c r="C52" s="31">
        <v>0</v>
      </c>
      <c r="D52" s="41">
        <f t="shared" ref="D52:D54" si="9">C52/$C$33</f>
        <v>0</v>
      </c>
      <c r="F52" s="14" t="s">
        <v>21</v>
      </c>
      <c r="G52" s="31">
        <v>0</v>
      </c>
      <c r="H52" s="41">
        <f>G52/SUM($G$51:$G$54)</f>
        <v>0</v>
      </c>
      <c r="J52" s="14"/>
      <c r="K52" s="51"/>
      <c r="L52" s="50"/>
    </row>
    <row r="53" spans="1:12" ht="25.15" customHeight="1" thickBot="1">
      <c r="B53" s="14" t="s">
        <v>74</v>
      </c>
      <c r="C53" s="31">
        <f>('OUC TP Inputs'!K20+'OUC TP Inputs'!K20*'OUC TP Inputs'!$B$45)/1000</f>
        <v>49.223915151515151</v>
      </c>
      <c r="D53" s="41">
        <f t="shared" si="9"/>
        <v>0.112592065719594</v>
      </c>
      <c r="F53" s="14"/>
      <c r="G53" s="31"/>
      <c r="H53" s="41"/>
      <c r="J53" s="14"/>
      <c r="K53" s="51"/>
      <c r="L53" s="50"/>
    </row>
    <row r="54" spans="1:12" ht="25.15" customHeight="1" thickBot="1">
      <c r="B54" s="14" t="s">
        <v>73</v>
      </c>
      <c r="C54" s="31">
        <f>('OUC TP Inputs'!I20+'OUC TP Inputs'!I20*'OUC TP Inputs'!$B$45)/1000</f>
        <v>6.80959393939394</v>
      </c>
      <c r="D54" s="41">
        <f t="shared" si="9"/>
        <v>1.5575889199142495E-2</v>
      </c>
      <c r="F54" s="14"/>
      <c r="G54" s="31"/>
      <c r="H54" s="41"/>
      <c r="J54" s="14"/>
      <c r="K54" s="51"/>
      <c r="L54" s="50"/>
    </row>
    <row r="55" spans="1:12" ht="25.15" customHeight="1">
      <c r="B55" s="17" t="s">
        <v>18</v>
      </c>
      <c r="C55" s="42">
        <f>SUM(C49:C54)</f>
        <v>342.37058787878789</v>
      </c>
      <c r="D55" s="43">
        <f>SUM(D49:D54)</f>
        <v>0.78311957942089816</v>
      </c>
      <c r="F55" s="17" t="s">
        <v>18</v>
      </c>
      <c r="G55" s="42">
        <f>SUM(G49:G54)</f>
        <v>22.81870303030303</v>
      </c>
      <c r="H55" s="43">
        <f>SUM(H49:H54)</f>
        <v>0.35056893831289621</v>
      </c>
      <c r="J55" s="17" t="s">
        <v>18</v>
      </c>
      <c r="K55" s="42">
        <f>SUM(K51:K54)</f>
        <v>396.15520606060608</v>
      </c>
      <c r="L55" s="43">
        <f>SUM(L51:L54)</f>
        <v>0.99999877646512636</v>
      </c>
    </row>
    <row r="57" spans="1:12">
      <c r="A57" s="3" t="s">
        <v>131</v>
      </c>
    </row>
    <row r="59" spans="1:12">
      <c r="B59" s="2" t="s">
        <v>4</v>
      </c>
      <c r="F59" s="2" t="s">
        <v>58</v>
      </c>
      <c r="J59" s="2" t="s">
        <v>57</v>
      </c>
    </row>
    <row r="60" spans="1:12" ht="25.15" customHeight="1">
      <c r="B60" s="54" t="s">
        <v>19</v>
      </c>
      <c r="C60" s="49" t="s">
        <v>43</v>
      </c>
      <c r="D60" s="49" t="s">
        <v>56</v>
      </c>
      <c r="F60" s="54" t="s">
        <v>19</v>
      </c>
      <c r="G60" s="49" t="s">
        <v>43</v>
      </c>
      <c r="H60" s="49" t="s">
        <v>56</v>
      </c>
      <c r="J60" s="12" t="s">
        <v>19</v>
      </c>
      <c r="K60" s="49" t="s">
        <v>43</v>
      </c>
      <c r="L60" s="49" t="s">
        <v>56</v>
      </c>
    </row>
    <row r="61" spans="1:12" ht="25.15" customHeight="1" thickBot="1">
      <c r="B61" s="55" t="s">
        <v>20</v>
      </c>
      <c r="C61" s="31">
        <v>0</v>
      </c>
      <c r="D61" s="41">
        <f>C61/$C$22</f>
        <v>0</v>
      </c>
      <c r="F61" s="55" t="s">
        <v>20</v>
      </c>
      <c r="G61" s="31">
        <v>0</v>
      </c>
      <c r="H61" s="41">
        <f>G61/$G$22</f>
        <v>0</v>
      </c>
      <c r="J61" s="13" t="s">
        <v>96</v>
      </c>
      <c r="K61" s="31">
        <f>SUM('OUC TP Inputs'!M39:M42)/1000</f>
        <v>319.95299999999997</v>
      </c>
      <c r="L61" s="41">
        <f>K61/$K$22</f>
        <v>0.64465952995561726</v>
      </c>
    </row>
    <row r="62" spans="1:12" ht="25.15" customHeight="1" thickBot="1">
      <c r="B62" s="56" t="s">
        <v>21</v>
      </c>
      <c r="C62" s="136">
        <f>SUM('OUC TP Inputs'!C39:C41)/1000</f>
        <v>68.165000000000006</v>
      </c>
      <c r="D62" s="41">
        <f>C62/$C$22</f>
        <v>0.14383030502207006</v>
      </c>
      <c r="F62" s="56" t="s">
        <v>21</v>
      </c>
      <c r="G62" s="31">
        <f>SUM('OUC TP Inputs'!J39:J42)/1000</f>
        <v>16.061</v>
      </c>
      <c r="H62" s="50">
        <f>G62/$G$22</f>
        <v>0.22417203583956521</v>
      </c>
      <c r="J62" s="14"/>
      <c r="K62" s="51"/>
      <c r="L62" s="50"/>
    </row>
    <row r="63" spans="1:12" ht="25.15" customHeight="1" thickBot="1">
      <c r="B63" s="56" t="s">
        <v>74</v>
      </c>
      <c r="C63" s="31">
        <f>SUM('OUC TP Inputs'!E39:E41)/1000</f>
        <v>17.559000000000001</v>
      </c>
      <c r="D63" s="41">
        <f t="shared" ref="D63:D64" si="10">C63/$C$22</f>
        <v>3.7050045124074352E-2</v>
      </c>
      <c r="F63" s="56"/>
      <c r="G63" s="31"/>
      <c r="H63" s="50"/>
      <c r="J63" s="14"/>
      <c r="K63" s="51"/>
      <c r="L63" s="50"/>
    </row>
    <row r="64" spans="1:12" ht="25.15" customHeight="1" thickBot="1">
      <c r="B64" s="56" t="s">
        <v>73</v>
      </c>
      <c r="C64" s="136">
        <f>SUM('OUC TP Inputs'!D39:D41)/1000</f>
        <v>6.7149999999999999</v>
      </c>
      <c r="D64" s="41">
        <f t="shared" si="10"/>
        <v>1.4168862293305953E-2</v>
      </c>
      <c r="F64" s="56"/>
      <c r="G64" s="31"/>
      <c r="H64" s="50"/>
      <c r="J64" s="14"/>
      <c r="K64" s="51"/>
      <c r="L64" s="50"/>
    </row>
    <row r="65" spans="1:12" ht="25.15" customHeight="1">
      <c r="B65" s="57" t="s">
        <v>18</v>
      </c>
      <c r="C65" s="42">
        <f>SUM(C62:C64)</f>
        <v>92.439000000000007</v>
      </c>
      <c r="D65" s="43">
        <f>SUM(D59:D64)</f>
        <v>0.19504921243945034</v>
      </c>
      <c r="F65" s="57" t="s">
        <v>18</v>
      </c>
      <c r="G65" s="42">
        <f>SUM(G59:G64)</f>
        <v>16.061</v>
      </c>
      <c r="H65" s="43">
        <f>SUM(H59:H64)</f>
        <v>0.22417203583956521</v>
      </c>
      <c r="J65" s="17" t="s">
        <v>18</v>
      </c>
      <c r="K65" s="42">
        <f>SUM(K61:K64)</f>
        <v>319.95299999999997</v>
      </c>
      <c r="L65" s="43">
        <f>SUM(L61:L64)</f>
        <v>0.64465952995561726</v>
      </c>
    </row>
    <row r="67" spans="1:12">
      <c r="A67" s="3" t="s">
        <v>132</v>
      </c>
    </row>
    <row r="69" spans="1:12">
      <c r="B69" s="2" t="s">
        <v>4</v>
      </c>
      <c r="F69" s="2" t="s">
        <v>58</v>
      </c>
      <c r="J69" s="2" t="s">
        <v>57</v>
      </c>
    </row>
    <row r="70" spans="1:12" ht="25.15" customHeight="1">
      <c r="B70" s="12" t="s">
        <v>19</v>
      </c>
      <c r="C70" s="49" t="s">
        <v>43</v>
      </c>
      <c r="D70" s="49" t="s">
        <v>56</v>
      </c>
      <c r="F70" s="12" t="s">
        <v>19</v>
      </c>
      <c r="G70" s="49" t="s">
        <v>43</v>
      </c>
      <c r="H70" s="49" t="s">
        <v>56</v>
      </c>
      <c r="J70" s="12" t="s">
        <v>19</v>
      </c>
      <c r="K70" s="49" t="s">
        <v>43</v>
      </c>
      <c r="L70" s="49" t="s">
        <v>56</v>
      </c>
    </row>
    <row r="71" spans="1:12" ht="25.15" customHeight="1" thickBot="1">
      <c r="B71" s="13" t="s">
        <v>20</v>
      </c>
      <c r="C71" s="31">
        <f>SUM('OUC TP Inputs'!B39:B41)/1000</f>
        <v>234.14699999999999</v>
      </c>
      <c r="D71" s="41">
        <f>C71/$C$33</f>
        <v>0.53557491985141892</v>
      </c>
      <c r="F71" s="13" t="s">
        <v>20</v>
      </c>
      <c r="G71" s="31">
        <f>SUM('OUC TP Inputs'!I39:I42)/1000</f>
        <v>18.414000000000001</v>
      </c>
      <c r="H71" s="41">
        <f>G71/$G$33</f>
        <v>0.2828984811941761</v>
      </c>
      <c r="J71" s="13" t="s">
        <v>96</v>
      </c>
      <c r="K71" s="31">
        <f>SUM('OUC TP Inputs'!L39:L42)/1000</f>
        <v>302.93099999999998</v>
      </c>
      <c r="L71" s="41">
        <f>K71/$K$33</f>
        <v>0.76467663359954208</v>
      </c>
    </row>
    <row r="72" spans="1:12" ht="25.15" customHeight="1" thickBot="1">
      <c r="B72" s="14" t="s">
        <v>21</v>
      </c>
      <c r="C72" s="31">
        <v>0</v>
      </c>
      <c r="D72" s="41">
        <f t="shared" ref="D72:D74" si="11">C72/$C$33</f>
        <v>0</v>
      </c>
      <c r="F72" s="14" t="s">
        <v>21</v>
      </c>
      <c r="G72" s="31">
        <v>0</v>
      </c>
      <c r="H72" s="41">
        <f>G72/SUM($G$51:$G$54)</f>
        <v>0</v>
      </c>
      <c r="J72" s="14"/>
      <c r="K72" s="51"/>
      <c r="L72" s="50"/>
    </row>
    <row r="73" spans="1:12" ht="25.15" customHeight="1" thickBot="1">
      <c r="B73" s="14" t="s">
        <v>74</v>
      </c>
      <c r="C73" s="31">
        <f>SUM('OUC TP Inputs'!G39:G41)/1000</f>
        <v>31.062000000000001</v>
      </c>
      <c r="D73" s="41">
        <f t="shared" si="11"/>
        <v>7.1049503775084788E-2</v>
      </c>
      <c r="F73" s="14"/>
      <c r="G73" s="31"/>
      <c r="H73" s="41"/>
      <c r="J73" s="14"/>
      <c r="K73" s="51"/>
      <c r="L73" s="50"/>
    </row>
    <row r="74" spans="1:12" ht="25.15" customHeight="1" thickBot="1">
      <c r="B74" s="14" t="s">
        <v>73</v>
      </c>
      <c r="C74" s="31">
        <f>SUM('OUC TP Inputs'!F39:F41)/1000</f>
        <v>6.81</v>
      </c>
      <c r="D74" s="41">
        <f t="shared" si="11"/>
        <v>1.5576817999752988E-2</v>
      </c>
      <c r="F74" s="14"/>
      <c r="G74" s="31"/>
      <c r="H74" s="41"/>
      <c r="J74" s="14"/>
      <c r="K74" s="51"/>
      <c r="L74" s="50"/>
    </row>
    <row r="75" spans="1:12" ht="25.15" customHeight="1">
      <c r="B75" s="17" t="s">
        <v>18</v>
      </c>
      <c r="C75" s="42">
        <f>SUM(C69:C74)</f>
        <v>272.01900000000001</v>
      </c>
      <c r="D75" s="43">
        <f>SUM(D69:D74)</f>
        <v>0.62220124162625667</v>
      </c>
      <c r="F75" s="17" t="s">
        <v>18</v>
      </c>
      <c r="G75" s="42">
        <f>SUM(G69:G74)</f>
        <v>18.414000000000001</v>
      </c>
      <c r="H75" s="43">
        <f>SUM(H69:H74)</f>
        <v>0.2828984811941761</v>
      </c>
      <c r="J75" s="17" t="s">
        <v>18</v>
      </c>
      <c r="K75" s="42">
        <f>SUM(K71:K74)</f>
        <v>302.93099999999998</v>
      </c>
      <c r="L75" s="43">
        <f>SUM(L71:L74)</f>
        <v>0.76467663359954208</v>
      </c>
    </row>
    <row r="78" spans="1:12" ht="15.75" thickBot="1">
      <c r="B78" s="4"/>
      <c r="C78" s="5" t="s">
        <v>4</v>
      </c>
      <c r="D78" s="5" t="s">
        <v>55</v>
      </c>
      <c r="E78" s="5" t="s">
        <v>18</v>
      </c>
    </row>
    <row r="79" spans="1:12" ht="16.5" thickTop="1" thickBot="1">
      <c r="B79" s="6" t="s">
        <v>7</v>
      </c>
      <c r="C79" s="10">
        <v>473.92654829968149</v>
      </c>
      <c r="D79" s="10">
        <v>567.95901451617033</v>
      </c>
      <c r="E79" s="10">
        <v>1041.8855628158517</v>
      </c>
    </row>
    <row r="80" spans="1:12" ht="16.5" thickTop="1" thickBot="1">
      <c r="B80" s="6" t="s">
        <v>8</v>
      </c>
      <c r="C80" s="10">
        <v>92.439000000000007</v>
      </c>
      <c r="D80" s="10">
        <v>336.01399999999995</v>
      </c>
      <c r="E80" s="10">
        <v>428.45299999999997</v>
      </c>
    </row>
    <row r="81" spans="2:12" ht="16.5" thickTop="1" thickBot="1">
      <c r="B81" s="6" t="s">
        <v>10</v>
      </c>
      <c r="C81" s="8">
        <v>0.19504921243945036</v>
      </c>
      <c r="D81" s="8">
        <v>0.59161663326400693</v>
      </c>
      <c r="E81" s="9">
        <v>0.41122846432581484</v>
      </c>
    </row>
    <row r="82" spans="2:12" ht="16.5" thickTop="1" thickBot="1">
      <c r="B82" s="6" t="s">
        <v>11</v>
      </c>
      <c r="C82" s="10">
        <v>437.18813432294002</v>
      </c>
      <c r="D82" s="10">
        <v>461.24617808024533</v>
      </c>
      <c r="E82" s="11">
        <v>898.43431240318534</v>
      </c>
    </row>
    <row r="83" spans="2:12" ht="16.5" thickTop="1" thickBot="1">
      <c r="B83" s="6" t="s">
        <v>12</v>
      </c>
      <c r="C83" s="7">
        <v>272.01900000000001</v>
      </c>
      <c r="D83" s="7">
        <v>321.34499999999997</v>
      </c>
      <c r="E83" s="11">
        <v>593.36400000000003</v>
      </c>
    </row>
    <row r="84" spans="2:12" ht="16.5" thickTop="1" thickBot="1">
      <c r="B84" s="6" t="s">
        <v>14</v>
      </c>
      <c r="C84" s="8">
        <v>0.62220124162625678</v>
      </c>
      <c r="D84" s="8">
        <v>0.6966886995952386</v>
      </c>
      <c r="E84" s="9">
        <v>0.66044227364027852</v>
      </c>
    </row>
    <row r="85" spans="2:12" ht="15.75" thickTop="1"/>
    <row r="86" spans="2:12" ht="15.75" thickBot="1"/>
    <row r="87" spans="2:12" ht="16.5" thickTop="1" thickBot="1">
      <c r="B87" s="4"/>
      <c r="C87" s="6" t="s">
        <v>7</v>
      </c>
      <c r="D87" s="6" t="s">
        <v>8</v>
      </c>
      <c r="E87" s="6" t="s">
        <v>10</v>
      </c>
      <c r="F87" s="6" t="s">
        <v>11</v>
      </c>
      <c r="G87" s="6" t="s">
        <v>12</v>
      </c>
      <c r="H87" s="6" t="s">
        <v>14</v>
      </c>
    </row>
    <row r="88" spans="2:12" ht="16.5" thickTop="1" thickBot="1">
      <c r="B88" s="5" t="s">
        <v>4</v>
      </c>
      <c r="C88" s="10">
        <v>473.92654829968149</v>
      </c>
      <c r="D88" s="10">
        <v>92.439000000000007</v>
      </c>
      <c r="E88" s="8">
        <v>0.19504921243945036</v>
      </c>
      <c r="F88" s="10">
        <v>437.18813432294002</v>
      </c>
      <c r="G88" s="7">
        <v>272.01900000000001</v>
      </c>
      <c r="H88" s="8">
        <v>0.62220124162625678</v>
      </c>
    </row>
    <row r="89" spans="2:12" ht="16.5" thickTop="1" thickBot="1">
      <c r="B89" s="5" t="s">
        <v>55</v>
      </c>
      <c r="C89" s="10">
        <v>567.95901451617033</v>
      </c>
      <c r="D89" s="10">
        <v>336.01399999999995</v>
      </c>
      <c r="E89" s="8">
        <v>0.59161663326400693</v>
      </c>
      <c r="F89" s="10">
        <v>461.24617808024533</v>
      </c>
      <c r="G89" s="7">
        <v>321.34499999999997</v>
      </c>
      <c r="H89" s="8">
        <v>0.6966886995952386</v>
      </c>
    </row>
    <row r="90" spans="2:12" ht="16.5" thickTop="1" thickBot="1">
      <c r="B90" s="5" t="s">
        <v>18</v>
      </c>
      <c r="C90" s="10">
        <v>1041.8855628158517</v>
      </c>
      <c r="D90" s="10">
        <v>428.45299999999997</v>
      </c>
      <c r="E90" s="9">
        <v>0.41122846432581484</v>
      </c>
      <c r="F90" s="11">
        <v>898.43431240318534</v>
      </c>
      <c r="G90" s="11">
        <v>593.36400000000003</v>
      </c>
      <c r="H90" s="9">
        <v>0.66044227364027852</v>
      </c>
    </row>
    <row r="91" spans="2:12" ht="15.75" thickTop="1"/>
    <row r="93" spans="2:12">
      <c r="B93" s="54" t="s">
        <v>19</v>
      </c>
      <c r="C93" s="49" t="s">
        <v>141</v>
      </c>
      <c r="D93" s="49" t="s">
        <v>142</v>
      </c>
      <c r="F93" s="54" t="s">
        <v>19</v>
      </c>
      <c r="G93" s="49" t="s">
        <v>141</v>
      </c>
      <c r="H93" s="49" t="s">
        <v>142</v>
      </c>
      <c r="J93" s="12" t="s">
        <v>19</v>
      </c>
      <c r="K93" s="49" t="s">
        <v>141</v>
      </c>
      <c r="L93" s="49" t="s">
        <v>142</v>
      </c>
    </row>
    <row r="94" spans="2:12" ht="15.75" thickBot="1">
      <c r="B94" s="55" t="s">
        <v>20</v>
      </c>
      <c r="C94" s="31">
        <v>0</v>
      </c>
      <c r="D94" s="150">
        <v>234.14699999999999</v>
      </c>
      <c r="F94" s="55" t="s">
        <v>20</v>
      </c>
      <c r="G94" s="31">
        <v>0</v>
      </c>
      <c r="H94" s="150">
        <v>18.414000000000001</v>
      </c>
      <c r="J94" s="13" t="str">
        <f>'OUC TP Inputs'!K39</f>
        <v>0-50 kW</v>
      </c>
      <c r="K94" s="31">
        <f>'OUC TP Inputs'!M39/1000</f>
        <v>33.584000000000003</v>
      </c>
      <c r="L94" s="150">
        <f>'OUC TP Inputs'!L39/1000</f>
        <v>27.856999999999999</v>
      </c>
    </row>
    <row r="95" spans="2:12" ht="15.75" thickBot="1">
      <c r="B95" s="56" t="s">
        <v>21</v>
      </c>
      <c r="C95" s="136">
        <v>68.165000000000006</v>
      </c>
      <c r="D95" s="150">
        <v>0</v>
      </c>
      <c r="F95" s="56" t="s">
        <v>21</v>
      </c>
      <c r="G95" s="31">
        <v>16.061</v>
      </c>
      <c r="H95" s="152">
        <v>0</v>
      </c>
      <c r="J95" s="13" t="str">
        <f>'OUC TP Inputs'!K40</f>
        <v>51-300 kW</v>
      </c>
      <c r="K95" s="31">
        <f>'OUC TP Inputs'!M40/1000</f>
        <v>100.578</v>
      </c>
      <c r="L95" s="150">
        <f>'OUC TP Inputs'!L40/1000</f>
        <v>89.718000000000004</v>
      </c>
    </row>
    <row r="96" spans="2:12" ht="15.75" thickBot="1">
      <c r="B96" s="56" t="s">
        <v>74</v>
      </c>
      <c r="C96" s="31">
        <v>17.559000000000001</v>
      </c>
      <c r="D96" s="150">
        <v>31.062000000000001</v>
      </c>
      <c r="F96" s="56"/>
      <c r="G96" s="31"/>
      <c r="H96" s="152"/>
      <c r="J96" s="13" t="str">
        <f>'OUC TP Inputs'!K41</f>
        <v>301-500 kW</v>
      </c>
      <c r="K96" s="31">
        <f>'OUC TP Inputs'!M41/1000</f>
        <v>41.954999999999998</v>
      </c>
      <c r="L96" s="150">
        <f>'OUC TP Inputs'!L41/1000</f>
        <v>39.853000000000002</v>
      </c>
    </row>
    <row r="97" spans="2:12" ht="15.75" thickBot="1">
      <c r="B97" s="56" t="s">
        <v>73</v>
      </c>
      <c r="C97" s="136">
        <v>6.7149999999999999</v>
      </c>
      <c r="D97" s="150">
        <v>6.81</v>
      </c>
      <c r="F97" s="56"/>
      <c r="G97" s="31"/>
      <c r="H97" s="152"/>
      <c r="J97" s="13" t="str">
        <f>'OUC TP Inputs'!K42</f>
        <v>501 kW +</v>
      </c>
      <c r="K97" s="31">
        <f>'OUC TP Inputs'!M42/1000</f>
        <v>143.83600000000001</v>
      </c>
      <c r="L97" s="150">
        <f>'OUC TP Inputs'!L42/1000</f>
        <v>145.50299999999999</v>
      </c>
    </row>
    <row r="98" spans="2:12">
      <c r="B98" s="57" t="s">
        <v>18</v>
      </c>
      <c r="C98" s="42">
        <v>92.439000000000007</v>
      </c>
      <c r="D98" s="151">
        <v>272.01900000000001</v>
      </c>
      <c r="F98" s="57" t="s">
        <v>18</v>
      </c>
      <c r="G98" s="42">
        <v>16.061</v>
      </c>
      <c r="H98" s="151">
        <v>18.414000000000001</v>
      </c>
      <c r="J98" s="17" t="s">
        <v>18</v>
      </c>
      <c r="K98" s="42">
        <f>SUM(K94:K97)</f>
        <v>319.95300000000003</v>
      </c>
      <c r="L98" s="151">
        <f>SUM(L94:L97)</f>
        <v>302.93099999999998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W87"/>
  <sheetViews>
    <sheetView topLeftCell="A34" workbookViewId="0">
      <selection activeCell="F49" sqref="F49"/>
    </sheetView>
  </sheetViews>
  <sheetFormatPr defaultColWidth="8.85546875" defaultRowHeight="15"/>
  <cols>
    <col min="1" max="1" width="17.85546875" style="88" customWidth="1"/>
    <col min="2" max="2" width="22.28515625" style="88" customWidth="1"/>
    <col min="3" max="5" width="21.7109375" style="88" customWidth="1"/>
    <col min="6" max="6" width="24.42578125" style="88" customWidth="1"/>
    <col min="7" max="7" width="18.7109375" style="88" customWidth="1"/>
    <col min="8" max="8" width="21.7109375" style="88" customWidth="1"/>
    <col min="9" max="9" width="17.7109375" style="88" customWidth="1"/>
    <col min="10" max="10" width="13.28515625" style="88" customWidth="1"/>
    <col min="11" max="11" width="10.85546875" style="88" customWidth="1"/>
    <col min="12" max="16384" width="8.85546875" style="88"/>
  </cols>
  <sheetData>
    <row r="1" spans="1:11">
      <c r="A1" s="182" t="s">
        <v>111</v>
      </c>
      <c r="B1" s="182"/>
      <c r="C1" s="182"/>
      <c r="D1" s="182"/>
      <c r="E1" s="182"/>
      <c r="F1" s="182"/>
      <c r="G1" s="182"/>
      <c r="H1" s="182"/>
    </row>
    <row r="2" spans="1:11">
      <c r="A2" s="19"/>
      <c r="B2" s="20" t="s">
        <v>22</v>
      </c>
      <c r="C2" s="24" t="s">
        <v>23</v>
      </c>
      <c r="D2" s="18" t="s">
        <v>24</v>
      </c>
      <c r="E2" s="18" t="s">
        <v>54</v>
      </c>
      <c r="F2" s="18" t="s">
        <v>25</v>
      </c>
      <c r="G2" s="18" t="s">
        <v>26</v>
      </c>
      <c r="H2" s="23" t="s">
        <v>27</v>
      </c>
    </row>
    <row r="3" spans="1:11">
      <c r="A3" s="20" t="s">
        <v>28</v>
      </c>
      <c r="B3" s="22">
        <v>339</v>
      </c>
      <c r="C3" s="22">
        <v>24</v>
      </c>
      <c r="D3" s="21">
        <v>496</v>
      </c>
      <c r="E3" s="21">
        <f>SUM(C3:D3)</f>
        <v>520</v>
      </c>
      <c r="F3" s="21">
        <v>859</v>
      </c>
      <c r="G3" s="21">
        <v>1180</v>
      </c>
      <c r="H3" s="27">
        <v>0.72799999999999998</v>
      </c>
    </row>
    <row r="4" spans="1:11">
      <c r="A4" s="20" t="s">
        <v>29</v>
      </c>
      <c r="B4" s="22">
        <v>342</v>
      </c>
      <c r="C4" s="22">
        <v>23</v>
      </c>
      <c r="D4" s="21">
        <v>396</v>
      </c>
      <c r="E4" s="21">
        <f>SUM(C4:D4)</f>
        <v>419</v>
      </c>
      <c r="F4" s="21">
        <v>761</v>
      </c>
      <c r="G4" s="21">
        <v>1011</v>
      </c>
      <c r="H4" s="27">
        <v>0.753</v>
      </c>
    </row>
    <row r="6" spans="1:11">
      <c r="A6" s="182" t="s">
        <v>112</v>
      </c>
      <c r="B6" s="182"/>
      <c r="C6" s="182"/>
      <c r="D6" s="182"/>
      <c r="E6" s="182"/>
      <c r="F6" s="182"/>
      <c r="G6" s="182"/>
      <c r="H6" s="182"/>
      <c r="I6" s="105"/>
      <c r="J6" s="105"/>
    </row>
    <row r="7" spans="1:11">
      <c r="A7" s="19"/>
      <c r="B7" s="20" t="s">
        <v>22</v>
      </c>
      <c r="C7" s="24" t="s">
        <v>23</v>
      </c>
      <c r="D7" s="18" t="s">
        <v>24</v>
      </c>
      <c r="E7" s="18" t="s">
        <v>54</v>
      </c>
      <c r="F7" s="18" t="s">
        <v>25</v>
      </c>
      <c r="G7" s="18" t="s">
        <v>97</v>
      </c>
      <c r="H7" s="18" t="s">
        <v>98</v>
      </c>
      <c r="I7" s="18" t="s">
        <v>26</v>
      </c>
      <c r="J7" s="23" t="s">
        <v>27</v>
      </c>
    </row>
    <row r="8" spans="1:11">
      <c r="A8" s="20" t="s">
        <v>28</v>
      </c>
      <c r="B8" s="22">
        <v>104</v>
      </c>
      <c r="C8" s="22">
        <v>79</v>
      </c>
      <c r="D8" s="21">
        <v>3</v>
      </c>
      <c r="E8" s="21">
        <f>SUM(C8:D8)</f>
        <v>82</v>
      </c>
      <c r="F8" s="21">
        <f>SUM(B8:D8)</f>
        <v>186</v>
      </c>
      <c r="G8" s="21">
        <v>535</v>
      </c>
      <c r="H8" s="21">
        <v>488</v>
      </c>
      <c r="I8" s="21">
        <v>1024</v>
      </c>
      <c r="J8" s="27">
        <f>F8/I8</f>
        <v>0.181640625</v>
      </c>
    </row>
    <row r="9" spans="1:11">
      <c r="A9" s="20" t="s">
        <v>29</v>
      </c>
      <c r="B9" s="22">
        <v>119</v>
      </c>
      <c r="C9" s="22">
        <v>37</v>
      </c>
      <c r="D9" s="21">
        <v>1</v>
      </c>
      <c r="E9" s="21">
        <f>SUM(C9:D9)</f>
        <v>38</v>
      </c>
      <c r="F9" s="21">
        <f>SUM(B9:D9)</f>
        <v>157</v>
      </c>
      <c r="G9" s="21">
        <v>582</v>
      </c>
      <c r="H9" s="21">
        <v>413</v>
      </c>
      <c r="I9" s="21">
        <v>995</v>
      </c>
      <c r="J9" s="27">
        <f>F9/I9</f>
        <v>0.1577889447236181</v>
      </c>
    </row>
    <row r="10" spans="1:11">
      <c r="A10" s="182" t="s">
        <v>108</v>
      </c>
      <c r="B10" s="182"/>
      <c r="C10" s="182"/>
      <c r="D10" s="182"/>
      <c r="E10" s="182"/>
      <c r="F10" s="182"/>
      <c r="G10" s="182"/>
      <c r="H10" s="182"/>
      <c r="I10" s="86"/>
      <c r="J10" s="86"/>
    </row>
    <row r="11" spans="1:11">
      <c r="A11" s="19"/>
      <c r="B11" s="20" t="s">
        <v>22</v>
      </c>
      <c r="C11" s="24" t="s">
        <v>23</v>
      </c>
      <c r="D11" s="18" t="s">
        <v>24</v>
      </c>
      <c r="E11" s="18" t="s">
        <v>54</v>
      </c>
      <c r="F11" s="18" t="s">
        <v>25</v>
      </c>
      <c r="G11" s="18" t="s">
        <v>97</v>
      </c>
      <c r="H11" s="18" t="s">
        <v>98</v>
      </c>
      <c r="I11" s="18" t="s">
        <v>26</v>
      </c>
      <c r="J11" s="23" t="s">
        <v>27</v>
      </c>
    </row>
    <row r="12" spans="1:11">
      <c r="A12" s="20" t="s">
        <v>28</v>
      </c>
      <c r="B12" s="22" t="s">
        <v>30</v>
      </c>
      <c r="C12" s="22" t="s">
        <v>30</v>
      </c>
      <c r="D12" s="21" t="s">
        <v>30</v>
      </c>
      <c r="E12" s="21" t="s">
        <v>30</v>
      </c>
      <c r="F12" s="21" t="s">
        <v>30</v>
      </c>
      <c r="G12" s="21" t="s">
        <v>30</v>
      </c>
      <c r="H12" s="27" t="s">
        <v>30</v>
      </c>
      <c r="I12" s="21" t="s">
        <v>30</v>
      </c>
      <c r="J12" s="27" t="s">
        <v>30</v>
      </c>
    </row>
    <row r="13" spans="1:11">
      <c r="A13" s="20" t="s">
        <v>29</v>
      </c>
      <c r="B13" s="22" t="s">
        <v>30</v>
      </c>
      <c r="C13" s="22" t="s">
        <v>30</v>
      </c>
      <c r="D13" s="21" t="s">
        <v>30</v>
      </c>
      <c r="E13" s="21" t="s">
        <v>30</v>
      </c>
      <c r="F13" s="21" t="s">
        <v>30</v>
      </c>
      <c r="G13" s="21" t="s">
        <v>30</v>
      </c>
      <c r="H13" s="27" t="s">
        <v>30</v>
      </c>
      <c r="I13" s="21" t="s">
        <v>30</v>
      </c>
      <c r="J13" s="27" t="s">
        <v>30</v>
      </c>
    </row>
    <row r="14" spans="1:11">
      <c r="A14" s="101"/>
      <c r="B14" s="25"/>
      <c r="C14" s="25"/>
      <c r="D14" s="28"/>
      <c r="E14" s="28"/>
      <c r="F14" s="28"/>
      <c r="G14" s="28"/>
      <c r="H14" s="26"/>
    </row>
    <row r="15" spans="1:11">
      <c r="A15" s="163" t="s">
        <v>68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5"/>
    </row>
    <row r="16" spans="1:11">
      <c r="A16" s="59"/>
      <c r="B16" s="181" t="s">
        <v>69</v>
      </c>
      <c r="C16" s="181"/>
      <c r="D16" s="160" t="s">
        <v>70</v>
      </c>
      <c r="E16" s="160"/>
      <c r="F16" s="160" t="s">
        <v>71</v>
      </c>
      <c r="G16" s="160"/>
      <c r="H16" s="161" t="s">
        <v>72</v>
      </c>
      <c r="I16" s="161"/>
      <c r="J16" s="161"/>
      <c r="K16" s="162"/>
    </row>
    <row r="17" spans="1:11">
      <c r="A17" s="59" t="s">
        <v>77</v>
      </c>
      <c r="B17" s="25" t="s">
        <v>16</v>
      </c>
      <c r="C17" s="25">
        <v>150384</v>
      </c>
      <c r="D17" s="28" t="s">
        <v>59</v>
      </c>
      <c r="E17" s="28">
        <v>3818</v>
      </c>
      <c r="F17" s="28" t="s">
        <v>63</v>
      </c>
      <c r="G17" s="28">
        <v>33581</v>
      </c>
      <c r="H17" s="26" t="s">
        <v>78</v>
      </c>
      <c r="I17" s="62">
        <v>6256</v>
      </c>
      <c r="J17" s="103" t="s">
        <v>79</v>
      </c>
      <c r="K17" s="63">
        <v>18895</v>
      </c>
    </row>
    <row r="18" spans="1:11">
      <c r="A18" s="59"/>
      <c r="B18" s="25" t="s">
        <v>17</v>
      </c>
      <c r="C18" s="25">
        <v>110975</v>
      </c>
      <c r="D18" s="28" t="s">
        <v>60</v>
      </c>
      <c r="E18" s="28">
        <v>3252</v>
      </c>
      <c r="F18" s="28" t="s">
        <v>64</v>
      </c>
      <c r="G18" s="28">
        <v>108152</v>
      </c>
      <c r="H18" s="26" t="s">
        <v>80</v>
      </c>
      <c r="I18" s="103">
        <v>0</v>
      </c>
      <c r="J18" s="103" t="s">
        <v>81</v>
      </c>
      <c r="K18" s="63">
        <v>26047</v>
      </c>
    </row>
    <row r="19" spans="1:11">
      <c r="A19" s="59"/>
      <c r="B19" s="25" t="s">
        <v>67</v>
      </c>
      <c r="C19" s="25">
        <v>2583</v>
      </c>
      <c r="D19" s="28" t="s">
        <v>61</v>
      </c>
      <c r="E19" s="28">
        <v>6980</v>
      </c>
      <c r="F19" s="28" t="s">
        <v>65</v>
      </c>
      <c r="G19" s="28">
        <v>48041</v>
      </c>
      <c r="H19" s="26" t="s">
        <v>82</v>
      </c>
      <c r="I19" s="103">
        <v>21</v>
      </c>
      <c r="J19" s="103" t="s">
        <v>83</v>
      </c>
      <c r="K19" s="63">
        <v>431</v>
      </c>
    </row>
    <row r="20" spans="1:11">
      <c r="A20" s="59"/>
      <c r="B20" s="25" t="s">
        <v>18</v>
      </c>
      <c r="C20" s="25">
        <v>263942</v>
      </c>
      <c r="D20" s="28" t="s">
        <v>75</v>
      </c>
      <c r="E20" s="28">
        <v>6983</v>
      </c>
      <c r="F20" s="28" t="s">
        <v>76</v>
      </c>
      <c r="G20" s="28">
        <v>175398</v>
      </c>
      <c r="H20" s="26" t="s">
        <v>84</v>
      </c>
      <c r="I20" s="62">
        <v>6277</v>
      </c>
      <c r="J20" s="103" t="s">
        <v>85</v>
      </c>
      <c r="K20" s="63">
        <v>45374</v>
      </c>
    </row>
    <row r="21" spans="1:11">
      <c r="A21" s="59"/>
      <c r="B21" s="25"/>
      <c r="C21" s="25"/>
      <c r="D21" s="28" t="s">
        <v>18</v>
      </c>
      <c r="E21" s="28">
        <v>21034</v>
      </c>
      <c r="F21" s="28" t="s">
        <v>18</v>
      </c>
      <c r="G21" s="28">
        <v>365171</v>
      </c>
      <c r="H21" s="26"/>
      <c r="I21" s="60"/>
      <c r="J21" s="60"/>
      <c r="K21" s="61"/>
    </row>
    <row r="22" spans="1:11">
      <c r="A22" s="59"/>
      <c r="B22" s="25"/>
      <c r="C22" s="25"/>
      <c r="D22" s="28"/>
      <c r="E22" s="28"/>
      <c r="F22" s="28"/>
      <c r="G22" s="28"/>
      <c r="H22" s="26"/>
      <c r="I22" s="60"/>
      <c r="J22" s="60"/>
      <c r="K22" s="61"/>
    </row>
    <row r="23" spans="1:11">
      <c r="A23" s="163" t="s">
        <v>99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5"/>
    </row>
    <row r="24" spans="1:11" s="53" customFormat="1">
      <c r="A24" s="64"/>
      <c r="B24" s="181" t="s">
        <v>86</v>
      </c>
      <c r="C24" s="181"/>
      <c r="D24" s="160" t="s">
        <v>87</v>
      </c>
      <c r="E24" s="160"/>
      <c r="F24" s="160" t="s">
        <v>71</v>
      </c>
      <c r="G24" s="160"/>
      <c r="H24" s="161" t="s">
        <v>72</v>
      </c>
      <c r="I24" s="161"/>
      <c r="J24" s="161"/>
      <c r="K24" s="162"/>
    </row>
    <row r="25" spans="1:11">
      <c r="A25" s="59" t="s">
        <v>77</v>
      </c>
      <c r="B25" s="25" t="s">
        <v>16</v>
      </c>
      <c r="C25" s="25">
        <v>175886</v>
      </c>
      <c r="D25" s="28" t="s">
        <v>59</v>
      </c>
      <c r="E25" s="28">
        <v>7903</v>
      </c>
      <c r="F25" s="28" t="s">
        <v>63</v>
      </c>
      <c r="G25" s="28">
        <v>52485</v>
      </c>
      <c r="H25" s="26" t="s">
        <v>78</v>
      </c>
      <c r="I25" s="62">
        <v>9637</v>
      </c>
      <c r="J25" s="103" t="s">
        <v>79</v>
      </c>
      <c r="K25" s="63">
        <v>11492</v>
      </c>
    </row>
    <row r="26" spans="1:11">
      <c r="A26" s="59"/>
      <c r="B26" s="25" t="s">
        <v>17</v>
      </c>
      <c r="C26" s="25">
        <v>126798</v>
      </c>
      <c r="D26" s="28" t="s">
        <v>60</v>
      </c>
      <c r="E26" s="28">
        <v>3862</v>
      </c>
      <c r="F26" s="28" t="s">
        <v>64</v>
      </c>
      <c r="G26" s="28">
        <v>157181</v>
      </c>
      <c r="H26" s="26" t="s">
        <v>80</v>
      </c>
      <c r="I26" s="103">
        <v>0</v>
      </c>
      <c r="J26" s="103" t="s">
        <v>81</v>
      </c>
      <c r="K26" s="63">
        <v>15842</v>
      </c>
    </row>
    <row r="27" spans="1:11">
      <c r="A27" s="59"/>
      <c r="B27" s="25" t="s">
        <v>67</v>
      </c>
      <c r="C27" s="25">
        <v>1783</v>
      </c>
      <c r="D27" s="28" t="s">
        <v>61</v>
      </c>
      <c r="E27" s="28">
        <v>5079</v>
      </c>
      <c r="F27" s="28" t="s">
        <v>65</v>
      </c>
      <c r="G27" s="28">
        <v>65566</v>
      </c>
      <c r="H27" s="26" t="s">
        <v>82</v>
      </c>
      <c r="I27" s="103">
        <v>32</v>
      </c>
      <c r="J27" s="103" t="s">
        <v>83</v>
      </c>
      <c r="K27" s="63">
        <v>262</v>
      </c>
    </row>
    <row r="28" spans="1:11">
      <c r="A28" s="59"/>
      <c r="B28" s="25" t="s">
        <v>18</v>
      </c>
      <c r="C28" s="25">
        <v>304467</v>
      </c>
      <c r="D28" s="28" t="s">
        <v>75</v>
      </c>
      <c r="E28" s="28">
        <v>6957</v>
      </c>
      <c r="F28" s="28" t="s">
        <v>76</v>
      </c>
      <c r="G28" s="28">
        <v>224785</v>
      </c>
      <c r="H28" s="26" t="s">
        <v>84</v>
      </c>
      <c r="I28" s="62">
        <v>9669</v>
      </c>
      <c r="J28" s="103" t="s">
        <v>85</v>
      </c>
      <c r="K28" s="63">
        <v>27596</v>
      </c>
    </row>
    <row r="29" spans="1:11">
      <c r="A29" s="59"/>
      <c r="B29" s="25"/>
      <c r="C29" s="25"/>
      <c r="D29" s="28" t="s">
        <v>18</v>
      </c>
      <c r="E29" s="28">
        <v>23802</v>
      </c>
      <c r="F29" s="28" t="s">
        <v>18</v>
      </c>
      <c r="G29" s="28">
        <v>500017</v>
      </c>
      <c r="H29" s="26"/>
      <c r="I29" s="60"/>
      <c r="J29" s="60"/>
      <c r="K29" s="61"/>
    </row>
    <row r="30" spans="1:11">
      <c r="A30" s="59"/>
      <c r="B30" s="25"/>
      <c r="C30" s="25"/>
      <c r="D30" s="28"/>
      <c r="E30" s="28"/>
      <c r="F30" s="28"/>
      <c r="G30" s="28"/>
      <c r="H30" s="26"/>
      <c r="I30" s="60"/>
      <c r="J30" s="60"/>
      <c r="K30" s="61"/>
    </row>
    <row r="31" spans="1:11">
      <c r="A31" s="163" t="s">
        <v>88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5"/>
    </row>
    <row r="32" spans="1:11" s="77" customFormat="1" ht="24.75">
      <c r="A32" s="71"/>
      <c r="B32" s="72" t="s">
        <v>89</v>
      </c>
      <c r="C32" s="72" t="s">
        <v>90</v>
      </c>
      <c r="D32" s="73" t="s">
        <v>91</v>
      </c>
      <c r="E32" s="73" t="s">
        <v>92</v>
      </c>
      <c r="F32" s="73" t="s">
        <v>23</v>
      </c>
      <c r="G32" s="73" t="s">
        <v>93</v>
      </c>
      <c r="H32" s="74" t="s">
        <v>24</v>
      </c>
      <c r="I32" s="75" t="s">
        <v>25</v>
      </c>
      <c r="J32" s="75" t="s">
        <v>26</v>
      </c>
      <c r="K32" s="76" t="s">
        <v>27</v>
      </c>
    </row>
    <row r="33" spans="1:13">
      <c r="A33" s="59" t="s">
        <v>28</v>
      </c>
      <c r="B33" s="84">
        <v>42579</v>
      </c>
      <c r="C33" s="113">
        <v>17</v>
      </c>
      <c r="D33" s="28">
        <v>342</v>
      </c>
      <c r="E33" s="28">
        <v>477</v>
      </c>
      <c r="F33" s="28">
        <v>24</v>
      </c>
      <c r="G33" s="28">
        <v>72</v>
      </c>
      <c r="H33" s="28">
        <v>500</v>
      </c>
      <c r="I33" s="62">
        <v>866</v>
      </c>
      <c r="J33" s="62">
        <v>1189</v>
      </c>
      <c r="K33" s="65">
        <v>0.72799999999999998</v>
      </c>
    </row>
    <row r="34" spans="1:13">
      <c r="A34" s="66" t="s">
        <v>29</v>
      </c>
      <c r="B34" s="87">
        <v>42411</v>
      </c>
      <c r="C34" s="67">
        <v>8</v>
      </c>
      <c r="D34" s="68">
        <v>316</v>
      </c>
      <c r="E34" s="68">
        <v>403</v>
      </c>
      <c r="F34" s="68">
        <v>21</v>
      </c>
      <c r="G34" s="68">
        <v>60</v>
      </c>
      <c r="H34" s="68">
        <v>365</v>
      </c>
      <c r="I34" s="69">
        <v>702</v>
      </c>
      <c r="J34" s="69">
        <v>932</v>
      </c>
      <c r="K34" s="70">
        <v>0.753</v>
      </c>
    </row>
    <row r="35" spans="1:13">
      <c r="A35" s="101"/>
      <c r="B35" s="25"/>
      <c r="C35" s="25"/>
      <c r="D35" s="28"/>
      <c r="E35" s="28"/>
      <c r="F35" s="28"/>
      <c r="G35" s="28"/>
      <c r="H35" s="26"/>
    </row>
    <row r="36" spans="1:13">
      <c r="A36" s="166" t="s">
        <v>116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15"/>
      <c r="M36" s="115"/>
    </row>
    <row r="37" spans="1:13">
      <c r="A37" s="171" t="s">
        <v>127</v>
      </c>
      <c r="B37" s="171"/>
      <c r="C37" s="171"/>
      <c r="D37" s="171"/>
      <c r="E37" s="171"/>
      <c r="F37" s="171"/>
      <c r="G37" s="172"/>
      <c r="H37" s="171" t="s">
        <v>128</v>
      </c>
      <c r="I37" s="171"/>
      <c r="J37" s="171"/>
      <c r="K37" s="171" t="s">
        <v>129</v>
      </c>
      <c r="L37" s="171"/>
      <c r="M37" s="171"/>
    </row>
    <row r="38" spans="1:13">
      <c r="A38" s="128" t="s">
        <v>115</v>
      </c>
      <c r="B38" s="116" t="s">
        <v>121</v>
      </c>
      <c r="C38" s="116" t="s">
        <v>122</v>
      </c>
      <c r="D38" s="116" t="s">
        <v>123</v>
      </c>
      <c r="E38" s="116" t="s">
        <v>124</v>
      </c>
      <c r="F38" s="118" t="s">
        <v>125</v>
      </c>
      <c r="G38" s="118" t="s">
        <v>126</v>
      </c>
      <c r="H38" s="117" t="s">
        <v>15</v>
      </c>
      <c r="I38" s="118" t="s">
        <v>117</v>
      </c>
      <c r="J38" s="119" t="s">
        <v>118</v>
      </c>
      <c r="K38" s="117" t="s">
        <v>15</v>
      </c>
      <c r="L38" s="118" t="s">
        <v>119</v>
      </c>
      <c r="M38" s="119" t="s">
        <v>120</v>
      </c>
    </row>
    <row r="39" spans="1:13">
      <c r="A39" s="129" t="s">
        <v>16</v>
      </c>
      <c r="B39" s="121">
        <v>133408</v>
      </c>
      <c r="C39" s="121">
        <v>39378</v>
      </c>
      <c r="D39" s="121">
        <v>6693</v>
      </c>
      <c r="E39" s="121">
        <v>7312</v>
      </c>
      <c r="F39" s="121">
        <v>6787</v>
      </c>
      <c r="G39" s="121">
        <v>12936</v>
      </c>
      <c r="H39" s="131" t="s">
        <v>59</v>
      </c>
      <c r="I39" s="123">
        <v>3343</v>
      </c>
      <c r="J39" s="134">
        <v>5333</v>
      </c>
      <c r="K39" s="131" t="s">
        <v>63</v>
      </c>
      <c r="L39" s="123">
        <v>27857</v>
      </c>
      <c r="M39" s="124">
        <v>33584</v>
      </c>
    </row>
    <row r="40" spans="1:13">
      <c r="A40" s="130" t="s">
        <v>130</v>
      </c>
      <c r="B40" s="123">
        <v>98447</v>
      </c>
      <c r="C40" s="123">
        <v>28388</v>
      </c>
      <c r="D40" s="125">
        <v>0</v>
      </c>
      <c r="E40" s="123">
        <v>10080</v>
      </c>
      <c r="F40" s="125">
        <v>0</v>
      </c>
      <c r="G40" s="123">
        <v>17831</v>
      </c>
      <c r="H40" s="131" t="s">
        <v>60</v>
      </c>
      <c r="I40" s="123">
        <v>2847</v>
      </c>
      <c r="J40" s="134">
        <v>2606</v>
      </c>
      <c r="K40" s="131" t="s">
        <v>64</v>
      </c>
      <c r="L40" s="123">
        <v>89718</v>
      </c>
      <c r="M40" s="124">
        <v>100578</v>
      </c>
    </row>
    <row r="41" spans="1:13" s="114" customFormat="1">
      <c r="A41" s="131" t="s">
        <v>67</v>
      </c>
      <c r="B41" s="120">
        <v>2292</v>
      </c>
      <c r="C41" s="120">
        <v>399</v>
      </c>
      <c r="D41" s="121">
        <v>22</v>
      </c>
      <c r="E41" s="121">
        <v>167</v>
      </c>
      <c r="F41" s="121">
        <v>23</v>
      </c>
      <c r="G41" s="121">
        <v>295</v>
      </c>
      <c r="H41" s="131" t="s">
        <v>61</v>
      </c>
      <c r="I41" s="123">
        <v>6111</v>
      </c>
      <c r="J41" s="124">
        <v>3427</v>
      </c>
      <c r="K41" s="131" t="s">
        <v>65</v>
      </c>
      <c r="L41" s="123">
        <v>39853</v>
      </c>
      <c r="M41" s="124">
        <v>41955</v>
      </c>
    </row>
    <row r="42" spans="1:13" s="114" customFormat="1">
      <c r="A42" s="132"/>
      <c r="B42" s="133"/>
      <c r="C42" s="133"/>
      <c r="D42" s="122"/>
      <c r="E42" s="122"/>
      <c r="F42" s="122"/>
      <c r="G42" s="122"/>
      <c r="H42" s="135" t="s">
        <v>75</v>
      </c>
      <c r="I42" s="126">
        <v>6113</v>
      </c>
      <c r="J42" s="127">
        <v>4695</v>
      </c>
      <c r="K42" s="135" t="s">
        <v>76</v>
      </c>
      <c r="L42" s="126">
        <v>145503</v>
      </c>
      <c r="M42" s="127">
        <v>143836</v>
      </c>
    </row>
    <row r="43" spans="1:13">
      <c r="A43" s="85" t="s">
        <v>107</v>
      </c>
      <c r="B43" s="25"/>
      <c r="C43" s="25"/>
      <c r="D43" s="28"/>
      <c r="E43" s="28"/>
      <c r="F43" s="28"/>
      <c r="G43" s="28"/>
      <c r="H43" s="26"/>
    </row>
    <row r="44" spans="1:13">
      <c r="A44" s="101" t="s">
        <v>94</v>
      </c>
      <c r="B44" s="58">
        <f>(1608-1620)/(1620)</f>
        <v>-7.4074074074074077E-3</v>
      </c>
      <c r="C44" s="25"/>
      <c r="D44" s="167" t="s">
        <v>106</v>
      </c>
      <c r="E44" s="168"/>
      <c r="F44" s="168"/>
      <c r="G44" s="168"/>
      <c r="H44" s="168"/>
      <c r="I44" s="169"/>
    </row>
    <row r="45" spans="1:13">
      <c r="A45" s="101" t="s">
        <v>95</v>
      </c>
      <c r="B45" s="108">
        <f>(1432-1320)/(1320)</f>
        <v>8.4848484848484854E-2</v>
      </c>
      <c r="C45" s="25"/>
      <c r="D45" s="170" t="s">
        <v>109</v>
      </c>
      <c r="E45" s="170"/>
      <c r="F45" s="102" t="s">
        <v>105</v>
      </c>
      <c r="G45" s="102" t="s">
        <v>104</v>
      </c>
      <c r="H45" s="102" t="s">
        <v>101</v>
      </c>
      <c r="I45" s="102" t="s">
        <v>100</v>
      </c>
      <c r="J45" s="26"/>
    </row>
    <row r="46" spans="1:13">
      <c r="A46" s="101"/>
      <c r="B46" s="25"/>
      <c r="C46" s="25"/>
      <c r="D46" s="98" t="s">
        <v>16</v>
      </c>
      <c r="E46" s="110">
        <v>70577</v>
      </c>
      <c r="F46" s="80">
        <v>3.3002856999999999</v>
      </c>
      <c r="G46" s="92">
        <v>3.9209524</v>
      </c>
      <c r="H46" s="104">
        <f>E46*F46</f>
        <v>232924.26384889998</v>
      </c>
      <c r="I46" s="95">
        <f>E46*G46</f>
        <v>276729.05753480003</v>
      </c>
      <c r="J46" s="26"/>
    </row>
    <row r="47" spans="1:13">
      <c r="A47" s="101"/>
      <c r="B47" s="25"/>
      <c r="C47" s="25"/>
      <c r="D47" s="97" t="s">
        <v>17</v>
      </c>
      <c r="E47" s="111">
        <v>99031</v>
      </c>
      <c r="F47" s="81">
        <v>1.6820311999999999</v>
      </c>
      <c r="G47" s="93">
        <v>1.9933125</v>
      </c>
      <c r="H47" s="99">
        <f t="shared" ref="H47:H48" si="0">E47*F47</f>
        <v>166573.23176719999</v>
      </c>
      <c r="I47" s="96">
        <f t="shared" ref="I47:I48" si="1">E47*G47</f>
        <v>197399.73018750001</v>
      </c>
      <c r="J47" s="26"/>
    </row>
    <row r="48" spans="1:13">
      <c r="A48" s="101"/>
      <c r="B48" s="25"/>
      <c r="C48" s="25"/>
      <c r="D48" s="97" t="s">
        <v>67</v>
      </c>
      <c r="E48" s="111">
        <v>1162</v>
      </c>
      <c r="F48" s="81">
        <v>3.0095983999999998</v>
      </c>
      <c r="G48" s="112">
        <v>2.8696435999999999</v>
      </c>
      <c r="H48" s="99">
        <f t="shared" si="0"/>
        <v>3497.1533407999996</v>
      </c>
      <c r="I48" s="96">
        <f t="shared" si="1"/>
        <v>3334.5258632</v>
      </c>
      <c r="J48" s="26"/>
    </row>
    <row r="49" spans="1:10">
      <c r="A49" s="101"/>
      <c r="B49" s="25"/>
      <c r="C49" s="25"/>
      <c r="D49" s="97" t="s">
        <v>18</v>
      </c>
      <c r="E49" s="111">
        <v>170770</v>
      </c>
      <c r="F49" s="82"/>
      <c r="G49" s="107"/>
      <c r="H49" s="99">
        <f>SUM(H46:H48)</f>
        <v>402994.6489569</v>
      </c>
      <c r="I49" s="96">
        <f>SUM(I46:I48)</f>
        <v>477463.31358550006</v>
      </c>
      <c r="J49" s="26"/>
    </row>
    <row r="50" spans="1:10">
      <c r="A50" s="101"/>
      <c r="B50" s="25"/>
      <c r="C50" s="25"/>
      <c r="D50" s="100"/>
      <c r="E50" s="94"/>
      <c r="F50" s="81"/>
      <c r="G50" s="106"/>
      <c r="H50" s="89"/>
      <c r="I50" s="90"/>
      <c r="J50" s="26"/>
    </row>
    <row r="51" spans="1:10">
      <c r="A51" s="101"/>
      <c r="B51" s="25"/>
      <c r="C51" s="25"/>
      <c r="D51" s="98" t="s">
        <v>59</v>
      </c>
      <c r="E51" s="110">
        <v>12647</v>
      </c>
      <c r="F51" s="81">
        <v>0.82771569</v>
      </c>
      <c r="G51" s="106">
        <v>1.21817</v>
      </c>
      <c r="H51" s="28">
        <f>E51*F51</f>
        <v>10468.12033143</v>
      </c>
      <c r="I51" s="78">
        <f>E51*G51</f>
        <v>15406.19599</v>
      </c>
      <c r="J51" s="26"/>
    </row>
    <row r="52" spans="1:10">
      <c r="A52" s="101"/>
      <c r="B52" s="25"/>
      <c r="C52" s="25"/>
      <c r="D52" s="97" t="s">
        <v>60</v>
      </c>
      <c r="E52" s="111">
        <v>2910</v>
      </c>
      <c r="F52" s="81">
        <v>3.1421562000000001</v>
      </c>
      <c r="G52" s="106">
        <v>4.2557647000000003</v>
      </c>
      <c r="H52" s="28">
        <f t="shared" ref="H52:H54" si="2">E52*F52</f>
        <v>9143.6745420000007</v>
      </c>
      <c r="I52" s="78">
        <f t="shared" ref="I52:I54" si="3">E52*G52</f>
        <v>12384.275277000001</v>
      </c>
      <c r="J52" s="26"/>
    </row>
    <row r="53" spans="1:10">
      <c r="A53" s="101"/>
      <c r="B53" s="25"/>
      <c r="C53" s="25"/>
      <c r="D53" s="97" t="s">
        <v>61</v>
      </c>
      <c r="E53" s="111">
        <v>2885</v>
      </c>
      <c r="F53" s="81">
        <v>6.6076667000000002</v>
      </c>
      <c r="G53" s="106">
        <v>7.5786667000000003</v>
      </c>
      <c r="H53" s="28">
        <f t="shared" si="2"/>
        <v>19063.118429500002</v>
      </c>
      <c r="I53" s="78">
        <f t="shared" si="3"/>
        <v>21864.453429500001</v>
      </c>
      <c r="J53" s="26"/>
    </row>
    <row r="54" spans="1:10">
      <c r="A54" s="101"/>
      <c r="B54" s="25"/>
      <c r="C54" s="25"/>
      <c r="D54" s="97" t="s">
        <v>75</v>
      </c>
      <c r="E54" s="111">
        <v>1784</v>
      </c>
      <c r="F54" s="81">
        <v>11.953306</v>
      </c>
      <c r="G54" s="112">
        <v>12.626465</v>
      </c>
      <c r="H54" s="28">
        <f t="shared" si="2"/>
        <v>21324.697904000001</v>
      </c>
      <c r="I54" s="78">
        <f t="shared" si="3"/>
        <v>22525.613559999998</v>
      </c>
      <c r="J54" s="26"/>
    </row>
    <row r="55" spans="1:10">
      <c r="A55" s="101"/>
      <c r="B55" s="25"/>
      <c r="C55" s="25"/>
      <c r="D55" s="100" t="s">
        <v>18</v>
      </c>
      <c r="E55" s="109">
        <v>20226</v>
      </c>
      <c r="F55" s="82"/>
      <c r="G55" s="99"/>
      <c r="H55" s="28">
        <f>SUM(H51:H54)</f>
        <v>59999.61120693</v>
      </c>
      <c r="I55" s="78">
        <f>SUM(I51:I54)</f>
        <v>72180.538256500004</v>
      </c>
      <c r="J55" s="26"/>
    </row>
    <row r="56" spans="1:10">
      <c r="A56" s="101"/>
      <c r="B56" s="25"/>
      <c r="C56" s="25"/>
      <c r="D56" s="98" t="s">
        <v>63</v>
      </c>
      <c r="E56" s="110">
        <v>2795</v>
      </c>
      <c r="F56" s="52">
        <v>12.014624</v>
      </c>
      <c r="G56" s="52">
        <v>18.778222</v>
      </c>
      <c r="H56" s="28">
        <f>E56*F56</f>
        <v>33580.874080000001</v>
      </c>
      <c r="I56" s="78">
        <f>E56*G56</f>
        <v>52485.130489999996</v>
      </c>
    </row>
    <row r="57" spans="1:10">
      <c r="A57" s="101"/>
      <c r="B57" s="25"/>
      <c r="C57" s="25"/>
      <c r="D57" s="97" t="s">
        <v>64</v>
      </c>
      <c r="E57" s="111">
        <v>2017</v>
      </c>
      <c r="F57" s="52">
        <v>53.620049999999999</v>
      </c>
      <c r="G57" s="52">
        <v>77.928083999999998</v>
      </c>
      <c r="H57" s="28">
        <f t="shared" ref="H57:H59" si="4">E57*F57</f>
        <v>108151.64085</v>
      </c>
      <c r="I57" s="78">
        <f t="shared" ref="I57:I59" si="5">E57*G57</f>
        <v>157180.94542800001</v>
      </c>
    </row>
    <row r="58" spans="1:10">
      <c r="A58" s="101"/>
      <c r="B58" s="25"/>
      <c r="C58" s="25"/>
      <c r="D58" s="97" t="s">
        <v>65</v>
      </c>
      <c r="E58" s="111">
        <v>224</v>
      </c>
      <c r="F58" s="52">
        <v>214.46713</v>
      </c>
      <c r="G58" s="52">
        <v>292.70675</v>
      </c>
      <c r="H58" s="28">
        <f t="shared" si="4"/>
        <v>48040.637119999999</v>
      </c>
      <c r="I58" s="78">
        <f t="shared" si="5"/>
        <v>65566.312000000005</v>
      </c>
    </row>
    <row r="59" spans="1:10">
      <c r="A59" s="101"/>
      <c r="B59" s="25"/>
      <c r="C59" s="25"/>
      <c r="D59" s="97" t="s">
        <v>76</v>
      </c>
      <c r="E59" s="111">
        <v>255</v>
      </c>
      <c r="F59" s="52">
        <v>687.83645000000001</v>
      </c>
      <c r="G59" s="52">
        <v>881.50819000000001</v>
      </c>
      <c r="H59" s="28">
        <f t="shared" si="4"/>
        <v>175398.29475</v>
      </c>
      <c r="I59" s="78">
        <f t="shared" si="5"/>
        <v>224784.58845000001</v>
      </c>
    </row>
    <row r="60" spans="1:10">
      <c r="A60" s="101"/>
      <c r="B60" s="25"/>
      <c r="C60" s="25"/>
      <c r="D60" s="100" t="s">
        <v>18</v>
      </c>
      <c r="E60" s="109">
        <v>5291</v>
      </c>
      <c r="F60" s="83"/>
      <c r="G60" s="68"/>
      <c r="H60" s="79">
        <f>SUM(H56:H59)</f>
        <v>365171.44680000003</v>
      </c>
      <c r="I60" s="91">
        <f>SUM(I56:I59)</f>
        <v>500016.97636800003</v>
      </c>
    </row>
    <row r="61" spans="1:10">
      <c r="A61" s="101"/>
      <c r="B61" s="25"/>
      <c r="C61" s="25"/>
      <c r="D61" s="28"/>
      <c r="E61" s="28"/>
      <c r="F61" s="28"/>
      <c r="G61" s="28"/>
      <c r="H61" s="26"/>
    </row>
    <row r="62" spans="1:10">
      <c r="A62" s="101"/>
      <c r="B62" s="25"/>
      <c r="C62" s="25"/>
      <c r="D62" s="28"/>
      <c r="E62" s="28"/>
      <c r="F62" s="28"/>
      <c r="G62" s="28"/>
      <c r="H62" s="26"/>
    </row>
    <row r="63" spans="1:10">
      <c r="A63" s="101"/>
      <c r="B63" s="25"/>
      <c r="C63" s="25"/>
      <c r="D63" s="28"/>
      <c r="E63" s="28"/>
      <c r="F63" s="28"/>
      <c r="G63" s="28"/>
      <c r="H63" s="26"/>
    </row>
    <row r="64" spans="1:10">
      <c r="A64" s="101"/>
      <c r="B64" s="25"/>
      <c r="C64" s="25"/>
      <c r="D64" s="28"/>
      <c r="E64" s="28"/>
      <c r="F64" s="28"/>
      <c r="G64" s="28"/>
      <c r="H64" s="26"/>
    </row>
    <row r="65" spans="1:23">
      <c r="A65" s="101"/>
      <c r="B65" s="25"/>
      <c r="C65" s="25"/>
      <c r="D65" s="28"/>
      <c r="E65" s="28"/>
      <c r="F65" s="28"/>
      <c r="G65" s="28"/>
      <c r="H65" s="26"/>
    </row>
    <row r="66" spans="1:23">
      <c r="A66" s="101"/>
      <c r="B66" s="25"/>
      <c r="C66" s="25"/>
      <c r="D66" s="28"/>
      <c r="E66" s="28"/>
      <c r="F66" s="28"/>
      <c r="G66" s="28"/>
      <c r="H66" s="26"/>
    </row>
    <row r="67" spans="1:23">
      <c r="A67" s="101"/>
      <c r="B67" s="25"/>
      <c r="C67" s="25"/>
      <c r="D67" s="28"/>
      <c r="E67" s="28"/>
      <c r="F67" s="28"/>
      <c r="G67" s="28"/>
      <c r="H67" s="26"/>
    </row>
    <row r="68" spans="1:23" ht="15" customHeight="1">
      <c r="A68" s="155" t="s">
        <v>31</v>
      </c>
      <c r="B68" s="155" t="s">
        <v>32</v>
      </c>
      <c r="C68" s="175" t="s">
        <v>33</v>
      </c>
      <c r="D68" s="176"/>
      <c r="E68" s="176"/>
      <c r="F68" s="176"/>
      <c r="G68" s="176"/>
      <c r="H68" s="177"/>
      <c r="I68" s="175" t="s">
        <v>34</v>
      </c>
      <c r="J68" s="176"/>
      <c r="K68" s="176"/>
      <c r="L68" s="176"/>
      <c r="M68" s="177"/>
      <c r="N68"/>
      <c r="O68"/>
      <c r="P68"/>
      <c r="Q68"/>
      <c r="R68"/>
      <c r="S68"/>
      <c r="T68"/>
      <c r="U68"/>
      <c r="V68"/>
      <c r="W68"/>
    </row>
    <row r="69" spans="1:23" ht="14.45" customHeight="1">
      <c r="A69" s="156"/>
      <c r="B69" s="158"/>
      <c r="C69" s="155" t="s">
        <v>35</v>
      </c>
      <c r="D69" s="178" t="s">
        <v>42</v>
      </c>
      <c r="E69" s="178"/>
      <c r="F69" s="178"/>
      <c r="G69" s="178"/>
      <c r="H69" s="154"/>
      <c r="I69" s="155" t="s">
        <v>35</v>
      </c>
      <c r="J69" s="178" t="s">
        <v>42</v>
      </c>
      <c r="K69" s="178"/>
      <c r="L69" s="178"/>
      <c r="M69" s="154"/>
      <c r="N69"/>
      <c r="O69"/>
      <c r="P69"/>
      <c r="Q69"/>
      <c r="R69"/>
      <c r="S69"/>
      <c r="T69"/>
      <c r="U69"/>
      <c r="V69"/>
      <c r="W69"/>
    </row>
    <row r="70" spans="1:23">
      <c r="A70" s="156"/>
      <c r="B70" s="158"/>
      <c r="C70" s="156"/>
      <c r="D70" s="153" t="s">
        <v>36</v>
      </c>
      <c r="E70" s="178"/>
      <c r="F70" s="154"/>
      <c r="G70" s="153" t="s">
        <v>37</v>
      </c>
      <c r="H70" s="154"/>
      <c r="I70" s="156"/>
      <c r="J70" s="153" t="s">
        <v>36</v>
      </c>
      <c r="K70" s="154"/>
      <c r="L70" s="153" t="s">
        <v>37</v>
      </c>
      <c r="M70" s="154"/>
      <c r="N70"/>
      <c r="O70"/>
      <c r="P70"/>
      <c r="Q70"/>
      <c r="R70"/>
      <c r="S70"/>
      <c r="T70"/>
      <c r="U70"/>
      <c r="V70"/>
      <c r="W70"/>
    </row>
    <row r="71" spans="1:23">
      <c r="A71" s="157"/>
      <c r="B71" s="159"/>
      <c r="C71" s="34" t="s">
        <v>43</v>
      </c>
      <c r="D71" s="36" t="s">
        <v>43</v>
      </c>
      <c r="E71" s="30"/>
      <c r="F71" s="37" t="s">
        <v>44</v>
      </c>
      <c r="G71" s="36" t="s">
        <v>43</v>
      </c>
      <c r="H71" s="37" t="s">
        <v>44</v>
      </c>
      <c r="I71" s="34" t="s">
        <v>43</v>
      </c>
      <c r="J71" s="36" t="s">
        <v>43</v>
      </c>
      <c r="K71" s="37" t="s">
        <v>44</v>
      </c>
      <c r="L71" s="36" t="s">
        <v>43</v>
      </c>
      <c r="M71" s="37" t="s">
        <v>44</v>
      </c>
      <c r="N71"/>
      <c r="O71"/>
      <c r="P71"/>
      <c r="Q71"/>
      <c r="R71"/>
      <c r="S71"/>
      <c r="T71"/>
      <c r="U71"/>
      <c r="V71"/>
      <c r="W71"/>
    </row>
    <row r="72" spans="1:23">
      <c r="A72" s="155" t="s">
        <v>4</v>
      </c>
      <c r="B72" s="32" t="s">
        <v>45</v>
      </c>
      <c r="C72" s="156"/>
      <c r="D72" s="34">
        <v>14</v>
      </c>
      <c r="E72" s="34"/>
      <c r="F72" s="35">
        <v>2.5999999999999999E-2</v>
      </c>
      <c r="G72" s="34">
        <v>25</v>
      </c>
      <c r="H72" s="35">
        <v>4.5999999999999999E-2</v>
      </c>
      <c r="I72" s="35"/>
      <c r="J72" s="34">
        <v>14</v>
      </c>
      <c r="K72" s="35">
        <v>2.5000000000000001E-2</v>
      </c>
      <c r="L72" s="34">
        <v>26</v>
      </c>
      <c r="M72" s="35">
        <v>4.3999999999999997E-2</v>
      </c>
      <c r="N72"/>
      <c r="O72"/>
      <c r="P72"/>
      <c r="Q72"/>
      <c r="R72"/>
      <c r="S72"/>
      <c r="T72"/>
      <c r="U72"/>
      <c r="V72"/>
      <c r="W72"/>
    </row>
    <row r="73" spans="1:23">
      <c r="A73" s="156"/>
      <c r="B73" s="32" t="s">
        <v>46</v>
      </c>
      <c r="C73" s="156"/>
      <c r="D73" s="32">
        <v>22</v>
      </c>
      <c r="E73" s="32"/>
      <c r="F73" s="33">
        <v>4.1000000000000002E-2</v>
      </c>
      <c r="G73" s="32">
        <v>40</v>
      </c>
      <c r="H73" s="33">
        <v>7.4999999999999997E-2</v>
      </c>
      <c r="I73" s="33"/>
      <c r="J73" s="32">
        <v>23</v>
      </c>
      <c r="K73" s="33">
        <v>0.04</v>
      </c>
      <c r="L73" s="32">
        <v>42</v>
      </c>
      <c r="M73" s="33">
        <v>7.0999999999999994E-2</v>
      </c>
      <c r="N73"/>
      <c r="O73"/>
      <c r="P73"/>
      <c r="Q73"/>
      <c r="R73"/>
      <c r="S73"/>
      <c r="T73"/>
      <c r="U73"/>
      <c r="V73"/>
      <c r="W73"/>
    </row>
    <row r="74" spans="1:23">
      <c r="A74" s="156"/>
      <c r="B74" s="32" t="s">
        <v>47</v>
      </c>
      <c r="C74" s="156"/>
      <c r="D74" s="32">
        <v>40</v>
      </c>
      <c r="E74" s="32"/>
      <c r="F74" s="33">
        <v>7.4999999999999997E-2</v>
      </c>
      <c r="G74" s="32">
        <v>8</v>
      </c>
      <c r="H74" s="33">
        <v>1.4999999999999999E-2</v>
      </c>
      <c r="I74" s="33"/>
      <c r="J74" s="32">
        <v>42</v>
      </c>
      <c r="K74" s="33">
        <v>7.0999999999999994E-2</v>
      </c>
      <c r="L74" s="32">
        <v>8</v>
      </c>
      <c r="M74" s="33">
        <v>1.4E-2</v>
      </c>
      <c r="N74"/>
      <c r="O74"/>
      <c r="P74"/>
      <c r="Q74"/>
      <c r="R74"/>
      <c r="S74"/>
      <c r="T74"/>
      <c r="U74"/>
      <c r="V74"/>
      <c r="W74"/>
    </row>
    <row r="75" spans="1:23">
      <c r="A75" s="156"/>
      <c r="B75" s="32" t="s">
        <v>48</v>
      </c>
      <c r="C75" s="156"/>
      <c r="D75" s="32">
        <v>10</v>
      </c>
      <c r="E75" s="32"/>
      <c r="F75" s="33">
        <v>1.7999999999999999E-2</v>
      </c>
      <c r="G75" s="32">
        <v>2</v>
      </c>
      <c r="H75" s="33">
        <v>4.0000000000000001E-3</v>
      </c>
      <c r="I75" s="33"/>
      <c r="J75" s="32">
        <v>27</v>
      </c>
      <c r="K75" s="33">
        <v>4.5999999999999999E-2</v>
      </c>
      <c r="L75" s="32">
        <v>5</v>
      </c>
      <c r="M75" s="33">
        <v>8.9999999999999993E-3</v>
      </c>
      <c r="N75"/>
      <c r="O75"/>
      <c r="P75"/>
      <c r="Q75"/>
      <c r="R75"/>
      <c r="S75"/>
      <c r="T75"/>
      <c r="U75"/>
      <c r="V75"/>
      <c r="W75"/>
    </row>
    <row r="76" spans="1:23">
      <c r="A76" s="156"/>
      <c r="B76" s="32" t="s">
        <v>49</v>
      </c>
      <c r="C76" s="156"/>
      <c r="D76" s="32">
        <v>6</v>
      </c>
      <c r="E76" s="32"/>
      <c r="F76" s="33">
        <v>1.0999999999999999E-2</v>
      </c>
      <c r="G76" s="32">
        <v>1</v>
      </c>
      <c r="H76" s="33">
        <v>2E-3</v>
      </c>
      <c r="I76" s="33"/>
      <c r="J76" s="32">
        <v>1</v>
      </c>
      <c r="K76" s="33">
        <v>2E-3</v>
      </c>
      <c r="L76" s="32">
        <v>0</v>
      </c>
      <c r="M76" s="33">
        <v>0</v>
      </c>
      <c r="N76"/>
      <c r="O76"/>
      <c r="P76"/>
      <c r="Q76"/>
      <c r="R76"/>
      <c r="S76"/>
      <c r="T76"/>
      <c r="U76"/>
      <c r="V76"/>
      <c r="W76"/>
    </row>
    <row r="77" spans="1:23">
      <c r="A77" s="156"/>
      <c r="B77" s="32" t="s">
        <v>50</v>
      </c>
      <c r="C77" s="157"/>
      <c r="D77" s="32">
        <v>12</v>
      </c>
      <c r="E77" s="32"/>
      <c r="F77" s="33">
        <v>2.1999999999999999E-2</v>
      </c>
      <c r="G77" s="32">
        <v>2</v>
      </c>
      <c r="H77" s="33">
        <v>4.0000000000000001E-3</v>
      </c>
      <c r="I77" s="33"/>
      <c r="J77" s="32">
        <v>13</v>
      </c>
      <c r="K77" s="33">
        <v>2.1999999999999999E-2</v>
      </c>
      <c r="L77" s="32">
        <v>3</v>
      </c>
      <c r="M77" s="33">
        <v>4.0000000000000001E-3</v>
      </c>
      <c r="N77"/>
      <c r="O77"/>
      <c r="P77"/>
      <c r="Q77"/>
      <c r="R77"/>
      <c r="S77"/>
      <c r="T77"/>
      <c r="U77"/>
      <c r="V77"/>
      <c r="W77"/>
    </row>
    <row r="78" spans="1:23">
      <c r="A78" s="157"/>
      <c r="B78" s="38" t="s">
        <v>38</v>
      </c>
      <c r="C78" s="38">
        <v>535</v>
      </c>
      <c r="D78" s="38">
        <v>104</v>
      </c>
      <c r="E78" s="38"/>
      <c r="F78" s="39">
        <v>0.193</v>
      </c>
      <c r="G78" s="38">
        <v>78</v>
      </c>
      <c r="H78" s="39">
        <v>0.14599999999999999</v>
      </c>
      <c r="I78" s="38">
        <v>582</v>
      </c>
      <c r="J78" s="38">
        <v>119</v>
      </c>
      <c r="K78" s="39">
        <v>0.20499999999999999</v>
      </c>
      <c r="L78" s="38">
        <v>84</v>
      </c>
      <c r="M78" s="39">
        <v>0.14399999999999999</v>
      </c>
      <c r="N78"/>
      <c r="O78"/>
      <c r="P78"/>
      <c r="Q78"/>
      <c r="R78"/>
      <c r="S78"/>
      <c r="T78"/>
      <c r="U78"/>
      <c r="V78"/>
      <c r="W78"/>
    </row>
    <row r="79" spans="1:23">
      <c r="A79" s="155" t="s">
        <v>5</v>
      </c>
      <c r="B79" s="32" t="s">
        <v>51</v>
      </c>
      <c r="C79" s="179"/>
      <c r="D79" s="32">
        <v>34</v>
      </c>
      <c r="E79" s="32"/>
      <c r="F79" s="33">
        <v>7.3999999999999996E-2</v>
      </c>
      <c r="G79" s="32">
        <v>10</v>
      </c>
      <c r="H79" s="33">
        <v>2.1000000000000001E-2</v>
      </c>
      <c r="I79" s="33"/>
      <c r="J79" s="32">
        <v>22</v>
      </c>
      <c r="K79" s="33">
        <v>5.7000000000000002E-2</v>
      </c>
      <c r="L79" s="32">
        <v>6</v>
      </c>
      <c r="M79" s="33">
        <v>1.6E-2</v>
      </c>
      <c r="N79"/>
      <c r="O79"/>
      <c r="P79"/>
      <c r="Q79"/>
      <c r="R79"/>
      <c r="S79"/>
      <c r="T79"/>
      <c r="U79"/>
      <c r="V79"/>
      <c r="W79"/>
    </row>
    <row r="80" spans="1:23">
      <c r="A80" s="156"/>
      <c r="B80" s="32" t="s">
        <v>52</v>
      </c>
      <c r="C80" s="180"/>
      <c r="D80" s="32">
        <v>45</v>
      </c>
      <c r="E80" s="32"/>
      <c r="F80" s="33">
        <v>9.8000000000000004E-2</v>
      </c>
      <c r="G80" s="32">
        <v>45</v>
      </c>
      <c r="H80" s="33">
        <v>9.8000000000000004E-2</v>
      </c>
      <c r="I80" s="32"/>
      <c r="J80" s="32">
        <v>15</v>
      </c>
      <c r="K80" s="33">
        <v>3.9E-2</v>
      </c>
      <c r="L80" s="32">
        <v>15</v>
      </c>
      <c r="M80" s="33">
        <v>3.9E-2</v>
      </c>
      <c r="N80"/>
      <c r="O80"/>
      <c r="P80"/>
      <c r="Q80"/>
      <c r="R80"/>
      <c r="S80"/>
      <c r="T80"/>
      <c r="U80"/>
      <c r="V80"/>
      <c r="W80"/>
    </row>
    <row r="81" spans="1:23">
      <c r="A81" s="157"/>
      <c r="B81" s="38" t="s">
        <v>39</v>
      </c>
      <c r="C81" s="38">
        <v>458</v>
      </c>
      <c r="D81" s="38">
        <v>79</v>
      </c>
      <c r="E81" s="38"/>
      <c r="F81" s="39">
        <v>0.17100000000000001</v>
      </c>
      <c r="G81" s="38">
        <v>54</v>
      </c>
      <c r="H81" s="39">
        <v>0.11899999999999999</v>
      </c>
      <c r="I81" s="38">
        <v>392</v>
      </c>
      <c r="J81" s="38">
        <v>37</v>
      </c>
      <c r="K81" s="39">
        <v>9.5000000000000001E-2</v>
      </c>
      <c r="L81" s="38">
        <v>21</v>
      </c>
      <c r="M81" s="39">
        <v>5.5E-2</v>
      </c>
      <c r="N81"/>
      <c r="O81"/>
      <c r="P81"/>
      <c r="Q81"/>
      <c r="R81"/>
      <c r="S81"/>
      <c r="T81"/>
      <c r="U81"/>
      <c r="V81"/>
      <c r="W81"/>
    </row>
    <row r="82" spans="1:23">
      <c r="A82" s="155" t="s">
        <v>6</v>
      </c>
      <c r="B82" s="32" t="s">
        <v>53</v>
      </c>
      <c r="C82" s="179"/>
      <c r="D82" s="32">
        <v>1</v>
      </c>
      <c r="E82" s="32"/>
      <c r="F82" s="33">
        <v>4.4999999999999998E-2</v>
      </c>
      <c r="G82" s="32">
        <v>0</v>
      </c>
      <c r="H82" s="33">
        <v>1.2999999999999999E-2</v>
      </c>
      <c r="I82" s="33"/>
      <c r="J82" s="32">
        <v>1</v>
      </c>
      <c r="K82" s="33">
        <v>3.9E-2</v>
      </c>
      <c r="L82" s="32">
        <v>0</v>
      </c>
      <c r="M82" s="33">
        <v>1.0999999999999999E-2</v>
      </c>
      <c r="N82"/>
      <c r="O82"/>
      <c r="P82"/>
      <c r="Q82"/>
      <c r="R82"/>
      <c r="S82"/>
      <c r="T82"/>
      <c r="U82"/>
      <c r="V82"/>
      <c r="W82"/>
    </row>
    <row r="83" spans="1:23">
      <c r="A83" s="156"/>
      <c r="B83" s="32" t="s">
        <v>52</v>
      </c>
      <c r="C83" s="180"/>
      <c r="D83" s="32">
        <v>2</v>
      </c>
      <c r="E83" s="32"/>
      <c r="F83" s="33">
        <v>5.3999999999999999E-2</v>
      </c>
      <c r="G83" s="32">
        <v>2</v>
      </c>
      <c r="H83" s="33">
        <v>5.3999999999999999E-2</v>
      </c>
      <c r="I83" s="32"/>
      <c r="J83" s="32">
        <v>0</v>
      </c>
      <c r="K83" s="33">
        <v>1.4999999999999999E-2</v>
      </c>
      <c r="L83" s="32">
        <v>0</v>
      </c>
      <c r="M83" s="33">
        <v>1.4999999999999999E-2</v>
      </c>
      <c r="N83"/>
      <c r="O83"/>
      <c r="P83"/>
      <c r="Q83"/>
      <c r="R83"/>
      <c r="S83"/>
      <c r="T83"/>
      <c r="U83"/>
      <c r="V83"/>
      <c r="W83"/>
    </row>
    <row r="84" spans="1:23">
      <c r="A84" s="157"/>
      <c r="B84" s="38" t="s">
        <v>40</v>
      </c>
      <c r="C84" s="38">
        <v>30</v>
      </c>
      <c r="D84" s="38">
        <v>3</v>
      </c>
      <c r="E84" s="38"/>
      <c r="F84" s="39">
        <v>9.9000000000000005E-2</v>
      </c>
      <c r="G84" s="38">
        <v>2</v>
      </c>
      <c r="H84" s="39">
        <v>6.7000000000000004E-2</v>
      </c>
      <c r="I84" s="38">
        <v>21</v>
      </c>
      <c r="J84" s="38">
        <v>1</v>
      </c>
      <c r="K84" s="39">
        <v>5.3999999999999999E-2</v>
      </c>
      <c r="L84" s="38">
        <v>1</v>
      </c>
      <c r="M84" s="39">
        <v>2.5999999999999999E-2</v>
      </c>
      <c r="N84"/>
      <c r="O84"/>
      <c r="P84"/>
      <c r="Q84"/>
      <c r="R84"/>
      <c r="S84"/>
      <c r="T84"/>
      <c r="U84"/>
      <c r="V84"/>
      <c r="W84"/>
    </row>
    <row r="85" spans="1:23">
      <c r="A85" s="173" t="s">
        <v>41</v>
      </c>
      <c r="B85" s="174"/>
      <c r="C85" s="40">
        <v>1024</v>
      </c>
      <c r="D85" s="38">
        <v>185</v>
      </c>
      <c r="E85" s="38"/>
      <c r="F85" s="39">
        <v>0.18099999999999999</v>
      </c>
      <c r="G85" s="38">
        <v>135</v>
      </c>
      <c r="H85" s="39">
        <v>0.13100000000000001</v>
      </c>
      <c r="I85" s="38">
        <v>995</v>
      </c>
      <c r="J85" s="38">
        <v>158</v>
      </c>
      <c r="K85" s="39">
        <v>0.159</v>
      </c>
      <c r="L85" s="38">
        <v>106</v>
      </c>
      <c r="M85" s="39">
        <v>0.106</v>
      </c>
      <c r="N85"/>
      <c r="O85"/>
      <c r="P85"/>
      <c r="Q85"/>
      <c r="R85"/>
      <c r="S85"/>
      <c r="T85"/>
      <c r="U85"/>
      <c r="V85"/>
      <c r="W85"/>
    </row>
    <row r="87" spans="1:23">
      <c r="A87" s="88" t="s">
        <v>110</v>
      </c>
    </row>
  </sheetData>
  <mergeCells count="39">
    <mergeCell ref="A23:K23"/>
    <mergeCell ref="B24:C24"/>
    <mergeCell ref="A1:H1"/>
    <mergeCell ref="A15:K15"/>
    <mergeCell ref="B16:C16"/>
    <mergeCell ref="D16:E16"/>
    <mergeCell ref="F16:G16"/>
    <mergeCell ref="H16:K16"/>
    <mergeCell ref="A6:H6"/>
    <mergeCell ref="A10:H10"/>
    <mergeCell ref="A85:B85"/>
    <mergeCell ref="I68:M68"/>
    <mergeCell ref="C69:C70"/>
    <mergeCell ref="D69:H69"/>
    <mergeCell ref="I69:I70"/>
    <mergeCell ref="J69:M69"/>
    <mergeCell ref="C72:C77"/>
    <mergeCell ref="A72:A78"/>
    <mergeCell ref="A79:A81"/>
    <mergeCell ref="A82:A84"/>
    <mergeCell ref="C79:C80"/>
    <mergeCell ref="C82:C83"/>
    <mergeCell ref="C68:H68"/>
    <mergeCell ref="D70:F70"/>
    <mergeCell ref="G70:H70"/>
    <mergeCell ref="J70:K70"/>
    <mergeCell ref="L70:M70"/>
    <mergeCell ref="A68:A71"/>
    <mergeCell ref="B68:B71"/>
    <mergeCell ref="D24:E24"/>
    <mergeCell ref="F24:G24"/>
    <mergeCell ref="H24:K24"/>
    <mergeCell ref="A31:K31"/>
    <mergeCell ref="A36:K36"/>
    <mergeCell ref="D44:I44"/>
    <mergeCell ref="D45:E45"/>
    <mergeCell ref="A37:G37"/>
    <mergeCell ref="H37:J37"/>
    <mergeCell ref="K37:M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O55"/>
  <sheetViews>
    <sheetView topLeftCell="A55" zoomScale="80" zoomScaleNormal="80" workbookViewId="0">
      <selection activeCell="F10" sqref="F10"/>
    </sheetView>
  </sheetViews>
  <sheetFormatPr defaultColWidth="9.7109375" defaultRowHeight="15"/>
  <cols>
    <col min="1" max="1" width="9.7109375" style="2"/>
    <col min="2" max="2" width="41" style="2" customWidth="1"/>
    <col min="3" max="3" width="19.42578125" style="2" customWidth="1"/>
    <col min="4" max="4" width="20.7109375" style="2" customWidth="1"/>
    <col min="5" max="5" width="19.7109375" style="2" customWidth="1"/>
    <col min="6" max="6" width="22.5703125" style="2" customWidth="1"/>
    <col min="7" max="7" width="28.5703125" style="2" customWidth="1"/>
    <col min="8" max="8" width="22.140625" style="2" customWidth="1"/>
    <col min="9" max="9" width="19.42578125" style="2" customWidth="1"/>
    <col min="10" max="10" width="20.7109375" style="2" customWidth="1"/>
    <col min="11" max="11" width="21.85546875" style="2" customWidth="1"/>
    <col min="12" max="12" width="25.140625" style="2" customWidth="1"/>
    <col min="13" max="13" width="20.7109375" style="2" customWidth="1"/>
    <col min="14" max="14" width="24.85546875" style="2" customWidth="1"/>
    <col min="15" max="15" width="24" style="2" customWidth="1"/>
    <col min="16" max="16" width="24.140625" style="2" customWidth="1"/>
    <col min="17" max="17" width="28.42578125" style="2" customWidth="1"/>
    <col min="18" max="18" width="32.42578125" style="2" customWidth="1"/>
    <col min="19" max="16384" width="9.7109375" style="2"/>
  </cols>
  <sheetData>
    <row r="1" spans="1:15">
      <c r="A1" s="1" t="s">
        <v>0</v>
      </c>
    </row>
    <row r="3" spans="1:15">
      <c r="A3" s="3" t="s">
        <v>135</v>
      </c>
      <c r="G3" s="3" t="s">
        <v>2</v>
      </c>
      <c r="L3" s="3" t="s">
        <v>3</v>
      </c>
    </row>
    <row r="5" spans="1:15" ht="25.15" customHeight="1" thickBot="1">
      <c r="B5" s="4"/>
      <c r="C5" s="5" t="s">
        <v>4</v>
      </c>
      <c r="D5" s="5" t="s">
        <v>55</v>
      </c>
      <c r="E5" s="5" t="s">
        <v>18</v>
      </c>
      <c r="G5" s="4"/>
      <c r="H5" s="5" t="s">
        <v>4</v>
      </c>
      <c r="I5" s="5" t="s">
        <v>55</v>
      </c>
      <c r="J5" s="5" t="s">
        <v>18</v>
      </c>
      <c r="L5" s="4"/>
      <c r="M5" s="5" t="s">
        <v>4</v>
      </c>
      <c r="N5" s="5" t="s">
        <v>55</v>
      </c>
      <c r="O5" s="5" t="s">
        <v>18</v>
      </c>
    </row>
    <row r="6" spans="1:15" ht="25.15" customHeight="1" thickTop="1" thickBot="1">
      <c r="B6" s="6" t="s">
        <v>143</v>
      </c>
      <c r="C6" s="10">
        <f>C22</f>
        <v>473.92654829968149</v>
      </c>
      <c r="D6" s="10">
        <f>SUM(G22,K22)</f>
        <v>567.95901451617033</v>
      </c>
      <c r="E6" s="10">
        <f>SUM(C6:D6)</f>
        <v>1041.8855628158517</v>
      </c>
      <c r="G6" s="6" t="s">
        <v>147</v>
      </c>
      <c r="H6" s="7" t="str">
        <f>'OUC TP Inputs'!I12</f>
        <v>-</v>
      </c>
      <c r="I6" s="7" t="str">
        <f>'OUC TP Inputs'!H12</f>
        <v>-</v>
      </c>
      <c r="J6" s="7">
        <f>SUM(H6:I6)</f>
        <v>0</v>
      </c>
      <c r="L6" s="6" t="s">
        <v>147</v>
      </c>
      <c r="M6" s="7">
        <f>'OUC TP Inputs'!G8</f>
        <v>535</v>
      </c>
      <c r="N6" s="7">
        <f>'OUC TP Inputs'!H8</f>
        <v>488</v>
      </c>
      <c r="O6" s="7">
        <f>SUM(M6:N6)</f>
        <v>1023</v>
      </c>
    </row>
    <row r="7" spans="1:15" ht="25.15" customHeight="1" thickTop="1" thickBot="1">
      <c r="B7" s="6" t="s">
        <v>8</v>
      </c>
      <c r="C7" s="10">
        <f>C44</f>
        <v>0</v>
      </c>
      <c r="D7" s="10">
        <f>SUM(G44,K44)</f>
        <v>0</v>
      </c>
      <c r="E7" s="10">
        <f>SUM(C7:D7)</f>
        <v>0</v>
      </c>
      <c r="G7" s="6" t="s">
        <v>9</v>
      </c>
      <c r="H7" s="7" t="str">
        <f>'OUC TP Inputs'!B12</f>
        <v>-</v>
      </c>
      <c r="I7" s="7" t="str">
        <f>'OUC TP Inputs'!E12</f>
        <v>-</v>
      </c>
      <c r="J7" s="7">
        <f>SUM(H7:I7)</f>
        <v>0</v>
      </c>
      <c r="L7" s="6" t="s">
        <v>9</v>
      </c>
      <c r="M7" s="7">
        <f>'OUC TP Inputs'!B8</f>
        <v>104</v>
      </c>
      <c r="N7" s="7">
        <f>'OUC TP Inputs'!E8</f>
        <v>82</v>
      </c>
      <c r="O7" s="7">
        <f>SUM(M7:N7)</f>
        <v>186</v>
      </c>
    </row>
    <row r="8" spans="1:15" ht="25.15" customHeight="1" thickTop="1" thickBot="1">
      <c r="B8" s="6" t="s">
        <v>145</v>
      </c>
      <c r="C8" s="8">
        <f>C7/C6</f>
        <v>0</v>
      </c>
      <c r="D8" s="8">
        <f>D7/D6</f>
        <v>0</v>
      </c>
      <c r="E8" s="9">
        <f>E7/E6</f>
        <v>0</v>
      </c>
      <c r="G8" s="6" t="s">
        <v>145</v>
      </c>
      <c r="H8" s="8" t="str">
        <f>IFERROR(H7/H6, "No Data")</f>
        <v>No Data</v>
      </c>
      <c r="I8" s="8" t="str">
        <f>IFERROR(I7/I6, "No Data")</f>
        <v>No Data</v>
      </c>
      <c r="J8" s="8" t="str">
        <f>IFERROR(J7/J6, "No Data")</f>
        <v>No Data</v>
      </c>
      <c r="L8" s="6" t="s">
        <v>145</v>
      </c>
      <c r="M8" s="9">
        <f>M7/M6</f>
        <v>0.19439252336448598</v>
      </c>
      <c r="N8" s="9">
        <f t="shared" ref="N8:O8" si="0">N7/N6</f>
        <v>0.16803278688524589</v>
      </c>
      <c r="O8" s="9">
        <f t="shared" si="0"/>
        <v>0.18181818181818182</v>
      </c>
    </row>
    <row r="9" spans="1:15" ht="25.15" customHeight="1" thickTop="1" thickBot="1">
      <c r="B9" s="6" t="s">
        <v>144</v>
      </c>
      <c r="C9" s="10">
        <f>C33</f>
        <v>437.18813432294002</v>
      </c>
      <c r="D9" s="10">
        <f>SUM(G33,K33)</f>
        <v>461.24617808024533</v>
      </c>
      <c r="E9" s="11">
        <f>SUM(C9:D9)</f>
        <v>898.43431240318534</v>
      </c>
      <c r="G9" s="6" t="s">
        <v>148</v>
      </c>
      <c r="H9" s="7" t="str">
        <f>'OUC TP Inputs'!I13</f>
        <v>-</v>
      </c>
      <c r="I9" s="7" t="str">
        <f>'OUC TP Inputs'!H13</f>
        <v>-</v>
      </c>
      <c r="J9" s="7">
        <f>SUM(H9:I9)</f>
        <v>0</v>
      </c>
      <c r="L9" s="6" t="s">
        <v>148</v>
      </c>
      <c r="M9" s="7">
        <f>'OUC TP Inputs'!G9</f>
        <v>582</v>
      </c>
      <c r="N9" s="7">
        <f>'OUC TP Inputs'!H9</f>
        <v>413</v>
      </c>
      <c r="O9" s="7">
        <f>SUM(M9:N9)</f>
        <v>995</v>
      </c>
    </row>
    <row r="10" spans="1:15" ht="25.15" customHeight="1" thickTop="1" thickBot="1">
      <c r="B10" s="6" t="s">
        <v>12</v>
      </c>
      <c r="C10" s="7">
        <f>C55</f>
        <v>0</v>
      </c>
      <c r="D10" s="7">
        <f>SUM(G55,K55)</f>
        <v>0</v>
      </c>
      <c r="E10" s="11">
        <f>SUM(C10:D10)</f>
        <v>0</v>
      </c>
      <c r="F10" s="29"/>
      <c r="G10" s="6" t="s">
        <v>13</v>
      </c>
      <c r="H10" s="7" t="str">
        <f>'OUC TP Inputs'!B13</f>
        <v>-</v>
      </c>
      <c r="I10" s="7" t="str">
        <f>'OUC TP Inputs'!E13</f>
        <v>-</v>
      </c>
      <c r="J10" s="7">
        <f>SUM(H10:I10)</f>
        <v>0</v>
      </c>
      <c r="L10" s="6" t="s">
        <v>13</v>
      </c>
      <c r="M10" s="7">
        <f>'OUC TP Inputs'!B9</f>
        <v>119</v>
      </c>
      <c r="N10" s="7">
        <f>'OUC TP Inputs'!E9</f>
        <v>38</v>
      </c>
      <c r="O10" s="7">
        <f>SUM(M10:N10)</f>
        <v>157</v>
      </c>
    </row>
    <row r="11" spans="1:15" ht="25.15" customHeight="1" thickTop="1" thickBot="1">
      <c r="B11" s="6" t="s">
        <v>146</v>
      </c>
      <c r="C11" s="8">
        <f>C10/C9</f>
        <v>0</v>
      </c>
      <c r="D11" s="8">
        <f>D10/D9</f>
        <v>0</v>
      </c>
      <c r="E11" s="9">
        <f>E10/E9</f>
        <v>0</v>
      </c>
      <c r="G11" s="6" t="s">
        <v>146</v>
      </c>
      <c r="H11" s="9" t="str">
        <f>IFERROR(H10/H9, "No Data")</f>
        <v>No Data</v>
      </c>
      <c r="I11" s="9" t="str">
        <f>IFERROR(I10/I9, "No Data")</f>
        <v>No Data</v>
      </c>
      <c r="J11" s="9" t="str">
        <f>IFERROR(J10/J9, "No Data")</f>
        <v>No Data</v>
      </c>
      <c r="L11" s="6" t="s">
        <v>146</v>
      </c>
      <c r="M11" s="9">
        <f>M10/M9</f>
        <v>0.20446735395189003</v>
      </c>
      <c r="N11" s="9">
        <f t="shared" ref="N11:O11" si="1">N10/N9</f>
        <v>9.2009685230024216E-2</v>
      </c>
      <c r="O11" s="9">
        <f t="shared" si="1"/>
        <v>0.1577889447236181</v>
      </c>
    </row>
    <row r="12" spans="1:15" ht="15.75" thickTop="1"/>
    <row r="14" spans="1:15">
      <c r="A14" s="3" t="s">
        <v>102</v>
      </c>
    </row>
    <row r="16" spans="1:15">
      <c r="B16" s="2" t="s">
        <v>4</v>
      </c>
      <c r="F16" s="2" t="s">
        <v>58</v>
      </c>
      <c r="J16" s="2" t="s">
        <v>57</v>
      </c>
    </row>
    <row r="17" spans="1:12" ht="25.15" customHeight="1">
      <c r="B17" s="12" t="s">
        <v>15</v>
      </c>
      <c r="C17" s="49" t="s">
        <v>43</v>
      </c>
      <c r="D17" s="49" t="s">
        <v>56</v>
      </c>
      <c r="F17" s="12" t="s">
        <v>15</v>
      </c>
      <c r="G17" s="49" t="s">
        <v>43</v>
      </c>
      <c r="H17" s="49" t="s">
        <v>56</v>
      </c>
      <c r="J17" s="12" t="s">
        <v>15</v>
      </c>
      <c r="K17" s="49" t="s">
        <v>43</v>
      </c>
      <c r="L17" s="49" t="s">
        <v>56</v>
      </c>
    </row>
    <row r="18" spans="1:12" ht="25.15" customHeight="1" thickBot="1">
      <c r="B18" s="13" t="s">
        <v>16</v>
      </c>
      <c r="C18" s="31">
        <f>('OUC TP Inputs'!I46+'OUC TP Inputs'!I46*'OUC TP Inputs'!$B$44)/1000</f>
        <v>274.67921266417187</v>
      </c>
      <c r="D18" s="41">
        <f>C18/$C$22</f>
        <v>0.57958182264666447</v>
      </c>
      <c r="F18" s="13" t="s">
        <v>59</v>
      </c>
      <c r="G18" s="31">
        <f>('OUC TP Inputs'!I51+'OUC TP Inputs'!I51*'OUC TP Inputs'!$B$44)/1000</f>
        <v>15.292076019703703</v>
      </c>
      <c r="H18" s="41">
        <f>G18/$G$22</f>
        <v>0.21343974930268192</v>
      </c>
      <c r="J18" s="13" t="s">
        <v>63</v>
      </c>
      <c r="K18" s="31">
        <f>('OUC TP Inputs'!I56+'OUC TP Inputs'!I56*'OUC TP Inputs'!$B$44)/1000</f>
        <v>52.096351745629626</v>
      </c>
      <c r="L18" s="41">
        <f>K18/$K$22</f>
        <v>0.10496669707344547</v>
      </c>
    </row>
    <row r="19" spans="1:12" ht="25.15" customHeight="1" thickBot="1">
      <c r="B19" s="14" t="s">
        <v>17</v>
      </c>
      <c r="C19" s="31">
        <f>('OUC TP Inputs'!I47+'OUC TP Inputs'!I47*'OUC TP Inputs'!$B$44)/1000</f>
        <v>195.93750996388891</v>
      </c>
      <c r="D19" s="41">
        <f t="shared" ref="D19:D20" si="2">C19/$C$22</f>
        <v>0.41343434054677669</v>
      </c>
      <c r="F19" s="14" t="s">
        <v>60</v>
      </c>
      <c r="G19" s="31">
        <f>('OUC TP Inputs'!I52+'OUC TP Inputs'!I52*'OUC TP Inputs'!$B$44)/1000</f>
        <v>12.292539904577778</v>
      </c>
      <c r="H19" s="41">
        <f t="shared" ref="H19:H21" si="3">G19/$G$22</f>
        <v>0.17157360662775015</v>
      </c>
      <c r="J19" s="14" t="s">
        <v>64</v>
      </c>
      <c r="K19" s="31">
        <f>('OUC TP Inputs'!I57+'OUC TP Inputs'!I57*'OUC TP Inputs'!$B$44)/1000</f>
        <v>156.01664212853333</v>
      </c>
      <c r="L19" s="41">
        <f t="shared" ref="L19:L21" si="4">K19/$K$22</f>
        <v>0.31435121777209174</v>
      </c>
    </row>
    <row r="20" spans="1:12" ht="25.15" customHeight="1" thickBot="1">
      <c r="B20" s="14" t="s">
        <v>67</v>
      </c>
      <c r="C20" s="31">
        <f>('OUC TP Inputs'!I48+'OUC TP Inputs'!I48*'OUC TP Inputs'!$B$44)/1000</f>
        <v>3.3098256716207408</v>
      </c>
      <c r="D20" s="41">
        <f t="shared" si="2"/>
        <v>6.9838368065589232E-3</v>
      </c>
      <c r="F20" s="14" t="s">
        <v>61</v>
      </c>
      <c r="G20" s="31">
        <f>('OUC TP Inputs'!I53+'OUC TP Inputs'!I53*'OUC TP Inputs'!$B$44)/1000</f>
        <v>21.702494515207405</v>
      </c>
      <c r="H20" s="41">
        <f t="shared" si="3"/>
        <v>0.3029134162425155</v>
      </c>
      <c r="J20" s="14" t="s">
        <v>65</v>
      </c>
      <c r="K20" s="31">
        <f>('OUC TP Inputs'!I58+'OUC TP Inputs'!I58*'OUC TP Inputs'!$B$44)/1000</f>
        <v>65.080635614814824</v>
      </c>
      <c r="L20" s="41">
        <f t="shared" si="4"/>
        <v>0.13112817183979938</v>
      </c>
    </row>
    <row r="21" spans="1:12" ht="25.15" customHeight="1" thickBot="1">
      <c r="B21" s="14"/>
      <c r="C21" s="15"/>
      <c r="D21" s="16"/>
      <c r="F21" s="14" t="s">
        <v>62</v>
      </c>
      <c r="G21" s="31">
        <f>('OUC TP Inputs'!I54+'OUC TP Inputs'!I54*'OUC TP Inputs'!$B$44)/1000</f>
        <v>22.358757163259259</v>
      </c>
      <c r="H21" s="41">
        <f t="shared" si="3"/>
        <v>0.31207322782705249</v>
      </c>
      <c r="J21" s="14" t="s">
        <v>66</v>
      </c>
      <c r="K21" s="31">
        <f>('OUC TP Inputs'!I59+'OUC TP Inputs'!I59*'OUC TP Inputs'!$B$44)/1000</f>
        <v>223.11951742444447</v>
      </c>
      <c r="L21" s="41">
        <f t="shared" si="4"/>
        <v>0.44955391331466354</v>
      </c>
    </row>
    <row r="22" spans="1:12" ht="25.15" customHeight="1">
      <c r="B22" s="17" t="s">
        <v>18</v>
      </c>
      <c r="C22" s="42">
        <f>SUM(C18:C21)</f>
        <v>473.92654829968149</v>
      </c>
      <c r="D22" s="43">
        <f>SUM(D18:D21)</f>
        <v>1</v>
      </c>
      <c r="F22" s="17" t="s">
        <v>18</v>
      </c>
      <c r="G22" s="42">
        <f>SUM(G18:G21)</f>
        <v>71.64586760274814</v>
      </c>
      <c r="H22" s="43">
        <f>SUM(H18:H21)</f>
        <v>1</v>
      </c>
      <c r="J22" s="17" t="s">
        <v>18</v>
      </c>
      <c r="K22" s="42">
        <f>SUM(K18:K21)</f>
        <v>496.3131469134222</v>
      </c>
      <c r="L22" s="43">
        <f>SUM(L18:L21)</f>
        <v>1</v>
      </c>
    </row>
    <row r="23" spans="1:12" ht="25.15" customHeight="1">
      <c r="B23" s="44"/>
      <c r="C23" s="45"/>
      <c r="D23" s="46"/>
      <c r="F23" s="44"/>
      <c r="G23" s="47"/>
      <c r="H23" s="48"/>
      <c r="J23" s="44"/>
      <c r="K23" s="47"/>
      <c r="L23" s="48"/>
    </row>
    <row r="24" spans="1:12" ht="25.15" customHeight="1">
      <c r="B24" s="44"/>
      <c r="C24" s="45"/>
      <c r="D24" s="46"/>
      <c r="F24" s="44"/>
      <c r="G24" s="47"/>
      <c r="H24" s="48"/>
      <c r="J24" s="44"/>
      <c r="K24" s="47"/>
      <c r="L24" s="48"/>
    </row>
    <row r="25" spans="1:12">
      <c r="A25" s="3" t="s">
        <v>103</v>
      </c>
    </row>
    <row r="27" spans="1:12">
      <c r="B27" s="2" t="s">
        <v>4</v>
      </c>
      <c r="F27" s="2" t="s">
        <v>58</v>
      </c>
      <c r="J27" s="2" t="s">
        <v>57</v>
      </c>
    </row>
    <row r="28" spans="1:12" ht="25.15" customHeight="1">
      <c r="B28" s="12" t="s">
        <v>15</v>
      </c>
      <c r="C28" s="12" t="s">
        <v>43</v>
      </c>
      <c r="D28" s="12" t="s">
        <v>56</v>
      </c>
      <c r="F28" s="12" t="s">
        <v>15</v>
      </c>
      <c r="G28" s="49" t="s">
        <v>43</v>
      </c>
      <c r="H28" s="49" t="s">
        <v>56</v>
      </c>
      <c r="J28" s="12" t="s">
        <v>15</v>
      </c>
      <c r="K28" s="49" t="s">
        <v>43</v>
      </c>
      <c r="L28" s="49" t="s">
        <v>56</v>
      </c>
    </row>
    <row r="29" spans="1:12" ht="25.15" customHeight="1" thickBot="1">
      <c r="B29" s="13" t="s">
        <v>16</v>
      </c>
      <c r="C29" s="31">
        <f>('OUC TP Inputs'!H46+'OUC TP Inputs'!H46*'OUC TP Inputs'!$B$45)/1000</f>
        <v>252.68753472092786</v>
      </c>
      <c r="D29" s="41">
        <f>C29/$C$33</f>
        <v>0.57798351529429626</v>
      </c>
      <c r="F29" s="13" t="s">
        <v>59</v>
      </c>
      <c r="G29" s="31">
        <f>('OUC TP Inputs'!H51+'OUC TP Inputs'!H51*'OUC TP Inputs'!$B$45)/1000</f>
        <v>11.356324480763455</v>
      </c>
      <c r="H29" s="41">
        <f>G29/$G$33</f>
        <v>0.17446980273467047</v>
      </c>
      <c r="J29" s="13" t="s">
        <v>63</v>
      </c>
      <c r="K29" s="31">
        <f>('OUC TP Inputs'!H56+'OUC TP Inputs'!H56*'OUC TP Inputs'!$B$45)/1000</f>
        <v>36.430160365575759</v>
      </c>
      <c r="L29" s="41">
        <f>K29/$K$33</f>
        <v>9.1959199916284359E-2</v>
      </c>
    </row>
    <row r="30" spans="1:12" ht="25.15" customHeight="1" thickBot="1">
      <c r="B30" s="14" t="s">
        <v>17</v>
      </c>
      <c r="C30" s="31">
        <f>('OUC TP Inputs'!H47+'OUC TP Inputs'!H47*'OUC TP Inputs'!$B$45)/1000</f>
        <v>180.70671809896243</v>
      </c>
      <c r="D30" s="41">
        <f t="shared" ref="D30:D31" si="5">C30/$C$33</f>
        <v>0.41333856962704951</v>
      </c>
      <c r="F30" s="14" t="s">
        <v>60</v>
      </c>
      <c r="G30" s="31">
        <f>('OUC TP Inputs'!H52+'OUC TP Inputs'!H52*'OUC TP Inputs'!$B$45)/1000</f>
        <v>9.9195014728363642</v>
      </c>
      <c r="H30" s="41">
        <f t="shared" ref="H30:H32" si="6">G30/$G$33</f>
        <v>0.1523955632056479</v>
      </c>
      <c r="J30" s="14" t="s">
        <v>64</v>
      </c>
      <c r="K30" s="31">
        <f>('OUC TP Inputs'!H57+'OUC TP Inputs'!H57*'OUC TP Inputs'!$B$45)/1000</f>
        <v>117.32814371000001</v>
      </c>
      <c r="L30" s="41">
        <f t="shared" ref="L30:L32" si="7">K30/$K$33</f>
        <v>0.29616675070773907</v>
      </c>
    </row>
    <row r="31" spans="1:12" ht="25.15" customHeight="1" thickBot="1">
      <c r="B31" s="14" t="s">
        <v>67</v>
      </c>
      <c r="C31" s="31">
        <f>('OUC TP Inputs'!H48+'OUC TP Inputs'!H48*'OUC TP Inputs'!$B$45)/1000</f>
        <v>3.7938815030496968</v>
      </c>
      <c r="D31" s="41">
        <f t="shared" si="5"/>
        <v>8.6779150786541037E-3</v>
      </c>
      <c r="F31" s="14" t="s">
        <v>61</v>
      </c>
      <c r="G31" s="31">
        <f>('OUC TP Inputs'!H53+'OUC TP Inputs'!H53*'OUC TP Inputs'!$B$45)/1000</f>
        <v>20.680595144730304</v>
      </c>
      <c r="H31" s="41">
        <f t="shared" si="6"/>
        <v>0.31772069928510133</v>
      </c>
      <c r="J31" s="14" t="s">
        <v>65</v>
      </c>
      <c r="K31" s="31">
        <f>('OUC TP Inputs'!H58+'OUC TP Inputs'!H58*'OUC TP Inputs'!$B$45)/1000</f>
        <v>52.116812390787878</v>
      </c>
      <c r="L31" s="41">
        <f t="shared" si="7"/>
        <v>0.13155638958352422</v>
      </c>
    </row>
    <row r="32" spans="1:12" ht="25.15" customHeight="1" thickBot="1">
      <c r="B32" s="14"/>
      <c r="C32" s="15"/>
      <c r="D32" s="16"/>
      <c r="F32" s="14" t="s">
        <v>62</v>
      </c>
      <c r="G32" s="31">
        <f>('OUC TP Inputs'!H54+'OUC TP Inputs'!H54*'OUC TP Inputs'!$B$45)/1000</f>
        <v>23.134066211006061</v>
      </c>
      <c r="H32" s="41">
        <f t="shared" si="6"/>
        <v>0.35541393477458039</v>
      </c>
      <c r="J32" s="14" t="s">
        <v>66</v>
      </c>
      <c r="K32" s="31">
        <f>('OUC TP Inputs'!H59+'OUC TP Inputs'!H59*'OUC TP Inputs'!$B$45)/1000</f>
        <v>190.28057430454544</v>
      </c>
      <c r="L32" s="41">
        <f t="shared" si="7"/>
        <v>0.48031765979245222</v>
      </c>
    </row>
    <row r="33" spans="1:12" ht="25.15" customHeight="1">
      <c r="B33" s="17" t="s">
        <v>18</v>
      </c>
      <c r="C33" s="42">
        <f>SUM(C29:C32)</f>
        <v>437.18813432294002</v>
      </c>
      <c r="D33" s="43">
        <f>SUM(D29:D32)</f>
        <v>0.99999999999999989</v>
      </c>
      <c r="F33" s="17" t="s">
        <v>18</v>
      </c>
      <c r="G33" s="42">
        <f>SUM(G29:G32)</f>
        <v>65.090487309336183</v>
      </c>
      <c r="H33" s="43">
        <f>SUM(H29:H32)</f>
        <v>1</v>
      </c>
      <c r="J33" s="17" t="s">
        <v>18</v>
      </c>
      <c r="K33" s="42">
        <f>SUM(K29:K32)</f>
        <v>396.15569077090913</v>
      </c>
      <c r="L33" s="43">
        <f>SUM(L29:L32)</f>
        <v>0.99999999999999989</v>
      </c>
    </row>
    <row r="36" spans="1:12">
      <c r="A36" s="3" t="s">
        <v>133</v>
      </c>
    </row>
    <row r="38" spans="1:12">
      <c r="B38" s="2" t="s">
        <v>4</v>
      </c>
      <c r="F38" s="2" t="s">
        <v>58</v>
      </c>
      <c r="J38" s="2" t="s">
        <v>57</v>
      </c>
    </row>
    <row r="39" spans="1:12" ht="25.15" customHeight="1">
      <c r="B39" s="54" t="s">
        <v>19</v>
      </c>
      <c r="C39" s="49" t="s">
        <v>43</v>
      </c>
      <c r="D39" s="49" t="s">
        <v>56</v>
      </c>
      <c r="F39" s="54" t="s">
        <v>19</v>
      </c>
      <c r="G39" s="49" t="s">
        <v>43</v>
      </c>
      <c r="H39" s="49" t="s">
        <v>56</v>
      </c>
      <c r="J39" s="12" t="s">
        <v>19</v>
      </c>
      <c r="K39" s="49" t="s">
        <v>43</v>
      </c>
      <c r="L39" s="49" t="s">
        <v>56</v>
      </c>
    </row>
    <row r="40" spans="1:12" ht="25.15" customHeight="1" thickBot="1">
      <c r="B40" s="55" t="s">
        <v>20</v>
      </c>
      <c r="C40" s="31">
        <v>0</v>
      </c>
      <c r="D40" s="41">
        <f>C40/$C$22</f>
        <v>0</v>
      </c>
      <c r="F40" s="55" t="s">
        <v>20</v>
      </c>
      <c r="G40" s="31">
        <v>0</v>
      </c>
      <c r="H40" s="41">
        <f>G40/$G$22</f>
        <v>0</v>
      </c>
      <c r="J40" s="13" t="s">
        <v>96</v>
      </c>
      <c r="K40" s="31">
        <f>'AP MW Summary'!D6</f>
        <v>0</v>
      </c>
      <c r="L40" s="41">
        <f>K40/K22</f>
        <v>0</v>
      </c>
    </row>
    <row r="41" spans="1:12" ht="25.15" customHeight="1" thickBot="1">
      <c r="B41" s="56" t="s">
        <v>21</v>
      </c>
      <c r="C41" s="31">
        <v>0</v>
      </c>
      <c r="D41" s="41">
        <f>C41/$C$22</f>
        <v>0</v>
      </c>
      <c r="F41" s="56" t="s">
        <v>21</v>
      </c>
      <c r="G41" s="31">
        <v>0</v>
      </c>
      <c r="H41" s="50">
        <f>G41/$G$22</f>
        <v>0</v>
      </c>
      <c r="J41" s="14"/>
      <c r="K41" s="51"/>
      <c r="L41" s="50"/>
    </row>
    <row r="42" spans="1:12" ht="25.15" customHeight="1" thickBot="1">
      <c r="B42" s="56" t="s">
        <v>74</v>
      </c>
      <c r="C42" s="31">
        <v>0</v>
      </c>
      <c r="D42" s="41">
        <f t="shared" ref="D42:D43" si="8">C42/$C$22</f>
        <v>0</v>
      </c>
      <c r="F42" s="56"/>
      <c r="G42" s="31"/>
      <c r="H42" s="50"/>
      <c r="J42" s="14"/>
      <c r="K42" s="51"/>
      <c r="L42" s="50"/>
    </row>
    <row r="43" spans="1:12" ht="25.15" customHeight="1" thickBot="1">
      <c r="B43" s="56" t="s">
        <v>73</v>
      </c>
      <c r="C43" s="31">
        <v>0</v>
      </c>
      <c r="D43" s="41">
        <f t="shared" si="8"/>
        <v>0</v>
      </c>
      <c r="F43" s="56"/>
      <c r="G43" s="31"/>
      <c r="H43" s="50"/>
      <c r="J43" s="14"/>
      <c r="K43" s="51"/>
      <c r="L43" s="50"/>
    </row>
    <row r="44" spans="1:12" ht="25.15" customHeight="1">
      <c r="B44" s="57" t="s">
        <v>18</v>
      </c>
      <c r="C44" s="42">
        <f>SUM(C38:C43)</f>
        <v>0</v>
      </c>
      <c r="D44" s="43">
        <f>SUM(D38:D43)</f>
        <v>0</v>
      </c>
      <c r="F44" s="57" t="s">
        <v>18</v>
      </c>
      <c r="G44" s="42">
        <f>SUM(G38:G43)</f>
        <v>0</v>
      </c>
      <c r="H44" s="43">
        <f>SUM(H38:H43)</f>
        <v>0</v>
      </c>
      <c r="J44" s="17" t="s">
        <v>18</v>
      </c>
      <c r="K44" s="42">
        <f>SUM(K40:K43)</f>
        <v>0</v>
      </c>
      <c r="L44" s="43">
        <f>SUM(L40:L43)</f>
        <v>0</v>
      </c>
    </row>
    <row r="47" spans="1:12">
      <c r="A47" s="3" t="s">
        <v>134</v>
      </c>
    </row>
    <row r="49" spans="2:12">
      <c r="B49" s="2" t="s">
        <v>4</v>
      </c>
      <c r="F49" s="2" t="s">
        <v>58</v>
      </c>
      <c r="J49" s="2" t="s">
        <v>57</v>
      </c>
    </row>
    <row r="50" spans="2:12" ht="25.15" customHeight="1">
      <c r="B50" s="12" t="s">
        <v>19</v>
      </c>
      <c r="C50" s="49" t="s">
        <v>43</v>
      </c>
      <c r="D50" s="49" t="s">
        <v>56</v>
      </c>
      <c r="F50" s="12" t="s">
        <v>19</v>
      </c>
      <c r="G50" s="49" t="s">
        <v>43</v>
      </c>
      <c r="H50" s="49" t="s">
        <v>56</v>
      </c>
      <c r="J50" s="12" t="s">
        <v>19</v>
      </c>
      <c r="K50" s="49" t="s">
        <v>43</v>
      </c>
      <c r="L50" s="49" t="s">
        <v>56</v>
      </c>
    </row>
    <row r="51" spans="2:12" ht="25.15" customHeight="1" thickBot="1">
      <c r="B51" s="13" t="s">
        <v>20</v>
      </c>
      <c r="C51" s="31">
        <v>0</v>
      </c>
      <c r="D51" s="41">
        <f>C51/$C$33</f>
        <v>0</v>
      </c>
      <c r="F51" s="13" t="s">
        <v>20</v>
      </c>
      <c r="G51" s="31">
        <v>0</v>
      </c>
      <c r="H51" s="41">
        <f>G51/$G$33</f>
        <v>0</v>
      </c>
      <c r="J51" s="13" t="s">
        <v>96</v>
      </c>
      <c r="K51" s="31">
        <f>'AP MW Summary'!E6</f>
        <v>0</v>
      </c>
      <c r="L51" s="41">
        <f>K51/$K$33</f>
        <v>0</v>
      </c>
    </row>
    <row r="52" spans="2:12" ht="25.15" customHeight="1" thickBot="1">
      <c r="B52" s="14" t="s">
        <v>21</v>
      </c>
      <c r="C52" s="31">
        <v>0</v>
      </c>
      <c r="D52" s="41">
        <f t="shared" ref="D52:D54" si="9">C52/$C$33</f>
        <v>0</v>
      </c>
      <c r="F52" s="14" t="s">
        <v>21</v>
      </c>
      <c r="G52" s="31">
        <v>0</v>
      </c>
      <c r="H52" s="41">
        <f>G52/$G$33</f>
        <v>0</v>
      </c>
      <c r="J52" s="14"/>
      <c r="K52" s="51"/>
      <c r="L52" s="50"/>
    </row>
    <row r="53" spans="2:12" ht="25.15" customHeight="1" thickBot="1">
      <c r="B53" s="14" t="s">
        <v>74</v>
      </c>
      <c r="C53" s="31">
        <v>0</v>
      </c>
      <c r="D53" s="41">
        <f t="shared" si="9"/>
        <v>0</v>
      </c>
      <c r="F53" s="14"/>
      <c r="G53" s="31"/>
      <c r="H53" s="41"/>
      <c r="J53" s="14"/>
      <c r="K53" s="51"/>
      <c r="L53" s="50"/>
    </row>
    <row r="54" spans="2:12" ht="25.15" customHeight="1" thickBot="1">
      <c r="B54" s="14" t="s">
        <v>73</v>
      </c>
      <c r="C54" s="31">
        <v>0</v>
      </c>
      <c r="D54" s="41">
        <f t="shared" si="9"/>
        <v>0</v>
      </c>
      <c r="F54" s="14"/>
      <c r="G54" s="31"/>
      <c r="H54" s="41"/>
      <c r="J54" s="14"/>
      <c r="K54" s="51"/>
      <c r="L54" s="50"/>
    </row>
    <row r="55" spans="2:12" ht="25.15" customHeight="1">
      <c r="B55" s="17" t="s">
        <v>18</v>
      </c>
      <c r="C55" s="42">
        <f>SUM(C49:C54)</f>
        <v>0</v>
      </c>
      <c r="D55" s="43">
        <f>SUM(D49:D54)</f>
        <v>0</v>
      </c>
      <c r="F55" s="17" t="s">
        <v>18</v>
      </c>
      <c r="G55" s="42">
        <f>SUM(G49:G54)</f>
        <v>0</v>
      </c>
      <c r="H55" s="43">
        <f>SUM(H49:H54)</f>
        <v>0</v>
      </c>
      <c r="J55" s="17" t="s">
        <v>18</v>
      </c>
      <c r="K55" s="42">
        <f>SUM(K51:K54)</f>
        <v>0</v>
      </c>
      <c r="L55" s="43">
        <f>SUM(L51:L54)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E6"/>
  <sheetViews>
    <sheetView workbookViewId="0">
      <selection activeCell="E27" sqref="E27"/>
    </sheetView>
  </sheetViews>
  <sheetFormatPr defaultRowHeight="15"/>
  <cols>
    <col min="1" max="1" width="18.140625" customWidth="1"/>
    <col min="2" max="2" width="20" customWidth="1"/>
    <col min="3" max="3" width="20.7109375" customWidth="1"/>
    <col min="4" max="4" width="17.42578125" customWidth="1"/>
    <col min="5" max="5" width="15" customWidth="1"/>
  </cols>
  <sheetData>
    <row r="1" spans="1:5" ht="15.75" thickBot="1">
      <c r="A1" s="138" t="s">
        <v>31</v>
      </c>
      <c r="B1" s="137" t="s">
        <v>15</v>
      </c>
      <c r="C1" s="138" t="s">
        <v>136</v>
      </c>
      <c r="D1" s="139" t="s">
        <v>139</v>
      </c>
      <c r="E1" s="139" t="s">
        <v>140</v>
      </c>
    </row>
    <row r="2" spans="1:5">
      <c r="A2" s="141" t="s">
        <v>137</v>
      </c>
      <c r="B2" s="140" t="s">
        <v>63</v>
      </c>
      <c r="C2" s="144" t="s">
        <v>138</v>
      </c>
      <c r="D2" s="148">
        <v>0</v>
      </c>
      <c r="E2" s="148">
        <v>0</v>
      </c>
    </row>
    <row r="3" spans="1:5">
      <c r="A3" s="141" t="s">
        <v>137</v>
      </c>
      <c r="B3" s="140" t="s">
        <v>64</v>
      </c>
      <c r="C3" s="141" t="s">
        <v>138</v>
      </c>
      <c r="D3" s="148">
        <v>0</v>
      </c>
      <c r="E3" s="148">
        <v>0</v>
      </c>
    </row>
    <row r="4" spans="1:5">
      <c r="A4" s="141" t="s">
        <v>137</v>
      </c>
      <c r="B4" s="140" t="s">
        <v>65</v>
      </c>
      <c r="C4" s="141" t="s">
        <v>138</v>
      </c>
      <c r="D4" s="148">
        <v>0</v>
      </c>
      <c r="E4" s="148">
        <v>0</v>
      </c>
    </row>
    <row r="5" spans="1:5" ht="15.75" thickBot="1">
      <c r="A5" s="142" t="s">
        <v>137</v>
      </c>
      <c r="B5" s="140" t="s">
        <v>76</v>
      </c>
      <c r="C5" s="143" t="s">
        <v>138</v>
      </c>
      <c r="D5" s="148">
        <v>0</v>
      </c>
      <c r="E5" s="148">
        <v>0</v>
      </c>
    </row>
    <row r="6" spans="1:5" ht="15.75" thickBot="1">
      <c r="A6" s="145" t="s">
        <v>137</v>
      </c>
      <c r="B6" s="146" t="s">
        <v>18</v>
      </c>
      <c r="C6" s="147" t="s">
        <v>138</v>
      </c>
      <c r="D6" s="149">
        <f>SUM(D2:D5)</f>
        <v>0</v>
      </c>
      <c r="E6" s="149">
        <f>SUM(E2:E5)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OUC TP Dashboard</vt:lpstr>
      <vt:lpstr>OUC TP Inputs</vt:lpstr>
      <vt:lpstr>OUC AP Dashboard</vt:lpstr>
      <vt:lpstr>AP MW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Bieler</dc:creator>
  <cp:lastModifiedBy>Schef Wright</cp:lastModifiedBy>
  <dcterms:created xsi:type="dcterms:W3CDTF">2018-11-30T18:35:50Z</dcterms:created>
  <dcterms:modified xsi:type="dcterms:W3CDTF">2019-05-23T19:57:33Z</dcterms:modified>
</cp:coreProperties>
</file>