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gulatory Filings with FPSC\Docket No. 20190021 - (ECCR - Electric DSM Goals)\Discovery\Staff's 9th IRR (Nos. 92-98)\CD Items\Staff's IRR No. 97\"/>
    </mc:Choice>
  </mc:AlternateContent>
  <xr:revisionPtr revIDLastSave="0" documentId="13_ncr:1_{53ABCC51-4E52-4F18-850A-6F825FE69B91}" xr6:coauthVersionLast="43" xr6:coauthVersionMax="43" xr10:uidLastSave="{00000000-0000-0000-0000-000000000000}"/>
  <bookViews>
    <workbookView xWindow="26580" yWindow="735" windowWidth="22800" windowHeight="11085" xr2:uid="{00000000-000D-0000-FFFF-FFFF00000000}"/>
  </bookViews>
  <sheets>
    <sheet name="97a and b" sheetId="1" r:id="rId1"/>
  </sheets>
  <definedNames>
    <definedName name="_xlnm.Print_Area" localSheetId="0">'97a and b'!$B$1:$H$16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N15" i="1" s="1"/>
  <c r="M14" i="1"/>
  <c r="M13" i="1"/>
  <c r="M12" i="1"/>
  <c r="M11" i="1"/>
  <c r="N11" i="1" s="1"/>
  <c r="M10" i="1"/>
  <c r="M9" i="1"/>
  <c r="M8" i="1"/>
  <c r="M7" i="1"/>
  <c r="N7" i="1" s="1"/>
  <c r="M6" i="1"/>
  <c r="L15" i="1"/>
  <c r="L14" i="1"/>
  <c r="L13" i="1"/>
  <c r="N13" i="1" s="1"/>
  <c r="L12" i="1"/>
  <c r="L11" i="1"/>
  <c r="L10" i="1"/>
  <c r="L9" i="1"/>
  <c r="N9" i="1" s="1"/>
  <c r="L8" i="1"/>
  <c r="L7" i="1"/>
  <c r="L6" i="1"/>
  <c r="K23" i="1"/>
  <c r="K24" i="1" s="1"/>
  <c r="K25" i="1" s="1"/>
  <c r="K26" i="1" s="1"/>
  <c r="K27" i="1" s="1"/>
  <c r="K28" i="1" s="1"/>
  <c r="K29" i="1" s="1"/>
  <c r="K30" i="1" s="1"/>
  <c r="K31" i="1" s="1"/>
  <c r="K7" i="1"/>
  <c r="K8" i="1" s="1"/>
  <c r="K9" i="1" s="1"/>
  <c r="K10" i="1" s="1"/>
  <c r="K11" i="1" s="1"/>
  <c r="K12" i="1" s="1"/>
  <c r="K13" i="1" s="1"/>
  <c r="K14" i="1" s="1"/>
  <c r="K15" i="1" s="1"/>
  <c r="G31" i="1"/>
  <c r="M31" i="1" s="1"/>
  <c r="G30" i="1"/>
  <c r="M30" i="1" s="1"/>
  <c r="N30" i="1" s="1"/>
  <c r="G29" i="1"/>
  <c r="M29" i="1" s="1"/>
  <c r="G28" i="1"/>
  <c r="M28" i="1" s="1"/>
  <c r="G27" i="1"/>
  <c r="M27" i="1" s="1"/>
  <c r="G26" i="1"/>
  <c r="G25" i="1"/>
  <c r="M25" i="1" s="1"/>
  <c r="G24" i="1"/>
  <c r="M24" i="1" s="1"/>
  <c r="G23" i="1"/>
  <c r="M23" i="1" s="1"/>
  <c r="G22" i="1"/>
  <c r="M22" i="1" s="1"/>
  <c r="F31" i="1"/>
  <c r="L31" i="1" s="1"/>
  <c r="F30" i="1"/>
  <c r="L30" i="1" s="1"/>
  <c r="F29" i="1"/>
  <c r="L29" i="1" s="1"/>
  <c r="N29" i="1" s="1"/>
  <c r="F28" i="1"/>
  <c r="L28" i="1" s="1"/>
  <c r="F27" i="1"/>
  <c r="L27" i="1" s="1"/>
  <c r="F26" i="1"/>
  <c r="L26" i="1" s="1"/>
  <c r="F25" i="1"/>
  <c r="L25" i="1" s="1"/>
  <c r="N25" i="1" s="1"/>
  <c r="F24" i="1"/>
  <c r="L24" i="1" s="1"/>
  <c r="F23" i="1"/>
  <c r="L23" i="1" s="1"/>
  <c r="F22" i="1"/>
  <c r="L22" i="1" s="1"/>
  <c r="D32" i="1"/>
  <c r="C32" i="1"/>
  <c r="E31" i="1"/>
  <c r="E30" i="1"/>
  <c r="E29" i="1"/>
  <c r="E28" i="1"/>
  <c r="E27" i="1"/>
  <c r="E26" i="1"/>
  <c r="E25" i="1"/>
  <c r="E24" i="1"/>
  <c r="E23" i="1"/>
  <c r="B23" i="1"/>
  <c r="B24" i="1" s="1"/>
  <c r="B25" i="1" s="1"/>
  <c r="B26" i="1" s="1"/>
  <c r="B27" i="1" s="1"/>
  <c r="B28" i="1" s="1"/>
  <c r="B29" i="1" s="1"/>
  <c r="B30" i="1" s="1"/>
  <c r="B31" i="1" s="1"/>
  <c r="E22" i="1"/>
  <c r="N24" i="1" l="1"/>
  <c r="N28" i="1"/>
  <c r="N23" i="1"/>
  <c r="N27" i="1"/>
  <c r="N31" i="1"/>
  <c r="N22" i="1"/>
  <c r="H26" i="1"/>
  <c r="M26" i="1"/>
  <c r="N26" i="1" s="1"/>
  <c r="N8" i="1"/>
  <c r="N12" i="1"/>
  <c r="N6" i="1"/>
  <c r="N10" i="1"/>
  <c r="N14" i="1"/>
  <c r="H27" i="1"/>
  <c r="H22" i="1"/>
  <c r="H31" i="1"/>
  <c r="H25" i="1"/>
  <c r="H29" i="1"/>
  <c r="F32" i="1"/>
  <c r="H24" i="1"/>
  <c r="H28" i="1"/>
  <c r="E32" i="1"/>
  <c r="G32" i="1"/>
  <c r="H30" i="1"/>
  <c r="H23" i="1"/>
  <c r="B7" i="1"/>
  <c r="B8" i="1" s="1"/>
  <c r="B9" i="1" s="1"/>
  <c r="B10" i="1" s="1"/>
  <c r="B11" i="1" s="1"/>
  <c r="B12" i="1" s="1"/>
  <c r="B13" i="1" s="1"/>
  <c r="B14" i="1" s="1"/>
  <c r="B15" i="1" s="1"/>
  <c r="H32" i="1" l="1"/>
  <c r="H15" i="1"/>
  <c r="H14" i="1"/>
  <c r="H13" i="1"/>
  <c r="H12" i="1"/>
  <c r="H11" i="1"/>
  <c r="H10" i="1"/>
  <c r="H9" i="1"/>
  <c r="H8" i="1"/>
  <c r="H7" i="1"/>
  <c r="H6" i="1"/>
  <c r="G16" i="1"/>
  <c r="F16" i="1"/>
  <c r="D16" i="1"/>
  <c r="C16" i="1"/>
  <c r="E15" i="1"/>
  <c r="E14" i="1"/>
  <c r="E13" i="1"/>
  <c r="E12" i="1"/>
  <c r="E11" i="1"/>
  <c r="E10" i="1"/>
  <c r="E9" i="1"/>
  <c r="E8" i="1"/>
  <c r="E7" i="1"/>
  <c r="E6" i="1"/>
  <c r="E16" i="1" l="1"/>
  <c r="H16" i="1"/>
</calcChain>
</file>

<file path=xl/sharedStrings.xml><?xml version="1.0" encoding="utf-8"?>
<sst xmlns="http://schemas.openxmlformats.org/spreadsheetml/2006/main" count="36" uniqueCount="16">
  <si>
    <t>Year</t>
  </si>
  <si>
    <t>RIM</t>
  </si>
  <si>
    <t>TRC</t>
  </si>
  <si>
    <t>Delta</t>
  </si>
  <si>
    <t>Total</t>
  </si>
  <si>
    <t xml:space="preserve">Annual Bill Impact </t>
  </si>
  <si>
    <t>Annual DSM Portfolio Costs</t>
  </si>
  <si>
    <t>Tampa Electric's  Residential                                                                                                       Annual Bill Impacts for the RIM and TRC                                                                                       2020-2029 DSM Portfolios                                                                                                        (based upon 1,200 kWh monthly usage)</t>
  </si>
  <si>
    <t>Tampa Electric's  Residential                                                                                                       Annual Bill Impacts for the RIM and TRC                                                                                       2020-2029 DSM Portfolios                                                                                                        (based upon 1,000 kWh monthly usage)</t>
  </si>
  <si>
    <t>RIM Portfolio</t>
  </si>
  <si>
    <t>TRC Portfolio</t>
  </si>
  <si>
    <t>Difference</t>
  </si>
  <si>
    <t>1,200 kWh-Mo</t>
  </si>
  <si>
    <t>Projected DSM Residential Bill Impacts</t>
  </si>
  <si>
    <t>1,000 kWh-Mo</t>
  </si>
  <si>
    <t>Monthly                                                                              DSM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</si>
</sst>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5" fontId="2" fillId="0" borderId="0" xfId="0" applyNumberFormat="1" applyFont="1"/>
    <xf numFmtId="0" fontId="2" fillId="0" borderId="12" xfId="0" applyFont="1" applyBorder="1" applyAlignment="1">
      <alignment horizontal="center"/>
    </xf>
    <xf numFmtId="5" fontId="2" fillId="0" borderId="11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/>
    </xf>
    <xf numFmtId="7" fontId="2" fillId="0" borderId="6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15" xfId="0" applyNumberFormat="1" applyFont="1" applyBorder="1" applyAlignment="1">
      <alignment horizontal="center" vertical="center"/>
    </xf>
    <xf numFmtId="5" fontId="2" fillId="0" borderId="16" xfId="0" applyNumberFormat="1" applyFont="1" applyBorder="1" applyAlignment="1">
      <alignment horizontal="center" vertical="center"/>
    </xf>
    <xf numFmtId="7" fontId="2" fillId="0" borderId="17" xfId="0" applyNumberFormat="1" applyFont="1" applyBorder="1" applyAlignment="1">
      <alignment horizontal="center" vertical="center"/>
    </xf>
    <xf numFmtId="7" fontId="2" fillId="0" borderId="15" xfId="0" applyNumberFormat="1" applyFont="1" applyBorder="1" applyAlignment="1">
      <alignment horizontal="center" vertical="center"/>
    </xf>
    <xf numFmtId="7" fontId="2" fillId="0" borderId="1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4" xfId="0" applyNumberFormat="1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center" vertical="center"/>
    </xf>
    <xf numFmtId="7" fontId="2" fillId="0" borderId="25" xfId="0" applyNumberFormat="1" applyFont="1" applyBorder="1" applyAlignment="1">
      <alignment horizontal="center" vertical="center"/>
    </xf>
    <xf numFmtId="5" fontId="2" fillId="0" borderId="18" xfId="0" applyNumberFormat="1" applyFont="1" applyBorder="1" applyAlignment="1">
      <alignment horizontal="center" vertical="center"/>
    </xf>
    <xf numFmtId="5" fontId="2" fillId="0" borderId="19" xfId="0" applyNumberFormat="1" applyFont="1" applyBorder="1" applyAlignment="1">
      <alignment horizontal="center" vertical="center"/>
    </xf>
    <xf numFmtId="5" fontId="2" fillId="0" borderId="20" xfId="0" applyNumberFormat="1" applyFont="1" applyBorder="1" applyAlignment="1">
      <alignment horizontal="center" vertical="center"/>
    </xf>
    <xf numFmtId="7" fontId="2" fillId="0" borderId="21" xfId="0" applyNumberFormat="1" applyFont="1" applyBorder="1" applyAlignment="1">
      <alignment horizontal="center" vertical="center"/>
    </xf>
    <xf numFmtId="7" fontId="2" fillId="0" borderId="19" xfId="0" applyNumberFormat="1" applyFont="1" applyBorder="1" applyAlignment="1">
      <alignment horizontal="center" vertical="center"/>
    </xf>
    <xf numFmtId="7" fontId="2" fillId="0" borderId="20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7" fontId="2" fillId="0" borderId="28" xfId="0" applyNumberFormat="1" applyFont="1" applyFill="1" applyBorder="1" applyAlignment="1">
      <alignment horizontal="center" vertical="center"/>
    </xf>
    <xf numFmtId="7" fontId="2" fillId="0" borderId="6" xfId="0" applyNumberFormat="1" applyFont="1" applyFill="1" applyBorder="1" applyAlignment="1">
      <alignment horizontal="center" vertical="center"/>
    </xf>
    <xf numFmtId="7" fontId="2" fillId="0" borderId="3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7" fontId="2" fillId="0" borderId="34" xfId="0" applyNumberFormat="1" applyFont="1" applyBorder="1" applyAlignment="1">
      <alignment horizontal="center"/>
    </xf>
    <xf numFmtId="7" fontId="2" fillId="0" borderId="27" xfId="0" applyNumberFormat="1" applyFont="1" applyBorder="1" applyAlignment="1">
      <alignment horizontal="center"/>
    </xf>
    <xf numFmtId="7" fontId="2" fillId="0" borderId="11" xfId="0" applyNumberFormat="1" applyFont="1" applyBorder="1" applyAlignment="1">
      <alignment horizontal="center"/>
    </xf>
    <xf numFmtId="7" fontId="2" fillId="0" borderId="1" xfId="0" applyNumberFormat="1" applyFont="1" applyBorder="1" applyAlignment="1">
      <alignment horizontal="center"/>
    </xf>
    <xf numFmtId="7" fontId="2" fillId="0" borderId="35" xfId="0" applyNumberFormat="1" applyFont="1" applyBorder="1" applyAlignment="1">
      <alignment horizontal="center"/>
    </xf>
    <xf numFmtId="7" fontId="2" fillId="0" borderId="29" xfId="0" applyNumberFormat="1" applyFont="1" applyBorder="1" applyAlignment="1">
      <alignment horizontal="center"/>
    </xf>
    <xf numFmtId="7" fontId="2" fillId="0" borderId="34" xfId="0" applyNumberFormat="1" applyFont="1" applyBorder="1" applyAlignment="1">
      <alignment horizontal="center" vertical="center"/>
    </xf>
    <xf numFmtId="7" fontId="2" fillId="0" borderId="27" xfId="0" applyNumberFormat="1" applyFont="1" applyBorder="1" applyAlignment="1">
      <alignment horizontal="center" vertical="center"/>
    </xf>
    <xf numFmtId="7" fontId="2" fillId="0" borderId="11" xfId="0" applyNumberFormat="1" applyFont="1" applyBorder="1" applyAlignment="1">
      <alignment horizontal="center" vertical="center"/>
    </xf>
    <xf numFmtId="7" fontId="2" fillId="0" borderId="35" xfId="0" applyNumberFormat="1" applyFont="1" applyBorder="1" applyAlignment="1">
      <alignment horizontal="center" vertical="center"/>
    </xf>
    <xf numFmtId="7" fontId="2" fillId="0" borderId="29" xfId="0" applyNumberFormat="1" applyFont="1" applyBorder="1" applyAlignment="1">
      <alignment horizontal="center"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5" fontId="2" fillId="0" borderId="14" xfId="0" applyNumberFormat="1" applyFont="1" applyFill="1" applyBorder="1" applyAlignment="1">
      <alignment horizontal="center" vertical="center"/>
    </xf>
    <xf numFmtId="5" fontId="2" fillId="0" borderId="15" xfId="0" applyNumberFormat="1" applyFont="1" applyFill="1" applyBorder="1" applyAlignment="1">
      <alignment horizontal="center" vertical="center"/>
    </xf>
    <xf numFmtId="5" fontId="2" fillId="0" borderId="16" xfId="0" applyNumberFormat="1" applyFont="1" applyFill="1" applyBorder="1" applyAlignment="1">
      <alignment horizontal="center" vertical="center"/>
    </xf>
    <xf numFmtId="7" fontId="2" fillId="0" borderId="17" xfId="0" applyNumberFormat="1" applyFont="1" applyFill="1" applyBorder="1" applyAlignment="1">
      <alignment horizontal="center" vertical="center"/>
    </xf>
    <xf numFmtId="7" fontId="2" fillId="0" borderId="15" xfId="0" applyNumberFormat="1" applyFont="1" applyFill="1" applyBorder="1" applyAlignment="1">
      <alignment horizontal="center" vertical="center"/>
    </xf>
    <xf numFmtId="7" fontId="2" fillId="0" borderId="16" xfId="0" applyNumberFormat="1" applyFont="1" applyFill="1" applyBorder="1" applyAlignment="1">
      <alignment horizontal="center" vertical="center"/>
    </xf>
    <xf numFmtId="5" fontId="2" fillId="0" borderId="11" xfId="0" applyNumberFormat="1" applyFont="1" applyFill="1" applyBorder="1" applyAlignment="1">
      <alignment horizontal="center" vertical="center"/>
    </xf>
    <xf numFmtId="5" fontId="2" fillId="0" borderId="1" xfId="0" applyNumberFormat="1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horizontal="center" vertical="center"/>
    </xf>
    <xf numFmtId="7" fontId="2" fillId="0" borderId="5" xfId="0" applyNumberFormat="1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5" fontId="2" fillId="0" borderId="23" xfId="0" applyNumberFormat="1" applyFont="1" applyFill="1" applyBorder="1" applyAlignment="1">
      <alignment horizontal="center" vertical="center"/>
    </xf>
    <xf numFmtId="5" fontId="2" fillId="0" borderId="24" xfId="0" applyNumberFormat="1" applyFont="1" applyFill="1" applyBorder="1" applyAlignment="1">
      <alignment horizontal="center" vertical="center"/>
    </xf>
    <xf numFmtId="5" fontId="2" fillId="0" borderId="25" xfId="0" applyNumberFormat="1" applyFont="1" applyFill="1" applyBorder="1" applyAlignment="1">
      <alignment horizontal="center" vertical="center"/>
    </xf>
    <xf numFmtId="7" fontId="2" fillId="0" borderId="26" xfId="0" applyNumberFormat="1" applyFont="1" applyFill="1" applyBorder="1" applyAlignment="1">
      <alignment horizontal="center" vertical="center"/>
    </xf>
    <xf numFmtId="7" fontId="2" fillId="0" borderId="24" xfId="0" applyNumberFormat="1" applyFont="1" applyFill="1" applyBorder="1" applyAlignment="1">
      <alignment horizontal="center" vertical="center"/>
    </xf>
    <xf numFmtId="7" fontId="2" fillId="0" borderId="25" xfId="0" applyNumberFormat="1" applyFont="1" applyFill="1" applyBorder="1" applyAlignment="1">
      <alignment horizontal="center" vertical="center"/>
    </xf>
    <xf numFmtId="5" fontId="2" fillId="0" borderId="18" xfId="0" applyNumberFormat="1" applyFont="1" applyFill="1" applyBorder="1" applyAlignment="1">
      <alignment horizontal="center" vertical="center"/>
    </xf>
    <xf numFmtId="5" fontId="2" fillId="0" borderId="19" xfId="0" applyNumberFormat="1" applyFont="1" applyFill="1" applyBorder="1" applyAlignment="1">
      <alignment horizontal="center" vertical="center"/>
    </xf>
    <xf numFmtId="5" fontId="2" fillId="0" borderId="20" xfId="0" applyNumberFormat="1" applyFont="1" applyFill="1" applyBorder="1" applyAlignment="1">
      <alignment horizontal="center" vertical="center"/>
    </xf>
    <xf numFmtId="7" fontId="2" fillId="0" borderId="21" xfId="0" applyNumberFormat="1" applyFont="1" applyFill="1" applyBorder="1" applyAlignment="1">
      <alignment horizontal="center" vertical="center"/>
    </xf>
    <xf numFmtId="7" fontId="2" fillId="0" borderId="19" xfId="0" applyNumberFormat="1" applyFont="1" applyFill="1" applyBorder="1" applyAlignment="1">
      <alignment horizontal="center" vertical="center"/>
    </xf>
    <xf numFmtId="7" fontId="2" fillId="0" borderId="2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2"/>
  <sheetViews>
    <sheetView showGridLines="0" tabSelected="1" workbookViewId="0">
      <selection activeCell="J5" sqref="J5"/>
    </sheetView>
  </sheetViews>
  <sheetFormatPr defaultRowHeight="15" x14ac:dyDescent="0.2"/>
  <cols>
    <col min="1" max="1" width="9.140625" style="1"/>
    <col min="2" max="2" width="9.42578125" style="1" bestFit="1" customWidth="1"/>
    <col min="3" max="8" width="15.7109375" style="1" customWidth="1"/>
    <col min="9" max="11" width="9.140625" style="1"/>
    <col min="12" max="12" width="16.42578125" style="1" customWidth="1"/>
    <col min="13" max="13" width="15.85546875" style="1" customWidth="1"/>
    <col min="14" max="17" width="12" style="1" bestFit="1" customWidth="1"/>
    <col min="18" max="16384" width="9.140625" style="1"/>
  </cols>
  <sheetData>
    <row r="1" spans="2:19" ht="16.5" thickBot="1" x14ac:dyDescent="0.3">
      <c r="C1" s="95"/>
      <c r="D1" s="95"/>
      <c r="E1" s="95"/>
      <c r="F1" s="95"/>
      <c r="G1" s="95"/>
      <c r="H1" s="95"/>
    </row>
    <row r="2" spans="2:19" ht="28.5" customHeight="1" thickBot="1" x14ac:dyDescent="0.25">
      <c r="B2" s="59"/>
      <c r="C2" s="120" t="s">
        <v>7</v>
      </c>
      <c r="D2" s="121"/>
      <c r="E2" s="121"/>
      <c r="F2" s="121"/>
      <c r="G2" s="121"/>
      <c r="H2" s="122"/>
      <c r="L2" s="108" t="s">
        <v>13</v>
      </c>
      <c r="M2" s="109"/>
      <c r="N2" s="110"/>
    </row>
    <row r="3" spans="2:19" ht="37.5" customHeight="1" thickBot="1" x14ac:dyDescent="0.25">
      <c r="B3" s="59"/>
      <c r="C3" s="60"/>
      <c r="D3" s="61"/>
      <c r="E3" s="61"/>
      <c r="F3" s="61"/>
      <c r="G3" s="61"/>
      <c r="H3" s="62"/>
      <c r="K3" s="111" t="s">
        <v>0</v>
      </c>
      <c r="L3" s="105" t="s">
        <v>15</v>
      </c>
      <c r="M3" s="106"/>
      <c r="N3" s="107"/>
    </row>
    <row r="4" spans="2:19" ht="16.5" thickBot="1" x14ac:dyDescent="0.3">
      <c r="B4" s="59"/>
      <c r="C4" s="114" t="s">
        <v>6</v>
      </c>
      <c r="D4" s="115"/>
      <c r="E4" s="116"/>
      <c r="F4" s="117" t="s">
        <v>5</v>
      </c>
      <c r="G4" s="118"/>
      <c r="H4" s="119"/>
      <c r="K4" s="112"/>
      <c r="L4" s="105" t="s">
        <v>12</v>
      </c>
      <c r="M4" s="106"/>
      <c r="N4" s="107"/>
    </row>
    <row r="5" spans="2:19" ht="16.5" thickBot="1" x14ac:dyDescent="0.3">
      <c r="B5" s="63" t="s">
        <v>0</v>
      </c>
      <c r="C5" s="64" t="s">
        <v>1</v>
      </c>
      <c r="D5" s="65" t="s">
        <v>2</v>
      </c>
      <c r="E5" s="66" t="s">
        <v>3</v>
      </c>
      <c r="F5" s="67" t="s">
        <v>1</v>
      </c>
      <c r="G5" s="68" t="s">
        <v>2</v>
      </c>
      <c r="H5" s="69" t="s">
        <v>3</v>
      </c>
      <c r="K5" s="112"/>
      <c r="L5" s="43" t="s">
        <v>9</v>
      </c>
      <c r="M5" s="45" t="s">
        <v>10</v>
      </c>
      <c r="N5" s="44" t="s">
        <v>11</v>
      </c>
      <c r="S5" s="2"/>
    </row>
    <row r="6" spans="2:19" x14ac:dyDescent="0.2">
      <c r="B6" s="70">
        <v>2020</v>
      </c>
      <c r="C6" s="71">
        <v>43950027.140000001</v>
      </c>
      <c r="D6" s="72">
        <v>60890918.935070433</v>
      </c>
      <c r="E6" s="73">
        <f>+D6-C6</f>
        <v>16940891.795070432</v>
      </c>
      <c r="F6" s="74">
        <v>39.555024426000003</v>
      </c>
      <c r="G6" s="75">
        <v>54.801827041563385</v>
      </c>
      <c r="H6" s="76">
        <f>+G6-F6</f>
        <v>15.246802615563382</v>
      </c>
      <c r="K6" s="46">
        <v>2020</v>
      </c>
      <c r="L6" s="54">
        <f>F6/12</f>
        <v>3.2962520355000002</v>
      </c>
      <c r="M6" s="55">
        <f t="shared" ref="M6:M15" si="0">G6/12</f>
        <v>4.5668189201302818</v>
      </c>
      <c r="N6" s="37">
        <f>+M6-L6</f>
        <v>1.2705668846302816</v>
      </c>
      <c r="S6" s="2"/>
    </row>
    <row r="7" spans="2:19" x14ac:dyDescent="0.2">
      <c r="B7" s="34">
        <f>B6+1</f>
        <v>2021</v>
      </c>
      <c r="C7" s="77">
        <v>43946242.380000003</v>
      </c>
      <c r="D7" s="78">
        <v>61074545.472739764</v>
      </c>
      <c r="E7" s="79">
        <f t="shared" ref="E7:E14" si="1">+D7-C7</f>
        <v>17128303.092739761</v>
      </c>
      <c r="F7" s="80">
        <v>39.551618141999995</v>
      </c>
      <c r="G7" s="81">
        <v>54.96709092546579</v>
      </c>
      <c r="H7" s="38">
        <f t="shared" ref="H7:H15" si="2">+G7-F7</f>
        <v>15.415472783465795</v>
      </c>
      <c r="K7" s="34">
        <f>K6+1</f>
        <v>2021</v>
      </c>
      <c r="L7" s="56">
        <f t="shared" ref="L7:L15" si="3">F7/12</f>
        <v>3.2959681784999995</v>
      </c>
      <c r="M7" s="7">
        <f t="shared" si="0"/>
        <v>4.5805909104554825</v>
      </c>
      <c r="N7" s="38">
        <f t="shared" ref="N7:N15" si="4">+M7-L7</f>
        <v>1.284622731955483</v>
      </c>
      <c r="S7" s="2"/>
    </row>
    <row r="8" spans="2:19" x14ac:dyDescent="0.2">
      <c r="B8" s="34">
        <f t="shared" ref="B8:B15" si="5">B7+1</f>
        <v>2022</v>
      </c>
      <c r="C8" s="77">
        <v>43944295.579999998</v>
      </c>
      <c r="D8" s="78">
        <v>61245693.124432504</v>
      </c>
      <c r="E8" s="79">
        <f t="shared" si="1"/>
        <v>17301397.544432506</v>
      </c>
      <c r="F8" s="80">
        <v>39.549866021999996</v>
      </c>
      <c r="G8" s="81">
        <v>55.121123811989243</v>
      </c>
      <c r="H8" s="38">
        <f t="shared" si="2"/>
        <v>15.571257789989247</v>
      </c>
      <c r="K8" s="34">
        <f t="shared" ref="K8:K15" si="6">K7+1</f>
        <v>2022</v>
      </c>
      <c r="L8" s="56">
        <f t="shared" si="3"/>
        <v>3.2958221684999995</v>
      </c>
      <c r="M8" s="7">
        <f t="shared" si="0"/>
        <v>4.5934269843324369</v>
      </c>
      <c r="N8" s="38">
        <f t="shared" si="4"/>
        <v>1.2976048158324374</v>
      </c>
      <c r="S8" s="2"/>
    </row>
    <row r="9" spans="2:19" x14ac:dyDescent="0.2">
      <c r="B9" s="34">
        <f t="shared" si="5"/>
        <v>2023</v>
      </c>
      <c r="C9" s="77">
        <v>38761317.475999996</v>
      </c>
      <c r="D9" s="78">
        <v>56184945.209991656</v>
      </c>
      <c r="E9" s="79">
        <f t="shared" si="1"/>
        <v>17423627.73399166</v>
      </c>
      <c r="F9" s="80">
        <v>34.885185728399996</v>
      </c>
      <c r="G9" s="81">
        <v>50.566450688992489</v>
      </c>
      <c r="H9" s="38">
        <f t="shared" si="2"/>
        <v>15.681264960592493</v>
      </c>
      <c r="K9" s="34">
        <f t="shared" si="6"/>
        <v>2023</v>
      </c>
      <c r="L9" s="56">
        <f t="shared" si="3"/>
        <v>2.9070988106999995</v>
      </c>
      <c r="M9" s="7">
        <f t="shared" si="0"/>
        <v>4.2138708907493738</v>
      </c>
      <c r="N9" s="38">
        <f t="shared" si="4"/>
        <v>1.3067720800493743</v>
      </c>
      <c r="S9" s="2"/>
    </row>
    <row r="10" spans="2:19" x14ac:dyDescent="0.2">
      <c r="B10" s="34">
        <f t="shared" si="5"/>
        <v>2024</v>
      </c>
      <c r="C10" s="77">
        <v>37317058.549280003</v>
      </c>
      <c r="D10" s="78">
        <v>54957122.836727694</v>
      </c>
      <c r="E10" s="79">
        <f t="shared" si="1"/>
        <v>17640064.287447691</v>
      </c>
      <c r="F10" s="80">
        <v>33.585352694352004</v>
      </c>
      <c r="G10" s="81">
        <v>49.461410553054918</v>
      </c>
      <c r="H10" s="38">
        <f t="shared" si="2"/>
        <v>15.876057858702914</v>
      </c>
      <c r="K10" s="34">
        <f t="shared" si="6"/>
        <v>2024</v>
      </c>
      <c r="L10" s="56">
        <f t="shared" si="3"/>
        <v>2.7987793911960002</v>
      </c>
      <c r="M10" s="7">
        <f t="shared" si="0"/>
        <v>4.1217842127545765</v>
      </c>
      <c r="N10" s="38">
        <f t="shared" si="4"/>
        <v>1.3230048215585763</v>
      </c>
      <c r="S10" s="2"/>
    </row>
    <row r="11" spans="2:19" x14ac:dyDescent="0.2">
      <c r="B11" s="34">
        <f t="shared" si="5"/>
        <v>2025</v>
      </c>
      <c r="C11" s="77">
        <v>37513770.815894403</v>
      </c>
      <c r="D11" s="78">
        <v>55298760.32904844</v>
      </c>
      <c r="E11" s="79">
        <f t="shared" si="1"/>
        <v>17784989.513154037</v>
      </c>
      <c r="F11" s="80">
        <v>33.762393734304965</v>
      </c>
      <c r="G11" s="81">
        <v>49.768884296143597</v>
      </c>
      <c r="H11" s="38">
        <f t="shared" si="2"/>
        <v>16.006490561838632</v>
      </c>
      <c r="K11" s="34">
        <f t="shared" si="6"/>
        <v>2025</v>
      </c>
      <c r="L11" s="56">
        <f t="shared" si="3"/>
        <v>2.8135328111920805</v>
      </c>
      <c r="M11" s="7">
        <f t="shared" si="0"/>
        <v>4.1474070246786328</v>
      </c>
      <c r="N11" s="38">
        <f t="shared" si="4"/>
        <v>1.3338742134865522</v>
      </c>
      <c r="S11" s="2"/>
    </row>
    <row r="12" spans="2:19" x14ac:dyDescent="0.2">
      <c r="B12" s="34">
        <f t="shared" si="5"/>
        <v>2026</v>
      </c>
      <c r="C12" s="77">
        <v>37642276.186176509</v>
      </c>
      <c r="D12" s="78">
        <v>55622906.009306863</v>
      </c>
      <c r="E12" s="79">
        <f t="shared" si="1"/>
        <v>17980629.823130354</v>
      </c>
      <c r="F12" s="80">
        <v>33.878048567558857</v>
      </c>
      <c r="G12" s="81">
        <v>50.060615408376179</v>
      </c>
      <c r="H12" s="38">
        <f t="shared" si="2"/>
        <v>16.182566840817323</v>
      </c>
      <c r="K12" s="34">
        <f t="shared" si="6"/>
        <v>2026</v>
      </c>
      <c r="L12" s="56">
        <f t="shared" si="3"/>
        <v>2.823170713963238</v>
      </c>
      <c r="M12" s="7">
        <f t="shared" si="0"/>
        <v>4.1717179506980147</v>
      </c>
      <c r="N12" s="38">
        <f t="shared" si="4"/>
        <v>1.3485472367347766</v>
      </c>
      <c r="S12" s="2"/>
    </row>
    <row r="13" spans="2:19" x14ac:dyDescent="0.2">
      <c r="B13" s="34">
        <f t="shared" si="5"/>
        <v>2027</v>
      </c>
      <c r="C13" s="77">
        <v>37745852.914252982</v>
      </c>
      <c r="D13" s="78">
        <v>55887402.556242928</v>
      </c>
      <c r="E13" s="79">
        <f t="shared" si="1"/>
        <v>18141549.641989946</v>
      </c>
      <c r="F13" s="80">
        <v>33.971267622827682</v>
      </c>
      <c r="G13" s="81">
        <v>50.298662300618645</v>
      </c>
      <c r="H13" s="38">
        <f t="shared" si="2"/>
        <v>16.327394677790963</v>
      </c>
      <c r="K13" s="34">
        <f t="shared" si="6"/>
        <v>2027</v>
      </c>
      <c r="L13" s="56">
        <f t="shared" si="3"/>
        <v>2.8309389685689736</v>
      </c>
      <c r="M13" s="7">
        <f t="shared" si="0"/>
        <v>4.1915551917182201</v>
      </c>
      <c r="N13" s="38">
        <f t="shared" si="4"/>
        <v>1.3606162231492465</v>
      </c>
      <c r="S13" s="2"/>
    </row>
    <row r="14" spans="2:19" x14ac:dyDescent="0.2">
      <c r="B14" s="34">
        <f t="shared" si="5"/>
        <v>2028</v>
      </c>
      <c r="C14" s="77">
        <v>37708538.887567922</v>
      </c>
      <c r="D14" s="78">
        <v>56028885.976355031</v>
      </c>
      <c r="E14" s="79">
        <f t="shared" si="1"/>
        <v>18320347.088787109</v>
      </c>
      <c r="F14" s="80">
        <v>33.937684998811136</v>
      </c>
      <c r="G14" s="81">
        <v>50.425997378719529</v>
      </c>
      <c r="H14" s="38">
        <f t="shared" si="2"/>
        <v>16.488312379908393</v>
      </c>
      <c r="K14" s="34">
        <f t="shared" si="6"/>
        <v>2028</v>
      </c>
      <c r="L14" s="56">
        <f t="shared" si="3"/>
        <v>2.8281404165675945</v>
      </c>
      <c r="M14" s="7">
        <f t="shared" si="0"/>
        <v>4.2021664482266274</v>
      </c>
      <c r="N14" s="38">
        <f t="shared" si="4"/>
        <v>1.3740260316590329</v>
      </c>
      <c r="S14" s="2"/>
    </row>
    <row r="15" spans="2:19" ht="15.75" thickBot="1" x14ac:dyDescent="0.25">
      <c r="B15" s="82">
        <f t="shared" si="5"/>
        <v>2029</v>
      </c>
      <c r="C15" s="83">
        <v>37888200.476416565</v>
      </c>
      <c r="D15" s="84">
        <v>56284804.966703191</v>
      </c>
      <c r="E15" s="85">
        <f>+D15-C15</f>
        <v>18396604.490286626</v>
      </c>
      <c r="F15" s="86">
        <v>34.099380428774907</v>
      </c>
      <c r="G15" s="87">
        <v>50.656324470032871</v>
      </c>
      <c r="H15" s="88">
        <f t="shared" si="2"/>
        <v>16.556944041257964</v>
      </c>
      <c r="K15" s="47">
        <f t="shared" si="6"/>
        <v>2029</v>
      </c>
      <c r="L15" s="57">
        <f t="shared" si="3"/>
        <v>2.8416150357312424</v>
      </c>
      <c r="M15" s="58">
        <f t="shared" si="0"/>
        <v>4.2213603725027395</v>
      </c>
      <c r="N15" s="39">
        <f t="shared" si="4"/>
        <v>1.3797453367714971</v>
      </c>
    </row>
    <row r="16" spans="2:19" ht="15.75" thickBot="1" x14ac:dyDescent="0.25">
      <c r="B16" s="63" t="s">
        <v>4</v>
      </c>
      <c r="C16" s="89">
        <f t="shared" ref="C16:H16" si="7">SUM(C6:C15)</f>
        <v>396417580.40558845</v>
      </c>
      <c r="D16" s="90">
        <f t="shared" si="7"/>
        <v>573475985.41661859</v>
      </c>
      <c r="E16" s="91">
        <f t="shared" si="7"/>
        <v>177058405.01103014</v>
      </c>
      <c r="F16" s="92">
        <f t="shared" si="7"/>
        <v>356.77582236502951</v>
      </c>
      <c r="G16" s="93">
        <f t="shared" si="7"/>
        <v>516.12838687495673</v>
      </c>
      <c r="H16" s="94">
        <f t="shared" si="7"/>
        <v>159.35256450992711</v>
      </c>
    </row>
    <row r="17" spans="2:17" ht="15.75" thickBot="1" x14ac:dyDescent="0.25">
      <c r="L17" s="2"/>
      <c r="M17" s="2"/>
      <c r="N17" s="2"/>
      <c r="O17" s="2"/>
      <c r="P17" s="2"/>
      <c r="Q17" s="2"/>
    </row>
    <row r="18" spans="2:17" ht="28.5" customHeight="1" thickBot="1" x14ac:dyDescent="0.25">
      <c r="C18" s="96" t="s">
        <v>8</v>
      </c>
      <c r="D18" s="97"/>
      <c r="E18" s="97"/>
      <c r="F18" s="97"/>
      <c r="G18" s="97"/>
      <c r="H18" s="98"/>
      <c r="L18" s="108" t="s">
        <v>13</v>
      </c>
      <c r="M18" s="109"/>
      <c r="N18" s="110"/>
    </row>
    <row r="19" spans="2:17" ht="36" customHeight="1" thickBot="1" x14ac:dyDescent="0.25">
      <c r="C19" s="40"/>
      <c r="D19" s="41"/>
      <c r="E19" s="41"/>
      <c r="F19" s="41"/>
      <c r="G19" s="41"/>
      <c r="H19" s="42"/>
      <c r="K19" s="111" t="s">
        <v>0</v>
      </c>
      <c r="L19" s="105" t="s">
        <v>15</v>
      </c>
      <c r="M19" s="106"/>
      <c r="N19" s="107"/>
    </row>
    <row r="20" spans="2:17" ht="16.5" thickBot="1" x14ac:dyDescent="0.3">
      <c r="C20" s="99" t="s">
        <v>6</v>
      </c>
      <c r="D20" s="100"/>
      <c r="E20" s="101"/>
      <c r="F20" s="102" t="s">
        <v>5</v>
      </c>
      <c r="G20" s="103"/>
      <c r="H20" s="104"/>
      <c r="K20" s="112"/>
      <c r="L20" s="108" t="s">
        <v>14</v>
      </c>
      <c r="M20" s="109"/>
      <c r="N20" s="110"/>
    </row>
    <row r="21" spans="2:17" ht="16.5" thickBot="1" x14ac:dyDescent="0.3">
      <c r="B21" s="16" t="s">
        <v>0</v>
      </c>
      <c r="C21" s="17" t="s">
        <v>1</v>
      </c>
      <c r="D21" s="18" t="s">
        <v>2</v>
      </c>
      <c r="E21" s="19" t="s">
        <v>3</v>
      </c>
      <c r="F21" s="20" t="s">
        <v>1</v>
      </c>
      <c r="G21" s="21" t="s">
        <v>2</v>
      </c>
      <c r="H21" s="22" t="s">
        <v>3</v>
      </c>
      <c r="K21" s="113"/>
      <c r="L21" s="35" t="s">
        <v>9</v>
      </c>
      <c r="M21" s="45" t="s">
        <v>10</v>
      </c>
      <c r="N21" s="36" t="s">
        <v>11</v>
      </c>
    </row>
    <row r="22" spans="2:17" x14ac:dyDescent="0.2">
      <c r="B22" s="9">
        <v>2020</v>
      </c>
      <c r="C22" s="10">
        <v>43950027.140000001</v>
      </c>
      <c r="D22" s="11">
        <v>60890918.935070433</v>
      </c>
      <c r="E22" s="12">
        <f>+D22-C22</f>
        <v>16940891.795070432</v>
      </c>
      <c r="F22" s="13">
        <f>F6/1200*1000</f>
        <v>32.962520355000002</v>
      </c>
      <c r="G22" s="14">
        <f>G6/1200*1000</f>
        <v>45.668189201302816</v>
      </c>
      <c r="H22" s="15">
        <f>+G22-F22</f>
        <v>12.705668846302814</v>
      </c>
      <c r="K22" s="46">
        <v>2020</v>
      </c>
      <c r="L22" s="48">
        <f>F22/12</f>
        <v>2.7468766962500002</v>
      </c>
      <c r="M22" s="49">
        <f t="shared" ref="M22:M31" si="8">G22/12</f>
        <v>3.8056824334419015</v>
      </c>
      <c r="N22" s="37">
        <f>+M22-L22</f>
        <v>1.0588057371919013</v>
      </c>
    </row>
    <row r="23" spans="2:17" x14ac:dyDescent="0.2">
      <c r="B23" s="3">
        <f>B22+1</f>
        <v>2021</v>
      </c>
      <c r="C23" s="4">
        <v>43946242.380000003</v>
      </c>
      <c r="D23" s="5">
        <v>61074545.472739764</v>
      </c>
      <c r="E23" s="6">
        <f t="shared" ref="E23:E30" si="9">+D23-C23</f>
        <v>17128303.092739761</v>
      </c>
      <c r="F23" s="13">
        <f t="shared" ref="F23:G31" si="10">F7/1200*1000</f>
        <v>32.959681784999994</v>
      </c>
      <c r="G23" s="14">
        <f t="shared" si="10"/>
        <v>45.805909104554821</v>
      </c>
      <c r="H23" s="8">
        <f t="shared" ref="H23:H31" si="11">+G23-F23</f>
        <v>12.846227319554828</v>
      </c>
      <c r="K23" s="34">
        <f>K22+1</f>
        <v>2021</v>
      </c>
      <c r="L23" s="50">
        <f t="shared" ref="L23:L31" si="12">F23/12</f>
        <v>2.7466401487499996</v>
      </c>
      <c r="M23" s="51">
        <f t="shared" si="8"/>
        <v>3.8171590920462353</v>
      </c>
      <c r="N23" s="38">
        <f t="shared" ref="N23:N31" si="13">+M23-L23</f>
        <v>1.0705189432962356</v>
      </c>
    </row>
    <row r="24" spans="2:17" x14ac:dyDescent="0.2">
      <c r="B24" s="3">
        <f t="shared" ref="B24:B31" si="14">B23+1</f>
        <v>2022</v>
      </c>
      <c r="C24" s="4">
        <v>43944295.579999998</v>
      </c>
      <c r="D24" s="5">
        <v>61245693.124432504</v>
      </c>
      <c r="E24" s="6">
        <f t="shared" si="9"/>
        <v>17301397.544432506</v>
      </c>
      <c r="F24" s="13">
        <f t="shared" si="10"/>
        <v>32.958221684999998</v>
      </c>
      <c r="G24" s="14">
        <f t="shared" si="10"/>
        <v>45.934269843324365</v>
      </c>
      <c r="H24" s="8">
        <f t="shared" si="11"/>
        <v>12.976048158324367</v>
      </c>
      <c r="K24" s="34">
        <f t="shared" ref="K24:K31" si="15">K23+1</f>
        <v>2022</v>
      </c>
      <c r="L24" s="50">
        <f t="shared" si="12"/>
        <v>2.7465184737499997</v>
      </c>
      <c r="M24" s="51">
        <f t="shared" si="8"/>
        <v>3.8278558202770303</v>
      </c>
      <c r="N24" s="38">
        <f t="shared" si="13"/>
        <v>1.0813373465270306</v>
      </c>
    </row>
    <row r="25" spans="2:17" x14ac:dyDescent="0.2">
      <c r="B25" s="3">
        <f t="shared" si="14"/>
        <v>2023</v>
      </c>
      <c r="C25" s="4">
        <v>38761317.475999996</v>
      </c>
      <c r="D25" s="5">
        <v>56184945.209991656</v>
      </c>
      <c r="E25" s="6">
        <f t="shared" si="9"/>
        <v>17423627.73399166</v>
      </c>
      <c r="F25" s="13">
        <f t="shared" si="10"/>
        <v>29.070988106999998</v>
      </c>
      <c r="G25" s="14">
        <f t="shared" si="10"/>
        <v>42.138708907493744</v>
      </c>
      <c r="H25" s="8">
        <f t="shared" si="11"/>
        <v>13.067720800493746</v>
      </c>
      <c r="K25" s="34">
        <f t="shared" si="15"/>
        <v>2023</v>
      </c>
      <c r="L25" s="50">
        <f t="shared" si="12"/>
        <v>2.4225823422499997</v>
      </c>
      <c r="M25" s="51">
        <f t="shared" si="8"/>
        <v>3.5115590756244788</v>
      </c>
      <c r="N25" s="38">
        <f t="shared" si="13"/>
        <v>1.0889767333744791</v>
      </c>
    </row>
    <row r="26" spans="2:17" x14ac:dyDescent="0.2">
      <c r="B26" s="3">
        <f t="shared" si="14"/>
        <v>2024</v>
      </c>
      <c r="C26" s="4">
        <v>37317058.549280003</v>
      </c>
      <c r="D26" s="5">
        <v>54957122.836727694</v>
      </c>
      <c r="E26" s="6">
        <f t="shared" si="9"/>
        <v>17640064.287447691</v>
      </c>
      <c r="F26" s="13">
        <f t="shared" si="10"/>
        <v>27.987793911960004</v>
      </c>
      <c r="G26" s="14">
        <f t="shared" si="10"/>
        <v>41.217842127545765</v>
      </c>
      <c r="H26" s="8">
        <f t="shared" si="11"/>
        <v>13.230048215585761</v>
      </c>
      <c r="K26" s="34">
        <f t="shared" si="15"/>
        <v>2024</v>
      </c>
      <c r="L26" s="50">
        <f t="shared" si="12"/>
        <v>2.3323161593300004</v>
      </c>
      <c r="M26" s="51">
        <f t="shared" si="8"/>
        <v>3.4348201772954803</v>
      </c>
      <c r="N26" s="38">
        <f t="shared" si="13"/>
        <v>1.1025040179654799</v>
      </c>
    </row>
    <row r="27" spans="2:17" x14ac:dyDescent="0.2">
      <c r="B27" s="3">
        <f t="shared" si="14"/>
        <v>2025</v>
      </c>
      <c r="C27" s="4">
        <v>37513770.815894403</v>
      </c>
      <c r="D27" s="5">
        <v>55298760.32904844</v>
      </c>
      <c r="E27" s="6">
        <f t="shared" si="9"/>
        <v>17784989.513154037</v>
      </c>
      <c r="F27" s="13">
        <f t="shared" si="10"/>
        <v>28.135328111920803</v>
      </c>
      <c r="G27" s="14">
        <f t="shared" si="10"/>
        <v>41.474070246786326</v>
      </c>
      <c r="H27" s="8">
        <f t="shared" si="11"/>
        <v>13.338742134865523</v>
      </c>
      <c r="K27" s="34">
        <f t="shared" si="15"/>
        <v>2025</v>
      </c>
      <c r="L27" s="50">
        <f t="shared" si="12"/>
        <v>2.3446106759934002</v>
      </c>
      <c r="M27" s="51">
        <f t="shared" si="8"/>
        <v>3.4561725205655272</v>
      </c>
      <c r="N27" s="38">
        <f t="shared" si="13"/>
        <v>1.1115618445721269</v>
      </c>
    </row>
    <row r="28" spans="2:17" x14ac:dyDescent="0.2">
      <c r="B28" s="3">
        <f t="shared" si="14"/>
        <v>2026</v>
      </c>
      <c r="C28" s="4">
        <v>37642276.186176509</v>
      </c>
      <c r="D28" s="5">
        <v>55622906.009306863</v>
      </c>
      <c r="E28" s="6">
        <f t="shared" si="9"/>
        <v>17980629.823130354</v>
      </c>
      <c r="F28" s="13">
        <f t="shared" si="10"/>
        <v>28.23170713963238</v>
      </c>
      <c r="G28" s="14">
        <f t="shared" si="10"/>
        <v>41.717179506980152</v>
      </c>
      <c r="H28" s="8">
        <f t="shared" si="11"/>
        <v>13.485472367347771</v>
      </c>
      <c r="K28" s="34">
        <f t="shared" si="15"/>
        <v>2026</v>
      </c>
      <c r="L28" s="50">
        <f t="shared" si="12"/>
        <v>2.3526422616360319</v>
      </c>
      <c r="M28" s="51">
        <f t="shared" si="8"/>
        <v>3.4764316255816792</v>
      </c>
      <c r="N28" s="38">
        <f t="shared" si="13"/>
        <v>1.1237893639456473</v>
      </c>
    </row>
    <row r="29" spans="2:17" x14ac:dyDescent="0.2">
      <c r="B29" s="3">
        <f t="shared" si="14"/>
        <v>2027</v>
      </c>
      <c r="C29" s="4">
        <v>37745852.914252982</v>
      </c>
      <c r="D29" s="5">
        <v>55887402.556242928</v>
      </c>
      <c r="E29" s="6">
        <f t="shared" si="9"/>
        <v>18141549.641989946</v>
      </c>
      <c r="F29" s="13">
        <f t="shared" si="10"/>
        <v>28.309389685689734</v>
      </c>
      <c r="G29" s="14">
        <f t="shared" si="10"/>
        <v>41.915551917182206</v>
      </c>
      <c r="H29" s="8">
        <f t="shared" si="11"/>
        <v>13.606162231492473</v>
      </c>
      <c r="K29" s="34">
        <f t="shared" si="15"/>
        <v>2027</v>
      </c>
      <c r="L29" s="50">
        <f t="shared" si="12"/>
        <v>2.3591158071408111</v>
      </c>
      <c r="M29" s="51">
        <f t="shared" si="8"/>
        <v>3.4929626597651837</v>
      </c>
      <c r="N29" s="38">
        <f t="shared" si="13"/>
        <v>1.1338468526243726</v>
      </c>
    </row>
    <row r="30" spans="2:17" x14ac:dyDescent="0.2">
      <c r="B30" s="3">
        <f t="shared" si="14"/>
        <v>2028</v>
      </c>
      <c r="C30" s="4">
        <v>37708538.887567922</v>
      </c>
      <c r="D30" s="5">
        <v>56028885.976355031</v>
      </c>
      <c r="E30" s="6">
        <f t="shared" si="9"/>
        <v>18320347.088787109</v>
      </c>
      <c r="F30" s="13">
        <f t="shared" si="10"/>
        <v>28.281404165675948</v>
      </c>
      <c r="G30" s="14">
        <f t="shared" si="10"/>
        <v>42.021664482266274</v>
      </c>
      <c r="H30" s="8">
        <f t="shared" si="11"/>
        <v>13.740260316590327</v>
      </c>
      <c r="K30" s="34">
        <f t="shared" si="15"/>
        <v>2028</v>
      </c>
      <c r="L30" s="50">
        <f t="shared" si="12"/>
        <v>2.3567836804729958</v>
      </c>
      <c r="M30" s="51">
        <f t="shared" si="8"/>
        <v>3.5018053735221897</v>
      </c>
      <c r="N30" s="38">
        <f t="shared" si="13"/>
        <v>1.1450216930491939</v>
      </c>
    </row>
    <row r="31" spans="2:17" ht="15.75" thickBot="1" x14ac:dyDescent="0.25">
      <c r="B31" s="23">
        <f t="shared" si="14"/>
        <v>2029</v>
      </c>
      <c r="C31" s="24">
        <v>37888200.476416565</v>
      </c>
      <c r="D31" s="25">
        <v>56284804.966703191</v>
      </c>
      <c r="E31" s="26">
        <f>+D31-C31</f>
        <v>18396604.490286626</v>
      </c>
      <c r="F31" s="13">
        <f t="shared" si="10"/>
        <v>28.416150357312425</v>
      </c>
      <c r="G31" s="14">
        <f t="shared" si="10"/>
        <v>42.213603725027397</v>
      </c>
      <c r="H31" s="27">
        <f t="shared" si="11"/>
        <v>13.797453367714972</v>
      </c>
      <c r="K31" s="47">
        <f t="shared" si="15"/>
        <v>2029</v>
      </c>
      <c r="L31" s="52">
        <f t="shared" si="12"/>
        <v>2.3680125297760353</v>
      </c>
      <c r="M31" s="53">
        <f t="shared" si="8"/>
        <v>3.5178003104189499</v>
      </c>
      <c r="N31" s="39">
        <f t="shared" si="13"/>
        <v>1.1497877806429146</v>
      </c>
    </row>
    <row r="32" spans="2:17" ht="15.75" thickBot="1" x14ac:dyDescent="0.25">
      <c r="B32" s="16" t="s">
        <v>4</v>
      </c>
      <c r="C32" s="28">
        <f t="shared" ref="C32:H32" si="16">SUM(C22:C31)</f>
        <v>396417580.40558845</v>
      </c>
      <c r="D32" s="29">
        <f t="shared" si="16"/>
        <v>573475985.41661859</v>
      </c>
      <c r="E32" s="30">
        <f t="shared" si="16"/>
        <v>177058405.01103014</v>
      </c>
      <c r="F32" s="31">
        <f t="shared" si="16"/>
        <v>297.31318530419128</v>
      </c>
      <c r="G32" s="32">
        <f t="shared" si="16"/>
        <v>430.10698906246381</v>
      </c>
      <c r="H32" s="33">
        <f t="shared" si="16"/>
        <v>132.79380375827259</v>
      </c>
    </row>
  </sheetData>
  <mergeCells count="15">
    <mergeCell ref="C1:H1"/>
    <mergeCell ref="C18:H18"/>
    <mergeCell ref="C20:E20"/>
    <mergeCell ref="F20:H20"/>
    <mergeCell ref="L4:N4"/>
    <mergeCell ref="L2:N2"/>
    <mergeCell ref="L18:N18"/>
    <mergeCell ref="L20:N20"/>
    <mergeCell ref="L3:N3"/>
    <mergeCell ref="K3:K5"/>
    <mergeCell ref="K19:K21"/>
    <mergeCell ref="L19:N19"/>
    <mergeCell ref="C4:E4"/>
    <mergeCell ref="F4:H4"/>
    <mergeCell ref="C2:H2"/>
  </mergeCells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97a and b</vt:lpstr>
      <vt:lpstr>'97a and b'!Print_Area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Tim O.</dc:creator>
  <cp:lastModifiedBy>Roche, Mark R.</cp:lastModifiedBy>
  <cp:lastPrinted>2014-03-27T17:47:16Z</cp:lastPrinted>
  <dcterms:created xsi:type="dcterms:W3CDTF">2014-03-27T17:42:52Z</dcterms:created>
  <dcterms:modified xsi:type="dcterms:W3CDTF">2019-07-23T13:35:34Z</dcterms:modified>
</cp:coreProperties>
</file>