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filterPrivacy="1" updateLinks="always"/>
  <xr:revisionPtr revIDLastSave="0" documentId="13_ncr:1_{1FC8F8B9-ACF6-4CB8-A1D9-222575A9ECDD}" xr6:coauthVersionLast="43" xr6:coauthVersionMax="43" xr10:uidLastSave="{00000000-0000-0000-0000-000000000000}"/>
  <bookViews>
    <workbookView xWindow="4320" yWindow="2250" windowWidth="21600" windowHeight="11385" tabRatio="808" xr2:uid="{00000000-000D-0000-FFFF-FFFF00000000}"/>
  </bookViews>
  <sheets>
    <sheet name="Results" sheetId="1" r:id="rId1"/>
    <sheet name="Battery Storage - Res" sheetId="2" r:id="rId2"/>
    <sheet name="Battery Storage - Com" sheetId="3" r:id="rId3"/>
    <sheet name="PV" sheetId="7" r:id="rId4"/>
    <sheet name="CHP" sheetId="6" r:id="rId5"/>
  </sheets>
  <externalReferences>
    <externalReference r:id="rId6"/>
  </externalReferenc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C11" i="1"/>
  <c r="D10" i="1"/>
  <c r="C10" i="1"/>
  <c r="O49" i="7" l="1"/>
  <c r="N41" i="7"/>
  <c r="N46" i="7" s="1"/>
  <c r="M41" i="7"/>
  <c r="M46" i="7" s="1"/>
  <c r="L41" i="7"/>
  <c r="L46" i="7" s="1"/>
  <c r="K41" i="7"/>
  <c r="K46" i="7" s="1"/>
  <c r="J41" i="7"/>
  <c r="J46" i="7" s="1"/>
  <c r="I41" i="7"/>
  <c r="I46" i="7" s="1"/>
  <c r="H41" i="7"/>
  <c r="H46" i="7" s="1"/>
  <c r="G41" i="7"/>
  <c r="G46" i="7" s="1"/>
  <c r="F41" i="7"/>
  <c r="F46" i="7" s="1"/>
  <c r="E41" i="7"/>
  <c r="E46" i="7" s="1"/>
  <c r="D41" i="7"/>
  <c r="D46" i="7" s="1"/>
  <c r="C41" i="7"/>
  <c r="C46" i="7" s="1"/>
  <c r="B41" i="7"/>
  <c r="O39" i="7"/>
  <c r="D30" i="7"/>
  <c r="D33" i="7" s="1"/>
  <c r="C30" i="7"/>
  <c r="C33" i="7" s="1"/>
  <c r="B30" i="7"/>
  <c r="B33" i="7" s="1"/>
  <c r="E28" i="7"/>
  <c r="E25" i="7"/>
  <c r="E22" i="7"/>
  <c r="O41" i="7" l="1"/>
  <c r="O51" i="7" s="1"/>
  <c r="H48" i="7"/>
  <c r="H47" i="7"/>
  <c r="E33" i="7"/>
  <c r="F47" i="7"/>
  <c r="F48" i="7"/>
  <c r="J47" i="7"/>
  <c r="J48" i="7"/>
  <c r="N47" i="7"/>
  <c r="N48" i="7"/>
  <c r="D48" i="7"/>
  <c r="D47" i="7"/>
  <c r="L48" i="7"/>
  <c r="L47" i="7"/>
  <c r="E48" i="7"/>
  <c r="E47" i="7"/>
  <c r="I48" i="7"/>
  <c r="I47" i="7"/>
  <c r="M48" i="7"/>
  <c r="M47" i="7"/>
  <c r="C47" i="7"/>
  <c r="C48" i="7"/>
  <c r="G47" i="7"/>
  <c r="G48" i="7"/>
  <c r="K47" i="7"/>
  <c r="K48" i="7"/>
  <c r="E30" i="7"/>
  <c r="B46" i="7"/>
  <c r="B32" i="7"/>
  <c r="C32" i="7"/>
  <c r="C34" i="7" s="1"/>
  <c r="D32" i="7"/>
  <c r="D34" i="7" s="1"/>
  <c r="B34" i="7" l="1"/>
  <c r="E32" i="7"/>
  <c r="B47" i="7"/>
  <c r="O47" i="7" s="1"/>
  <c r="O46" i="7"/>
  <c r="B11" i="7" s="1"/>
  <c r="B48" i="7"/>
  <c r="O48" i="7" s="1"/>
  <c r="B14" i="7" s="1"/>
  <c r="E7" i="1" s="1"/>
  <c r="B13" i="7" l="1"/>
  <c r="D7" i="1" s="1"/>
  <c r="B12" i="7"/>
  <c r="C7" i="1" s="1"/>
  <c r="B5" i="7"/>
  <c r="E34" i="7"/>
  <c r="B8" i="7" s="1"/>
  <c r="B17" i="7" l="1"/>
  <c r="E6" i="1"/>
  <c r="B7" i="7"/>
  <c r="D6" i="1" s="1"/>
  <c r="B6" i="7"/>
  <c r="C6" i="1" s="1"/>
  <c r="D10" i="6" l="1"/>
  <c r="D9" i="6"/>
  <c r="D11" i="6"/>
  <c r="D12" i="6" l="1"/>
  <c r="D13" i="6" l="1"/>
  <c r="D14" i="6" l="1"/>
  <c r="D15" i="6" l="1"/>
  <c r="D16" i="6"/>
  <c r="D17" i="6" l="1"/>
  <c r="D18" i="6" l="1"/>
  <c r="D19" i="6" l="1"/>
  <c r="D20" i="6" l="1"/>
  <c r="D21" i="6" l="1"/>
  <c r="D22" i="6" l="1"/>
  <c r="D23" i="6" l="1"/>
  <c r="D24" i="6" l="1"/>
  <c r="D25" i="6" l="1"/>
  <c r="D26" i="6" l="1"/>
  <c r="D27" i="6" l="1"/>
  <c r="D28" i="6" l="1"/>
  <c r="D29" i="6" s="1"/>
  <c r="E14" i="1" s="1"/>
  <c r="C29" i="6"/>
  <c r="F29" i="6"/>
  <c r="D14" i="1" s="1"/>
  <c r="E29" i="6"/>
  <c r="D30" i="6" l="1"/>
  <c r="D32" i="6" s="1"/>
  <c r="C14" i="1"/>
  <c r="D34" i="6"/>
  <c r="E8" i="1" l="1"/>
  <c r="D8" i="1"/>
  <c r="C8" i="1"/>
  <c r="E12" i="1" l="1"/>
  <c r="D12" i="1"/>
  <c r="C12" i="1"/>
</calcChain>
</file>

<file path=xl/sharedStrings.xml><?xml version="1.0" encoding="utf-8"?>
<sst xmlns="http://schemas.openxmlformats.org/spreadsheetml/2006/main" count="710" uniqueCount="275">
  <si>
    <t>Savings Potential</t>
  </si>
  <si>
    <t xml:space="preserve">Summer </t>
  </si>
  <si>
    <t>Peak Demand (MW)</t>
  </si>
  <si>
    <t>Winter</t>
  </si>
  <si>
    <t xml:space="preserve"> Peak Demand (MW)</t>
  </si>
  <si>
    <t xml:space="preserve">Energy </t>
  </si>
  <si>
    <t>(GWh)</t>
  </si>
  <si>
    <t>Residential</t>
  </si>
  <si>
    <t>Non-Residential</t>
  </si>
  <si>
    <t>Total</t>
  </si>
  <si>
    <t>CHP Systems</t>
  </si>
  <si>
    <t>Utility</t>
  </si>
  <si>
    <t>DEF</t>
  </si>
  <si>
    <t>Installed Capacity (MW)</t>
  </si>
  <si>
    <t>% of Total Commercial Sales</t>
  </si>
  <si>
    <t>Commercial</t>
  </si>
  <si>
    <t>50 kW Micro Turbine</t>
  </si>
  <si>
    <t>100 kW Micro Turbine</t>
  </si>
  <si>
    <t>100 kW Micro Turbine- Biogas</t>
  </si>
  <si>
    <t>150 kW Reciprocating Engine</t>
  </si>
  <si>
    <t>175 kW Fuel Cell</t>
  </si>
  <si>
    <t>200 kW Micro Turbine</t>
  </si>
  <si>
    <t>350 kW Reciprocating Engine</t>
  </si>
  <si>
    <t>500 kW Fuel Cell</t>
  </si>
  <si>
    <t>800 kW Fuel Cell-Biogas</t>
  </si>
  <si>
    <t>1125 kW Fuel Cell</t>
  </si>
  <si>
    <t>1250 kW Reciprocating Engine</t>
  </si>
  <si>
    <t>1250 kW Reciprocating Engine-Biogas</t>
  </si>
  <si>
    <t>1500 kW Steam Turbine-Biomass</t>
  </si>
  <si>
    <t>2500 kW Gas Turbine</t>
  </si>
  <si>
    <t>3000 kW Gas Turbine</t>
  </si>
  <si>
    <t>3000 kW Reciprocating Engine</t>
  </si>
  <si>
    <t>3500 kW Gas Turbine</t>
  </si>
  <si>
    <t>3500 kW Steam Turbine-Biomass</t>
  </si>
  <si>
    <t>4500 kW Reciprocating Engine</t>
  </si>
  <si>
    <t>5500 kW Steam Turbine-Biomass</t>
  </si>
  <si>
    <t>Technical Capacity Potential (MW)</t>
  </si>
  <si>
    <t>Net Technical Capacity Potential (MW)*</t>
  </si>
  <si>
    <t>*This technical capacity potential does not include existing capacity; therefore the technical capacity potential and the net technical capacity potential are equivalent</t>
  </si>
  <si>
    <t>Technology Type</t>
  </si>
  <si>
    <t>kWH Output</t>
  </si>
  <si>
    <t>Units Installed</t>
  </si>
  <si>
    <t>MW Capacity</t>
  </si>
  <si>
    <t>MW Winter Capacity</t>
  </si>
  <si>
    <t>DRAFT - Work Product</t>
  </si>
  <si>
    <t>Commercial Segment</t>
  </si>
  <si>
    <t>Per Unit - Solar Plus Storage</t>
  </si>
  <si>
    <t>Per Unit - Solar Plus Storage with other DSM (EE and DR)</t>
  </si>
  <si>
    <t>FPL</t>
  </si>
  <si>
    <t>Gulf</t>
  </si>
  <si>
    <t>FPU</t>
  </si>
  <si>
    <t>TECO</t>
  </si>
  <si>
    <t>OUC</t>
  </si>
  <si>
    <t>JEA</t>
  </si>
  <si>
    <t>DEF_DR</t>
  </si>
  <si>
    <t>FPL_DR</t>
  </si>
  <si>
    <t>Gulf_DR</t>
  </si>
  <si>
    <t>FPU_DR</t>
  </si>
  <si>
    <t>TECO_DR</t>
  </si>
  <si>
    <t>OUC_DR</t>
  </si>
  <si>
    <t>JEA_DR</t>
  </si>
  <si>
    <t>Column Lookup</t>
  </si>
  <si>
    <t>Seg 1 - 15 MWh</t>
  </si>
  <si>
    <t>Segment 1 (15 MWh) Average Commercial Load (kWh)</t>
  </si>
  <si>
    <t>D1</t>
  </si>
  <si>
    <t>D5</t>
  </si>
  <si>
    <t>Segment 1 (15 MWh) Solar Generation Potential (kWh)</t>
  </si>
  <si>
    <t>S1</t>
  </si>
  <si>
    <t>J1</t>
  </si>
  <si>
    <t>Segment 1 (15 MWh) Solar Loss/Export (no battery) (kWh)</t>
  </si>
  <si>
    <t>AU1</t>
  </si>
  <si>
    <t>AL1</t>
  </si>
  <si>
    <t>Segment 1 (15 MWh) Net Consumption (no battery) (kWh)</t>
  </si>
  <si>
    <t>AE1</t>
  </si>
  <si>
    <t>V1</t>
  </si>
  <si>
    <t>Segment 1 (15 MWh) Solar Battery Charging Potential (kWh)</t>
  </si>
  <si>
    <t>Segment 1 (15 MWh) Battery Consumption Offset (kWh)</t>
  </si>
  <si>
    <t>BS1</t>
  </si>
  <si>
    <t>BJ1</t>
  </si>
  <si>
    <t>Segment 1 (15 MWh) Net Consumption (with battery) (kWh)</t>
  </si>
  <si>
    <t>BG1</t>
  </si>
  <si>
    <t>AX1</t>
  </si>
  <si>
    <t>Storage Winter Peak Savings (kW)</t>
  </si>
  <si>
    <t>Storage Summer Peak Savings (kW)</t>
  </si>
  <si>
    <t>Seg 2 - 25 MWh</t>
  </si>
  <si>
    <t>Segment 2 (25 MWh) Average Commercial Load (kWh)</t>
  </si>
  <si>
    <t>E5</t>
  </si>
  <si>
    <t>Segment 2 (25 MWh) Solar Generation Potential (kWh)</t>
  </si>
  <si>
    <t>Segment 2 (25 MWh) Solar Loss/Export (no battery) (kWh)</t>
  </si>
  <si>
    <t>Segment 2 (25 MWh) Net Consumption (no battery) (kWh)</t>
  </si>
  <si>
    <t>Segment 2 (25 MWh) Solar Battery Charging Potential (kWh)</t>
  </si>
  <si>
    <t>Segment 2 (25 MWh) Battery Consumption Offset (kWh)</t>
  </si>
  <si>
    <t>Segment 2 (25 MWh) Net Consumption (with battery) (kWh)</t>
  </si>
  <si>
    <t>Seg 3 - 50 MWh)</t>
  </si>
  <si>
    <t>Segment 3 (50 MWh) Average Commercial Load (kWh)</t>
  </si>
  <si>
    <t>F5</t>
  </si>
  <si>
    <t>Segment 3 (50 MWh) Solar Generation Potential (kWh)</t>
  </si>
  <si>
    <t>Segment 3 (50 MWh) Solar Loss/Export (no battery) (kWh)</t>
  </si>
  <si>
    <t>Segment 3 (50 MWh) Net Consumption (no battery) (kWh)</t>
  </si>
  <si>
    <t>Segment 3 (50 MWh) Solar Battery Charging Potential (kWh)</t>
  </si>
  <si>
    <t>Segment 3 (50 MWh) Battery Consumption Offset (kWh)</t>
  </si>
  <si>
    <t>Segment 3 (50 MWh) Net Consumption (with battery) (kWh)</t>
  </si>
  <si>
    <t>Seg 4 51+ MWh</t>
  </si>
  <si>
    <t>Segment 4 (51+ MWh) Average Commercial Load (kWh)</t>
  </si>
  <si>
    <t>G5</t>
  </si>
  <si>
    <t>Segment 4 (51+ MWh) Solar Generation Potential (kWh)</t>
  </si>
  <si>
    <t>Segment 4 (51+ MWh) Solar Loss/Export (no battery) (kWh)</t>
  </si>
  <si>
    <t>Segment 4 (51+ MWh) Net Consumption (no battery) (kWh)</t>
  </si>
  <si>
    <t>Segment 4 (51+ MWh) Solar Battery Charging Potential (kWh)</t>
  </si>
  <si>
    <t>Segment 4 (51+ MWh) Battery Consumption Offset (kWh)</t>
  </si>
  <si>
    <t>Segment 4 (51+ MWh) Net Consumption (with battery) (kWh)</t>
  </si>
  <si>
    <t>Aggregate - Solar Plus Storage</t>
  </si>
  <si>
    <t>Aggregate - Solar Plus Storage with other DSM (EE and DR)</t>
  </si>
  <si>
    <t>0-15,000 kWh</t>
  </si>
  <si>
    <t>15,001-25,000 kWh</t>
  </si>
  <si>
    <t>25,001-50,000 kWh</t>
  </si>
  <si>
    <t>50,001 kWh +</t>
  </si>
  <si>
    <t>D</t>
  </si>
  <si>
    <t>S</t>
  </si>
  <si>
    <t>J</t>
  </si>
  <si>
    <t>AU</t>
  </si>
  <si>
    <t>AL</t>
  </si>
  <si>
    <t>AE</t>
  </si>
  <si>
    <t>BS</t>
  </si>
  <si>
    <t>BJ</t>
  </si>
  <si>
    <t>BG</t>
  </si>
  <si>
    <t>AX</t>
  </si>
  <si>
    <t>E1</t>
  </si>
  <si>
    <t>E</t>
  </si>
  <si>
    <t>T1</t>
  </si>
  <si>
    <t>T</t>
  </si>
  <si>
    <t>K1</t>
  </si>
  <si>
    <t>K</t>
  </si>
  <si>
    <t>AV1</t>
  </si>
  <si>
    <t>AV</t>
  </si>
  <si>
    <t>AM1</t>
  </si>
  <si>
    <t>AM</t>
  </si>
  <si>
    <t>AF1</t>
  </si>
  <si>
    <t>AF</t>
  </si>
  <si>
    <t>W1</t>
  </si>
  <si>
    <t>W</t>
  </si>
  <si>
    <t>BT1</t>
  </si>
  <si>
    <t>BT</t>
  </si>
  <si>
    <t>BK1</t>
  </si>
  <si>
    <t>BK</t>
  </si>
  <si>
    <t>BH1</t>
  </si>
  <si>
    <t>BH</t>
  </si>
  <si>
    <t>AY1</t>
  </si>
  <si>
    <t>AY</t>
  </si>
  <si>
    <t>F1</t>
  </si>
  <si>
    <t>F</t>
  </si>
  <si>
    <t>U1</t>
  </si>
  <si>
    <t>U</t>
  </si>
  <si>
    <t>L1</t>
  </si>
  <si>
    <t>L</t>
  </si>
  <si>
    <t>AW1</t>
  </si>
  <si>
    <t>AW</t>
  </si>
  <si>
    <t>AN1</t>
  </si>
  <si>
    <t>AN</t>
  </si>
  <si>
    <t>AG1</t>
  </si>
  <si>
    <t>AG</t>
  </si>
  <si>
    <t>X1</t>
  </si>
  <si>
    <t>X</t>
  </si>
  <si>
    <t>BU1</t>
  </si>
  <si>
    <t>BU</t>
  </si>
  <si>
    <t>BL1</t>
  </si>
  <si>
    <t>BL</t>
  </si>
  <si>
    <t>BI1</t>
  </si>
  <si>
    <t>BI</t>
  </si>
  <si>
    <t>AZ1</t>
  </si>
  <si>
    <t>AZ</t>
  </si>
  <si>
    <t>G1</t>
  </si>
  <si>
    <t>G</t>
  </si>
  <si>
    <t>V</t>
  </si>
  <si>
    <t>M1</t>
  </si>
  <si>
    <t>M</t>
  </si>
  <si>
    <t>AO1</t>
  </si>
  <si>
    <t>AO</t>
  </si>
  <si>
    <t>AH1</t>
  </si>
  <si>
    <t>AH</t>
  </si>
  <si>
    <t>Y1</t>
  </si>
  <si>
    <t>Y</t>
  </si>
  <si>
    <t>BV1</t>
  </si>
  <si>
    <t>BV</t>
  </si>
  <si>
    <t>BM1</t>
  </si>
  <si>
    <t>BM</t>
  </si>
  <si>
    <t>BA1</t>
  </si>
  <si>
    <t>BA</t>
  </si>
  <si>
    <t>Residential Segment</t>
  </si>
  <si>
    <t>Single Family Average Residential Load (kWh)</t>
  </si>
  <si>
    <t>Single Family Average Residential Load</t>
  </si>
  <si>
    <t>Single Family Solar Generation Potential (kWh)</t>
  </si>
  <si>
    <t>Single Family Solar Generation Potential</t>
  </si>
  <si>
    <t>Single Family Solar Loss/Export (no battery) (kWh)</t>
  </si>
  <si>
    <t>Single Family Solar Loss/Export (no battery)</t>
  </si>
  <si>
    <t>Single Family Net Consumption (no battery) (kWh)</t>
  </si>
  <si>
    <t>Single Family Net Consumption (no battery)</t>
  </si>
  <si>
    <t>P1</t>
  </si>
  <si>
    <t>Single Family Solar Battery Charging Potential (kWh)</t>
  </si>
  <si>
    <t>Single Family Solar Battery Charging Potential</t>
  </si>
  <si>
    <t>Single Family Battery Consumption Offset (kWh)</t>
  </si>
  <si>
    <t>Single Family Net Consumption (with battery) (kWh)</t>
  </si>
  <si>
    <t>Multi-Family Average Residential Load (kWh)</t>
  </si>
  <si>
    <t>N/A*</t>
  </si>
  <si>
    <t>H1</t>
  </si>
  <si>
    <t>Multi-Family Solar Generation Potential (kWh)</t>
  </si>
  <si>
    <t>Multi-Family Solar Loss/Export (no battery) (kWh)</t>
  </si>
  <si>
    <t>AA1</t>
  </si>
  <si>
    <t>Multi-Family Net Consumption (no battery) (kWh)</t>
  </si>
  <si>
    <t>AD1</t>
  </si>
  <si>
    <t>Multi-Family Solar Battery Charging Potential (kWh)</t>
  </si>
  <si>
    <t>Multi-Family Battery Consumption Offset (kWh)</t>
  </si>
  <si>
    <t>Multi-Family Net Consumption (with battery) (kWh)</t>
  </si>
  <si>
    <t>AJ1</t>
  </si>
  <si>
    <t>*JEA only provided data that represents a combined residential value, which included both SF and MF. The residential values have been reported in this table as Single Family to maintain a consistent reporting structure.</t>
  </si>
  <si>
    <t>Sum of AC System Output (W)</t>
  </si>
  <si>
    <t>Hour</t>
  </si>
  <si>
    <t>Jan</t>
  </si>
  <si>
    <t>Aug</t>
  </si>
  <si>
    <t>Potential Breakdown by Year</t>
  </si>
  <si>
    <t>Nameplate Technical Potential (MW)</t>
  </si>
  <si>
    <t>Summer Peak Capacity (MW)</t>
  </si>
  <si>
    <t>Winter Peak Capacity (MW)</t>
  </si>
  <si>
    <t>EnergyTechnical Potential (GWh)</t>
  </si>
  <si>
    <t>Technical Potential as a % of Residential Sales</t>
  </si>
  <si>
    <t>Energy Technical Potential (GWh)</t>
  </si>
  <si>
    <t>Technical Potential as a % of Commercial Sales</t>
  </si>
  <si>
    <t>Total Energy Potential (GWh)</t>
  </si>
  <si>
    <t>Technical Potential as a % of Res+Com Sales</t>
  </si>
  <si>
    <t>Residential breakdown by building Type</t>
  </si>
  <si>
    <t>Parameter</t>
  </si>
  <si>
    <t>Single Family</t>
  </si>
  <si>
    <t>Multi Family</t>
  </si>
  <si>
    <t>Mobile Home</t>
  </si>
  <si>
    <t>Number of Premises</t>
  </si>
  <si>
    <t>Average Square Footage</t>
  </si>
  <si>
    <t>Average Stories</t>
  </si>
  <si>
    <t>Usable PV Area (sq ft)</t>
  </si>
  <si>
    <t>PV Density DC (w/sf)</t>
  </si>
  <si>
    <t>Inverter efficiency (PV Watts)</t>
  </si>
  <si>
    <t>Energy Savings Factor (kWh per kW from PVWatts)</t>
  </si>
  <si>
    <t>Annual Solar Capacity Factor (PVWatts)</t>
  </si>
  <si>
    <t>Overall Nameplate Capacity (kW)</t>
  </si>
  <si>
    <t>Less installed capacity from Net Metering Chart</t>
  </si>
  <si>
    <t>Remaining Nameplate Technical Potential (kW)</t>
  </si>
  <si>
    <t>Annual Capacity Technical Potential (kW)</t>
  </si>
  <si>
    <t>2018 Solar Technical Potential % of 2018 Sales</t>
  </si>
  <si>
    <t>Commercial breakdown by building Type</t>
  </si>
  <si>
    <t xml:space="preserve"> Assembly </t>
  </si>
  <si>
    <t xml:space="preserve"> College and University </t>
  </si>
  <si>
    <t xml:space="preserve"> Grocery </t>
  </si>
  <si>
    <t xml:space="preserve"> Healthcare </t>
  </si>
  <si>
    <t xml:space="preserve"> Hospitals </t>
  </si>
  <si>
    <t xml:space="preserve"> Institutional </t>
  </si>
  <si>
    <t xml:space="preserve"> Lodging/Hospitality </t>
  </si>
  <si>
    <t xml:space="preserve"> Miscellaneous </t>
  </si>
  <si>
    <t xml:space="preserve"> Offices </t>
  </si>
  <si>
    <t xml:space="preserve"> Restaurants </t>
  </si>
  <si>
    <t xml:space="preserve"> Retail </t>
  </si>
  <si>
    <t xml:space="preserve"> Schools K-12 </t>
  </si>
  <si>
    <t xml:space="preserve"> Warehouse </t>
  </si>
  <si>
    <t>Total Square Footage</t>
  </si>
  <si>
    <t>Average no. of Floors</t>
  </si>
  <si>
    <t>Usable PV Area</t>
  </si>
  <si>
    <t>Nameplate Capacity (kW)</t>
  </si>
  <si>
    <t>Annual Capacity Technical Potential (KW)</t>
  </si>
  <si>
    <t>Methodology</t>
  </si>
  <si>
    <t>Number of Qualifying Facilities determined by total kWh consumption of facilities that exceed kWh output of a given CHP technology type (Col B) as well as minimum the Thermal Factor threshold for the given segment.</t>
  </si>
  <si>
    <t>Data on customer-specific commercial segment were not available; so estimates are based solely on facility consumption and thermal factor of 0.78.</t>
  </si>
  <si>
    <t>POTENTIAL BREAKDOWN</t>
  </si>
  <si>
    <t>Qualifying Facilities</t>
  </si>
  <si>
    <t>Installed KWh</t>
  </si>
  <si>
    <t>Net Technical Energy Potential (MWh)</t>
  </si>
  <si>
    <t>PV_TECO Systems</t>
  </si>
  <si>
    <t>Battery Storage charged from PV_TECO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</si>
</sst>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#,##0.000"/>
    <numFmt numFmtId="168" formatCode="_(* #,##0.000_);_(* \(#,##0.0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Arial"/>
      <family val="2"/>
    </font>
    <font>
      <b/>
      <sz val="9"/>
      <color rgb="FFFFFFFF"/>
      <name val="Arial"/>
      <family val="2"/>
    </font>
    <font>
      <b/>
      <sz val="11"/>
      <color theme="1"/>
      <name val="Calibri"/>
      <family val="2"/>
    </font>
    <font>
      <sz val="9"/>
      <color rgb="FF000000"/>
      <name val="Arial"/>
      <family val="2"/>
    </font>
    <font>
      <sz val="11"/>
      <name val="Calibri"/>
      <family val="2"/>
    </font>
    <font>
      <sz val="11"/>
      <color theme="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i/>
      <sz val="11"/>
      <color theme="0"/>
      <name val="Calibri"/>
      <family val="2"/>
    </font>
    <font>
      <b/>
      <sz val="11"/>
      <color indexed="9"/>
      <name val="Calibri"/>
      <family val="2"/>
    </font>
    <font>
      <sz val="12"/>
      <color theme="1"/>
      <name val="Calibri"/>
      <family val="2"/>
      <scheme val="minor"/>
    </font>
    <font>
      <b/>
      <i/>
      <sz val="12"/>
      <color theme="0"/>
      <name val="Calibri"/>
      <family val="2"/>
    </font>
    <font>
      <sz val="11"/>
      <name val="Calibri"/>
      <family val="2"/>
      <scheme val="minor"/>
    </font>
    <font>
      <sz val="8"/>
      <name val="Calibri"/>
      <family val="2"/>
    </font>
    <font>
      <sz val="11"/>
      <color theme="0" tint="-4.9989318521683403E-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color rgb="FF222222"/>
      <name val="Arial"/>
      <family val="2"/>
    </font>
    <font>
      <i/>
      <u/>
      <sz val="11"/>
      <name val="Calibri"/>
      <family val="2"/>
    </font>
    <font>
      <i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0070C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77BC1F"/>
        <bgColor indexed="64"/>
      </patternFill>
    </fill>
    <fill>
      <patternFill patternType="solid">
        <fgColor rgb="FFFA7F1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otted">
        <color rgb="FF0070CD"/>
      </right>
      <top style="medium">
        <color rgb="FF0070CD"/>
      </top>
      <bottom/>
      <diagonal/>
    </border>
    <border>
      <left/>
      <right/>
      <top style="medium">
        <color rgb="FF0070CD"/>
      </top>
      <bottom style="dotted">
        <color rgb="FF0070CD"/>
      </bottom>
      <diagonal/>
    </border>
    <border>
      <left/>
      <right style="dotted">
        <color rgb="FF0070CD"/>
      </right>
      <top/>
      <bottom style="medium">
        <color rgb="FF0070CD"/>
      </bottom>
      <diagonal/>
    </border>
    <border>
      <left/>
      <right style="dotted">
        <color rgb="FF0070CD"/>
      </right>
      <top/>
      <bottom/>
      <diagonal/>
    </border>
    <border>
      <left/>
      <right style="dotted">
        <color rgb="FF0070CD"/>
      </right>
      <top style="dotted">
        <color rgb="FF0070CD"/>
      </top>
      <bottom/>
      <diagonal/>
    </border>
    <border>
      <left/>
      <right/>
      <top style="dotted">
        <color rgb="FF0070CD"/>
      </top>
      <bottom/>
      <diagonal/>
    </border>
    <border>
      <left/>
      <right/>
      <top/>
      <bottom style="medium">
        <color rgb="FF0070CD"/>
      </bottom>
      <diagonal/>
    </border>
    <border>
      <left style="dotted">
        <color rgb="FF0070CD"/>
      </left>
      <right/>
      <top style="medium">
        <color rgb="FF0070CD"/>
      </top>
      <bottom style="dotted">
        <color rgb="FF0070CD"/>
      </bottom>
      <diagonal/>
    </border>
    <border>
      <left/>
      <right/>
      <top style="medium">
        <color rgb="FF0070CD"/>
      </top>
      <bottom style="medium">
        <color rgb="FF0070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9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9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5" fillId="0" borderId="0"/>
    <xf numFmtId="0" fontId="18" fillId="0" borderId="0"/>
    <xf numFmtId="43" fontId="15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9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9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0" fillId="0" borderId="0"/>
    <xf numFmtId="44" fontId="10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</cellStyleXfs>
  <cellXfs count="141">
    <xf numFmtId="0" fontId="0" fillId="0" borderId="0" xfId="0"/>
    <xf numFmtId="0" fontId="5" fillId="4" borderId="2" xfId="0" applyFont="1" applyFill="1" applyBorder="1"/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3" fontId="0" fillId="0" borderId="0" xfId="0" applyNumberFormat="1"/>
    <xf numFmtId="3" fontId="9" fillId="0" borderId="4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64" fontId="13" fillId="5" borderId="14" xfId="3" applyNumberFormat="1" applyFont="1" applyFill="1" applyBorder="1" applyAlignment="1">
      <alignment horizontal="right"/>
    </xf>
    <xf numFmtId="164" fontId="1" fillId="0" borderId="0" xfId="13" applyNumberFormat="1" applyFont="1"/>
    <xf numFmtId="9" fontId="1" fillId="0" borderId="0" xfId="14" applyFont="1"/>
    <xf numFmtId="0" fontId="2" fillId="4" borderId="11" xfId="0" applyFont="1" applyFill="1" applyBorder="1"/>
    <xf numFmtId="0" fontId="2" fillId="4" borderId="18" xfId="0" applyFont="1" applyFill="1" applyBorder="1"/>
    <xf numFmtId="0" fontId="2" fillId="9" borderId="11" xfId="0" applyFont="1" applyFill="1" applyBorder="1"/>
    <xf numFmtId="0" fontId="2" fillId="9" borderId="18" xfId="0" applyFont="1" applyFill="1" applyBorder="1"/>
    <xf numFmtId="0" fontId="22" fillId="0" borderId="0" xfId="0" applyFont="1"/>
    <xf numFmtId="0" fontId="0" fillId="0" borderId="12" xfId="0" applyBorder="1"/>
    <xf numFmtId="3" fontId="0" fillId="0" borderId="11" xfId="0" applyNumberFormat="1" applyFill="1" applyBorder="1"/>
    <xf numFmtId="3" fontId="0" fillId="0" borderId="18" xfId="0" applyNumberFormat="1" applyFill="1" applyBorder="1"/>
    <xf numFmtId="0" fontId="0" fillId="0" borderId="0" xfId="0" applyBorder="1"/>
    <xf numFmtId="0" fontId="23" fillId="0" borderId="0" xfId="0" applyFont="1" applyBorder="1"/>
    <xf numFmtId="3" fontId="20" fillId="0" borderId="11" xfId="0" applyNumberFormat="1" applyFont="1" applyFill="1" applyBorder="1"/>
    <xf numFmtId="0" fontId="23" fillId="0" borderId="0" xfId="0" applyFont="1"/>
    <xf numFmtId="0" fontId="0" fillId="0" borderId="12" xfId="0" applyFill="1" applyBorder="1"/>
    <xf numFmtId="167" fontId="0" fillId="0" borderId="11" xfId="0" applyNumberFormat="1" applyFill="1" applyBorder="1"/>
    <xf numFmtId="167" fontId="0" fillId="0" borderId="18" xfId="0" applyNumberFormat="1" applyFill="1" applyBorder="1"/>
    <xf numFmtId="0" fontId="0" fillId="0" borderId="0" xfId="0" applyFill="1"/>
    <xf numFmtId="0" fontId="0" fillId="0" borderId="19" xfId="0" applyBorder="1"/>
    <xf numFmtId="0" fontId="0" fillId="0" borderId="20" xfId="0" applyBorder="1"/>
    <xf numFmtId="0" fontId="0" fillId="0" borderId="0" xfId="0" applyFill="1" applyBorder="1"/>
    <xf numFmtId="17" fontId="0" fillId="0" borderId="0" xfId="0" applyNumberFormat="1" applyFill="1" applyBorder="1"/>
    <xf numFmtId="2" fontId="22" fillId="0" borderId="0" xfId="0" applyNumberFormat="1" applyFont="1"/>
    <xf numFmtId="17" fontId="0" fillId="0" borderId="0" xfId="0" applyNumberFormat="1" applyBorder="1"/>
    <xf numFmtId="0" fontId="0" fillId="0" borderId="21" xfId="0" applyFill="1" applyBorder="1"/>
    <xf numFmtId="167" fontId="0" fillId="0" borderId="22" xfId="0" applyNumberFormat="1" applyFill="1" applyBorder="1"/>
    <xf numFmtId="167" fontId="0" fillId="0" borderId="23" xfId="0" applyNumberFormat="1" applyFill="1" applyBorder="1"/>
    <xf numFmtId="3" fontId="0" fillId="0" borderId="22" xfId="0" applyNumberFormat="1" applyFill="1" applyBorder="1"/>
    <xf numFmtId="3" fontId="0" fillId="0" borderId="23" xfId="0" applyNumberFormat="1" applyFill="1" applyBorder="1"/>
    <xf numFmtId="0" fontId="2" fillId="4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0" fillId="0" borderId="11" xfId="0" applyBorder="1"/>
    <xf numFmtId="3" fontId="0" fillId="0" borderId="11" xfId="0" applyNumberFormat="1" applyBorder="1"/>
    <xf numFmtId="3" fontId="20" fillId="0" borderId="11" xfId="0" applyNumberFormat="1" applyFont="1" applyBorder="1"/>
    <xf numFmtId="3" fontId="0" fillId="0" borderId="11" xfId="0" applyNumberFormat="1" applyBorder="1" applyAlignment="1">
      <alignment horizontal="right"/>
    </xf>
    <xf numFmtId="0" fontId="24" fillId="0" borderId="0" xfId="0" applyFont="1"/>
    <xf numFmtId="1" fontId="9" fillId="0" borderId="4" xfId="0" applyNumberFormat="1" applyFont="1" applyBorder="1" applyAlignment="1">
      <alignment horizontal="center" vertical="center"/>
    </xf>
    <xf numFmtId="0" fontId="12" fillId="0" borderId="0" xfId="0" applyFont="1"/>
    <xf numFmtId="0" fontId="4" fillId="4" borderId="13" xfId="0" applyFont="1" applyFill="1" applyBorder="1" applyAlignment="1">
      <alignment horizontal="center"/>
    </xf>
    <xf numFmtId="0" fontId="1" fillId="0" borderId="0" xfId="0" applyFont="1"/>
    <xf numFmtId="0" fontId="4" fillId="6" borderId="0" xfId="0" applyFont="1" applyFill="1"/>
    <xf numFmtId="0" fontId="1" fillId="0" borderId="13" xfId="0" applyFont="1" applyBorder="1"/>
    <xf numFmtId="165" fontId="1" fillId="0" borderId="13" xfId="14" applyNumberFormat="1" applyFont="1" applyBorder="1"/>
    <xf numFmtId="3" fontId="1" fillId="0" borderId="0" xfId="0" applyNumberFormat="1" applyFont="1"/>
    <xf numFmtId="0" fontId="4" fillId="4" borderId="14" xfId="0" applyFont="1" applyFill="1" applyBorder="1" applyAlignment="1">
      <alignment horizontal="left" indent="2"/>
    </xf>
    <xf numFmtId="164" fontId="1" fillId="4" borderId="14" xfId="13" applyNumberFormat="1" applyFont="1" applyFill="1" applyBorder="1"/>
    <xf numFmtId="165" fontId="1" fillId="0" borderId="0" xfId="14" applyNumberFormat="1" applyFont="1" applyAlignment="1">
      <alignment horizontal="left" indent="3"/>
    </xf>
    <xf numFmtId="43" fontId="1" fillId="0" borderId="0" xfId="0" applyNumberFormat="1" applyFont="1"/>
    <xf numFmtId="0" fontId="4" fillId="4" borderId="13" xfId="0" applyFont="1" applyFill="1" applyBorder="1" applyAlignment="1">
      <alignment horizontal="left" indent="2"/>
    </xf>
    <xf numFmtId="164" fontId="1" fillId="4" borderId="13" xfId="13" applyNumberFormat="1" applyFont="1" applyFill="1" applyBorder="1"/>
    <xf numFmtId="164" fontId="1" fillId="0" borderId="0" xfId="13" applyNumberFormat="1" applyFont="1" applyFill="1"/>
    <xf numFmtId="165" fontId="1" fillId="0" borderId="0" xfId="14" applyNumberFormat="1" applyFont="1"/>
    <xf numFmtId="165" fontId="1" fillId="0" borderId="0" xfId="14" applyNumberFormat="1" applyFont="1" applyAlignment="1">
      <alignment horizontal="left" indent="2"/>
    </xf>
    <xf numFmtId="165" fontId="1" fillId="0" borderId="13" xfId="14" applyNumberFormat="1" applyFont="1" applyBorder="1" applyAlignment="1">
      <alignment horizontal="left" indent="3"/>
    </xf>
    <xf numFmtId="0" fontId="1" fillId="0" borderId="0" xfId="0" applyNumberFormat="1" applyFont="1"/>
    <xf numFmtId="0" fontId="12" fillId="0" borderId="13" xfId="0" applyFont="1" applyBorder="1"/>
    <xf numFmtId="0" fontId="4" fillId="6" borderId="13" xfId="0" applyFont="1" applyFill="1" applyBorder="1" applyAlignment="1">
      <alignment horizontal="center"/>
    </xf>
    <xf numFmtId="164" fontId="1" fillId="0" borderId="0" xfId="0" applyNumberFormat="1" applyFont="1"/>
    <xf numFmtId="3" fontId="1" fillId="0" borderId="0" xfId="0" quotePrefix="1" applyNumberFormat="1" applyFont="1"/>
    <xf numFmtId="166" fontId="1" fillId="0" borderId="0" xfId="0" applyNumberFormat="1" applyFont="1"/>
    <xf numFmtId="0" fontId="3" fillId="0" borderId="0" xfId="0" applyFont="1"/>
    <xf numFmtId="164" fontId="3" fillId="0" borderId="0" xfId="13" applyNumberFormat="1" applyFont="1"/>
    <xf numFmtId="164" fontId="3" fillId="0" borderId="0" xfId="0" applyNumberFormat="1" applyFont="1"/>
    <xf numFmtId="0" fontId="1" fillId="0" borderId="0" xfId="0" applyFont="1" applyFill="1"/>
    <xf numFmtId="164" fontId="2" fillId="6" borderId="13" xfId="0" applyNumberFormat="1" applyFont="1" applyFill="1" applyBorder="1" applyAlignment="1">
      <alignment horizontal="left" vertical="center"/>
    </xf>
    <xf numFmtId="164" fontId="2" fillId="6" borderId="13" xfId="0" applyNumberFormat="1" applyFont="1" applyFill="1" applyBorder="1"/>
    <xf numFmtId="0" fontId="4" fillId="7" borderId="13" xfId="0" applyFont="1" applyFill="1" applyBorder="1" applyAlignment="1">
      <alignment horizontal="center"/>
    </xf>
    <xf numFmtId="166" fontId="1" fillId="0" borderId="0" xfId="13" applyNumberFormat="1" applyFont="1"/>
    <xf numFmtId="165" fontId="1" fillId="0" borderId="0" xfId="14" applyNumberFormat="1" applyFont="1" applyFill="1"/>
    <xf numFmtId="0" fontId="3" fillId="0" borderId="13" xfId="0" applyFont="1" applyBorder="1"/>
    <xf numFmtId="164" fontId="3" fillId="0" borderId="13" xfId="0" applyNumberFormat="1" applyFont="1" applyBorder="1"/>
    <xf numFmtId="0" fontId="2" fillId="7" borderId="14" xfId="0" applyFont="1" applyFill="1" applyBorder="1"/>
    <xf numFmtId="164" fontId="2" fillId="7" borderId="14" xfId="0" applyNumberFormat="1" applyFont="1" applyFill="1" applyBorder="1"/>
    <xf numFmtId="3" fontId="9" fillId="0" borderId="4" xfId="0" applyNumberFormat="1" applyFont="1" applyBorder="1" applyAlignment="1">
      <alignment horizontal="center" vertical="center"/>
    </xf>
    <xf numFmtId="3" fontId="9" fillId="0" borderId="8" xfId="0" applyNumberFormat="1" applyFont="1" applyFill="1" applyBorder="1" applyAlignment="1">
      <alignment horizontal="center" vertical="center" wrapText="1"/>
    </xf>
    <xf numFmtId="0" fontId="16" fillId="6" borderId="13" xfId="0" applyFont="1" applyFill="1" applyBorder="1"/>
    <xf numFmtId="0" fontId="19" fillId="6" borderId="13" xfId="0" applyFont="1" applyFill="1" applyBorder="1" applyAlignment="1">
      <alignment horizontal="right"/>
    </xf>
    <xf numFmtId="0" fontId="16" fillId="5" borderId="14" xfId="0" applyFont="1" applyFill="1" applyBorder="1"/>
    <xf numFmtId="0" fontId="0" fillId="0" borderId="13" xfId="0" applyBorder="1"/>
    <xf numFmtId="164" fontId="0" fillId="0" borderId="0" xfId="3" applyNumberFormat="1" applyFont="1"/>
    <xf numFmtId="164" fontId="0" fillId="0" borderId="13" xfId="3" applyNumberFormat="1" applyFont="1" applyBorder="1"/>
    <xf numFmtId="0" fontId="0" fillId="0" borderId="14" xfId="0" applyBorder="1"/>
    <xf numFmtId="164" fontId="0" fillId="0" borderId="14" xfId="3" applyNumberFormat="1" applyFont="1" applyBorder="1"/>
    <xf numFmtId="0" fontId="25" fillId="0" borderId="0" xfId="0" applyFont="1"/>
    <xf numFmtId="0" fontId="26" fillId="0" borderId="0" xfId="0" applyFont="1"/>
    <xf numFmtId="0" fontId="14" fillId="0" borderId="13" xfId="0" applyFont="1" applyBorder="1"/>
    <xf numFmtId="0" fontId="0" fillId="0" borderId="13" xfId="0" applyBorder="1" applyAlignment="1">
      <alignment horizontal="center"/>
    </xf>
    <xf numFmtId="0" fontId="11" fillId="4" borderId="13" xfId="0" applyFont="1" applyFill="1" applyBorder="1"/>
    <xf numFmtId="0" fontId="11" fillId="4" borderId="0" xfId="0" applyFont="1" applyFill="1" applyBorder="1"/>
    <xf numFmtId="164" fontId="0" fillId="0" borderId="0" xfId="3" applyNumberFormat="1" applyFont="1" applyBorder="1"/>
    <xf numFmtId="164" fontId="0" fillId="0" borderId="0" xfId="0" applyNumberFormat="1" applyBorder="1"/>
    <xf numFmtId="43" fontId="0" fillId="0" borderId="0" xfId="3" applyNumberFormat="1" applyFont="1" applyBorder="1"/>
    <xf numFmtId="2" fontId="0" fillId="0" borderId="0" xfId="0" applyNumberFormat="1"/>
    <xf numFmtId="168" fontId="0" fillId="0" borderId="0" xfId="3" applyNumberFormat="1" applyFont="1" applyBorder="1"/>
    <xf numFmtId="43" fontId="0" fillId="0" borderId="13" xfId="3" applyNumberFormat="1" applyFont="1" applyBorder="1"/>
    <xf numFmtId="0" fontId="10" fillId="0" borderId="14" xfId="0" applyFont="1" applyBorder="1"/>
    <xf numFmtId="164" fontId="0" fillId="0" borderId="14" xfId="0" applyNumberFormat="1" applyBorder="1"/>
    <xf numFmtId="0" fontId="13" fillId="5" borderId="14" xfId="0" applyFont="1" applyFill="1" applyBorder="1"/>
    <xf numFmtId="164" fontId="13" fillId="5" borderId="14" xfId="3" applyNumberFormat="1" applyFont="1" applyFill="1" applyBorder="1"/>
    <xf numFmtId="43" fontId="0" fillId="0" borderId="0" xfId="0" applyNumberFormat="1"/>
    <xf numFmtId="164" fontId="0" fillId="0" borderId="0" xfId="0" applyNumberFormat="1"/>
    <xf numFmtId="0" fontId="17" fillId="5" borderId="13" xfId="0" applyFont="1" applyFill="1" applyBorder="1"/>
    <xf numFmtId="0" fontId="13" fillId="5" borderId="13" xfId="0" applyFont="1" applyFill="1" applyBorder="1"/>
    <xf numFmtId="164" fontId="13" fillId="5" borderId="13" xfId="3" applyNumberFormat="1" applyFont="1" applyFill="1" applyBorder="1"/>
    <xf numFmtId="10" fontId="0" fillId="0" borderId="0" xfId="27" applyNumberFormat="1" applyFont="1"/>
    <xf numFmtId="0" fontId="21" fillId="0" borderId="0" xfId="0" applyFont="1"/>
    <xf numFmtId="9" fontId="1" fillId="0" borderId="0" xfId="14" applyFont="1" applyFill="1"/>
    <xf numFmtId="0" fontId="7" fillId="4" borderId="9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/>
    <xf numFmtId="0" fontId="5" fillId="4" borderId="4" xfId="0" applyFont="1" applyFill="1" applyBorder="1"/>
    <xf numFmtId="0" fontId="8" fillId="0" borderId="10" xfId="0" applyFont="1" applyBorder="1" applyAlignment="1">
      <alignment vertical="center" wrapText="1"/>
    </xf>
    <xf numFmtId="0" fontId="2" fillId="4" borderId="11" xfId="0" applyFont="1" applyFill="1" applyBorder="1" applyAlignment="1">
      <alignment horizontal="center" vertical="center"/>
    </xf>
    <xf numFmtId="164" fontId="2" fillId="8" borderId="11" xfId="1" applyNumberFormat="1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 vertical="center"/>
    </xf>
    <xf numFmtId="164" fontId="2" fillId="9" borderId="11" xfId="1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4" borderId="15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164" fontId="2" fillId="8" borderId="16" xfId="1" applyNumberFormat="1" applyFont="1" applyFill="1" applyBorder="1" applyAlignment="1">
      <alignment horizontal="center"/>
    </xf>
    <xf numFmtId="164" fontId="2" fillId="8" borderId="17" xfId="1" applyNumberFormat="1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164" fontId="2" fillId="9" borderId="16" xfId="1" applyNumberFormat="1" applyFont="1" applyFill="1" applyBorder="1" applyAlignment="1">
      <alignment horizontal="center"/>
    </xf>
    <xf numFmtId="164" fontId="2" fillId="9" borderId="17" xfId="1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</cellXfs>
  <cellStyles count="69">
    <cellStyle name="40% - Accent2 2" xfId="23" xr:uid="{00000000-0005-0000-0000-000000000000}"/>
    <cellStyle name="40% - Accent2 2 2" xfId="61" xr:uid="{00000000-0005-0000-0000-000001000000}"/>
    <cellStyle name="40% - Accent2 2 3" xfId="40" xr:uid="{00000000-0005-0000-0000-000002000000}"/>
    <cellStyle name="40% - Accent2 3" xfId="15" xr:uid="{00000000-0005-0000-0000-000003000000}"/>
    <cellStyle name="40% - Accent2 3 2" xfId="54" xr:uid="{00000000-0005-0000-0000-000004000000}"/>
    <cellStyle name="40% - Accent2 4" xfId="47" xr:uid="{00000000-0005-0000-0000-000005000000}"/>
    <cellStyle name="40% - Accent2 5" xfId="33" xr:uid="{00000000-0005-0000-0000-000006000000}"/>
    <cellStyle name="Comma" xfId="1" builtinId="3"/>
    <cellStyle name="Comma 2" xfId="5" xr:uid="{00000000-0005-0000-0000-000008000000}"/>
    <cellStyle name="Comma 2 2" xfId="25" xr:uid="{00000000-0005-0000-0000-000009000000}"/>
    <cellStyle name="Comma 2 2 2" xfId="63" xr:uid="{00000000-0005-0000-0000-00000A000000}"/>
    <cellStyle name="Comma 2 2 3" xfId="42" xr:uid="{00000000-0005-0000-0000-00000B000000}"/>
    <cellStyle name="Comma 2 3" xfId="17" xr:uid="{00000000-0005-0000-0000-00000C000000}"/>
    <cellStyle name="Comma 2 3 2" xfId="56" xr:uid="{00000000-0005-0000-0000-00000D000000}"/>
    <cellStyle name="Comma 2 4" xfId="49" xr:uid="{00000000-0005-0000-0000-00000E000000}"/>
    <cellStyle name="Comma 2 5" xfId="35" xr:uid="{00000000-0005-0000-0000-00000F000000}"/>
    <cellStyle name="Comma 3" xfId="13" xr:uid="{00000000-0005-0000-0000-000010000000}"/>
    <cellStyle name="Comma 4" xfId="3" xr:uid="{00000000-0005-0000-0000-000011000000}"/>
    <cellStyle name="Currency 2" xfId="68" xr:uid="{00000000-0005-0000-0000-000012000000}"/>
    <cellStyle name="Currency 3" xfId="32" xr:uid="{00000000-0005-0000-0000-000013000000}"/>
    <cellStyle name="Normal" xfId="0" builtinId="0"/>
    <cellStyle name="Normal 2" xfId="4" xr:uid="{00000000-0005-0000-0000-000015000000}"/>
    <cellStyle name="Normal 2 13" xfId="11" xr:uid="{00000000-0005-0000-0000-000016000000}"/>
    <cellStyle name="Normal 2 2" xfId="24" xr:uid="{00000000-0005-0000-0000-000017000000}"/>
    <cellStyle name="Normal 2 2 2" xfId="62" xr:uid="{00000000-0005-0000-0000-000018000000}"/>
    <cellStyle name="Normal 2 2 3" xfId="41" xr:uid="{00000000-0005-0000-0000-000019000000}"/>
    <cellStyle name="Normal 2 3" xfId="16" xr:uid="{00000000-0005-0000-0000-00001A000000}"/>
    <cellStyle name="Normal 2 3 2" xfId="55" xr:uid="{00000000-0005-0000-0000-00001B000000}"/>
    <cellStyle name="Normal 2 4" xfId="48" xr:uid="{00000000-0005-0000-0000-00001C000000}"/>
    <cellStyle name="Normal 2 5" xfId="34" xr:uid="{00000000-0005-0000-0000-00001D000000}"/>
    <cellStyle name="Normal 3" xfId="8" xr:uid="{00000000-0005-0000-0000-00001E000000}"/>
    <cellStyle name="Normal 3 2" xfId="28" xr:uid="{00000000-0005-0000-0000-00001F000000}"/>
    <cellStyle name="Normal 3 2 2" xfId="65" xr:uid="{00000000-0005-0000-0000-000020000000}"/>
    <cellStyle name="Normal 3 2 3" xfId="44" xr:uid="{00000000-0005-0000-0000-000021000000}"/>
    <cellStyle name="Normal 3 3" xfId="20" xr:uid="{00000000-0005-0000-0000-000022000000}"/>
    <cellStyle name="Normal 3 3 2" xfId="58" xr:uid="{00000000-0005-0000-0000-000023000000}"/>
    <cellStyle name="Normal 3 4" xfId="51" xr:uid="{00000000-0005-0000-0000-000024000000}"/>
    <cellStyle name="Normal 3 5" xfId="37" xr:uid="{00000000-0005-0000-0000-000025000000}"/>
    <cellStyle name="Normal 4" xfId="10" xr:uid="{00000000-0005-0000-0000-000026000000}"/>
    <cellStyle name="Normal 4 2" xfId="30" xr:uid="{00000000-0005-0000-0000-000027000000}"/>
    <cellStyle name="Normal 4 2 2" xfId="67" xr:uid="{00000000-0005-0000-0000-000028000000}"/>
    <cellStyle name="Normal 4 2 3" xfId="46" xr:uid="{00000000-0005-0000-0000-000029000000}"/>
    <cellStyle name="Normal 4 3" xfId="22" xr:uid="{00000000-0005-0000-0000-00002A000000}"/>
    <cellStyle name="Normal 4 3 2" xfId="60" xr:uid="{00000000-0005-0000-0000-00002B000000}"/>
    <cellStyle name="Normal 4 4" xfId="53" xr:uid="{00000000-0005-0000-0000-00002C000000}"/>
    <cellStyle name="Normal 4 5" xfId="39" xr:uid="{00000000-0005-0000-0000-00002D000000}"/>
    <cellStyle name="Normal 5" xfId="12" xr:uid="{00000000-0005-0000-0000-00002E000000}"/>
    <cellStyle name="Normal 6" xfId="31" xr:uid="{00000000-0005-0000-0000-00002F000000}"/>
    <cellStyle name="Normal 7" xfId="2" xr:uid="{00000000-0005-0000-0000-000030000000}"/>
    <cellStyle name="Note 2" xfId="6" xr:uid="{00000000-0005-0000-0000-000031000000}"/>
    <cellStyle name="Note 2 2" xfId="26" xr:uid="{00000000-0005-0000-0000-000032000000}"/>
    <cellStyle name="Note 2 2 2" xfId="64" xr:uid="{00000000-0005-0000-0000-000033000000}"/>
    <cellStyle name="Note 2 2 3" xfId="43" xr:uid="{00000000-0005-0000-0000-000034000000}"/>
    <cellStyle name="Note 2 3" xfId="18" xr:uid="{00000000-0005-0000-0000-000035000000}"/>
    <cellStyle name="Note 2 3 2" xfId="57" xr:uid="{00000000-0005-0000-0000-000036000000}"/>
    <cellStyle name="Note 2 4" xfId="50" xr:uid="{00000000-0005-0000-0000-000037000000}"/>
    <cellStyle name="Note 2 5" xfId="36" xr:uid="{00000000-0005-0000-0000-000038000000}"/>
    <cellStyle name="Percent 2" xfId="9" xr:uid="{00000000-0005-0000-0000-000039000000}"/>
    <cellStyle name="Percent 2 2" xfId="29" xr:uid="{00000000-0005-0000-0000-00003A000000}"/>
    <cellStyle name="Percent 2 2 2" xfId="66" xr:uid="{00000000-0005-0000-0000-00003B000000}"/>
    <cellStyle name="Percent 2 2 3" xfId="45" xr:uid="{00000000-0005-0000-0000-00003C000000}"/>
    <cellStyle name="Percent 2 3" xfId="21" xr:uid="{00000000-0005-0000-0000-00003D000000}"/>
    <cellStyle name="Percent 2 3 2" xfId="59" xr:uid="{00000000-0005-0000-0000-00003E000000}"/>
    <cellStyle name="Percent 2 4" xfId="52" xr:uid="{00000000-0005-0000-0000-00003F000000}"/>
    <cellStyle name="Percent 2 5" xfId="38" xr:uid="{00000000-0005-0000-0000-000040000000}"/>
    <cellStyle name="Percent 3" xfId="14" xr:uid="{00000000-0005-0000-0000-000041000000}"/>
    <cellStyle name="Percent 4" xfId="27" xr:uid="{00000000-0005-0000-0000-000042000000}"/>
    <cellStyle name="Percent 5" xfId="19" xr:uid="{00000000-0005-0000-0000-000043000000}"/>
    <cellStyle name="Percent 6" xfId="7" xr:uid="{00000000-0005-0000-0000-00004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PVWatts</a:t>
            </a:r>
            <a:r>
              <a:rPr lang="en-US" baseline="0"/>
              <a:t> Solar Output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Jan</c:v>
          </c:tx>
          <c:spPr>
            <a:ln w="28575" cap="rnd">
              <a:solidFill>
                <a:srgbClr val="0070CD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4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</c:numLit>
          </c:cat>
          <c:val>
            <c:numLit>
              <c:formatCode>#,##0</c:formatCode>
              <c:ptCount val="2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1055.567</c:v>
              </c:pt>
              <c:pt idx="8">
                <c:v>23127.85</c:v>
              </c:pt>
              <c:pt idx="9">
                <c:v>43010.017</c:v>
              </c:pt>
              <c:pt idx="10">
                <c:v>60592.506000000016</c:v>
              </c:pt>
              <c:pt idx="11">
                <c:v>73113.369000000006</c:v>
              </c:pt>
              <c:pt idx="12">
                <c:v>76740.512999999977</c:v>
              </c:pt>
              <c:pt idx="13">
                <c:v>71387.287000000026</c:v>
              </c:pt>
              <c:pt idx="14">
                <c:v>62255.100999999988</c:v>
              </c:pt>
              <c:pt idx="15">
                <c:v>48385.93499999999</c:v>
              </c:pt>
              <c:pt idx="16">
                <c:v>27011.610000000004</c:v>
              </c:pt>
              <c:pt idx="17">
                <c:v>8591.7950000000019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CEA-40D1-8CF0-2AA8817ADE12}"/>
            </c:ext>
          </c:extLst>
        </c:ser>
        <c:ser>
          <c:idx val="1"/>
          <c:order val="1"/>
          <c:tx>
            <c:v>Aug</c:v>
          </c:tx>
          <c:spPr>
            <a:ln w="28575" cap="rnd">
              <a:solidFill>
                <a:srgbClr val="77BC1F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4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</c:numLit>
          </c:cat>
          <c:val>
            <c:numLit>
              <c:formatCode>#,##0</c:formatCode>
              <c:ptCount val="2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2035.9970000000001</c:v>
              </c:pt>
              <c:pt idx="7">
                <c:v>14651.598</c:v>
              </c:pt>
              <c:pt idx="8">
                <c:v>34223.955000000002</c:v>
              </c:pt>
              <c:pt idx="9">
                <c:v>49540.123999999996</c:v>
              </c:pt>
              <c:pt idx="10">
                <c:v>60303.343000000008</c:v>
              </c:pt>
              <c:pt idx="11">
                <c:v>65663.979000000021</c:v>
              </c:pt>
              <c:pt idx="12">
                <c:v>67268.464999999997</c:v>
              </c:pt>
              <c:pt idx="13">
                <c:v>64365.58400000001</c:v>
              </c:pt>
              <c:pt idx="14">
                <c:v>57461.952000000012</c:v>
              </c:pt>
              <c:pt idx="15">
                <c:v>41890.240000000005</c:v>
              </c:pt>
              <c:pt idx="16">
                <c:v>28320.778999999995</c:v>
              </c:pt>
              <c:pt idx="17">
                <c:v>14696.853999999999</c:v>
              </c:pt>
              <c:pt idx="18">
                <c:v>2166.0239999999999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CEA-40D1-8CF0-2AA8817AD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73881600"/>
        <c:axId val="-673885952"/>
      </c:lineChart>
      <c:catAx>
        <c:axId val="-673881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73885952"/>
        <c:crosses val="autoZero"/>
        <c:auto val="1"/>
        <c:lblAlgn val="ctr"/>
        <c:lblOffset val="100"/>
        <c:noMultiLvlLbl val="0"/>
      </c:catAx>
      <c:valAx>
        <c:axId val="-67388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</a:t>
                </a:r>
                <a:r>
                  <a:rPr lang="en-US" baseline="0"/>
                  <a:t> Solar Output (w)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73881600"/>
        <c:crosses val="autoZero"/>
        <c:crossBetween val="between"/>
      </c:valAx>
      <c:spPr>
        <a:noFill/>
        <a:ln>
          <a:solidFill>
            <a:srgbClr val="77BC1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235527</xdr:colOff>
      <xdr:row>0</xdr:row>
      <xdr:rowOff>103909</xdr:rowOff>
    </xdr:from>
    <xdr:to>
      <xdr:col>15</xdr:col>
      <xdr:colOff>775854</xdr:colOff>
      <xdr:row>26</xdr:row>
      <xdr:rowOff>55418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xant.corp\NexantFS\rdudata\CSPA%20Projects\610025%20-%20FEECA%20Potential%20Study\TEAPOT%20model%20and%20output\DG\FL%20PV%20Analysis_v6_with%20EE%20savings%20-%2012%20Mar%202019%20-%20Draft%20Work%20Produ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wide Potential"/>
      <sheetName val="Reporting Tables"/>
      <sheetName val="DEF"/>
      <sheetName val="FPL"/>
      <sheetName val="FPU"/>
      <sheetName val="Gulf"/>
      <sheetName val="JEA"/>
      <sheetName val="OUC"/>
      <sheetName val="TECO"/>
      <sheetName val="DEF_perparticipant"/>
      <sheetName val="FPL_perparticipant"/>
      <sheetName val="FPU_perparticipant"/>
      <sheetName val="Gulf_perparticipant"/>
      <sheetName val="JEA_perparticipant"/>
      <sheetName val="OUC_perparticipant"/>
      <sheetName val="TECO_perparticipant"/>
      <sheetName val="Forecast"/>
      <sheetName val="Lookups"/>
      <sheetName val="PV Watts"/>
      <sheetName val="Other Inputs"/>
      <sheetName val="Methodolog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4"/>
  <sheetViews>
    <sheetView tabSelected="1" workbookViewId="0">
      <selection activeCell="G19" sqref="G19"/>
    </sheetView>
  </sheetViews>
  <sheetFormatPr defaultRowHeight="15" x14ac:dyDescent="0.25"/>
  <cols>
    <col min="1" max="1" width="2.7109375" customWidth="1"/>
    <col min="2" max="5" width="16" customWidth="1"/>
  </cols>
  <sheetData>
    <row r="1" spans="2:5" ht="15.75" thickBot="1" x14ac:dyDescent="0.3"/>
    <row r="2" spans="2:5" x14ac:dyDescent="0.25">
      <c r="B2" s="1"/>
      <c r="C2" s="121" t="s">
        <v>0</v>
      </c>
      <c r="D2" s="122"/>
      <c r="E2" s="122"/>
    </row>
    <row r="3" spans="2:5" x14ac:dyDescent="0.25">
      <c r="B3" s="123"/>
      <c r="C3" s="2" t="s">
        <v>1</v>
      </c>
      <c r="D3" s="4" t="s">
        <v>3</v>
      </c>
      <c r="E3" s="5" t="s">
        <v>5</v>
      </c>
    </row>
    <row r="4" spans="2:5" ht="15.75" thickBot="1" x14ac:dyDescent="0.3">
      <c r="B4" s="124"/>
      <c r="C4" s="3" t="s">
        <v>2</v>
      </c>
      <c r="D4" s="3" t="s">
        <v>4</v>
      </c>
      <c r="E4" s="6" t="s">
        <v>6</v>
      </c>
    </row>
    <row r="5" spans="2:5" ht="15.75" thickBot="1" x14ac:dyDescent="0.3">
      <c r="B5" s="125" t="s">
        <v>273</v>
      </c>
      <c r="C5" s="125"/>
      <c r="D5" s="125"/>
      <c r="E5" s="125"/>
    </row>
    <row r="6" spans="2:5" ht="15.75" thickBot="1" x14ac:dyDescent="0.3">
      <c r="B6" s="7" t="s">
        <v>7</v>
      </c>
      <c r="C6" s="9">
        <f>PV!B6</f>
        <v>508.90246090231602</v>
      </c>
      <c r="D6" s="87">
        <f>PV!B7</f>
        <v>18.967721330944855</v>
      </c>
      <c r="E6" s="10">
        <f>PV!B8</f>
        <v>3461.1767311454901</v>
      </c>
    </row>
    <row r="7" spans="2:5" ht="15.75" thickBot="1" x14ac:dyDescent="0.3">
      <c r="B7" s="7" t="s">
        <v>8</v>
      </c>
      <c r="C7" s="9">
        <f>PV!B12</f>
        <v>835.00092091761599</v>
      </c>
      <c r="D7" s="87">
        <f>PV!B13</f>
        <v>31.122004698043273</v>
      </c>
      <c r="E7" s="10">
        <f>PV!B14</f>
        <v>5679.0563614897928</v>
      </c>
    </row>
    <row r="8" spans="2:5" ht="15.75" thickBot="1" x14ac:dyDescent="0.3">
      <c r="B8" s="7" t="s">
        <v>9</v>
      </c>
      <c r="C8" s="9">
        <f>SUM(C6:C7)</f>
        <v>1343.9033818199321</v>
      </c>
      <c r="D8" s="9">
        <f>SUM(D6:D7)</f>
        <v>50.089726028988125</v>
      </c>
      <c r="E8" s="9">
        <f>SUM(E6:E7)</f>
        <v>9140.2330926352824</v>
      </c>
    </row>
    <row r="9" spans="2:5" ht="28.9" customHeight="1" thickBot="1" x14ac:dyDescent="0.3">
      <c r="B9" s="125" t="s">
        <v>274</v>
      </c>
      <c r="C9" s="125"/>
      <c r="D9" s="125"/>
      <c r="E9" s="125"/>
    </row>
    <row r="10" spans="2:5" ht="15.75" thickBot="1" x14ac:dyDescent="0.3">
      <c r="B10" s="7" t="s">
        <v>7</v>
      </c>
      <c r="C10" s="12">
        <f>('Battery Storage - Res'!P34+'Battery Storage - Res'!P44)/1000</f>
        <v>214.16664343842183</v>
      </c>
      <c r="D10" s="50">
        <f>('Battery Storage - Res'!P33+'Battery Storage - Res'!P43)/1000</f>
        <v>211.11464833929443</v>
      </c>
      <c r="E10" s="11">
        <v>0</v>
      </c>
    </row>
    <row r="11" spans="2:5" ht="15.75" thickBot="1" x14ac:dyDescent="0.3">
      <c r="B11" s="7" t="s">
        <v>8</v>
      </c>
      <c r="C11" s="12">
        <f>('Battery Storage - Com'!P54+'Battery Storage - Com'!P64+'Battery Storage - Com'!P74+'Battery Storage - Com'!P84)/1000</f>
        <v>1.4869870567844554</v>
      </c>
      <c r="D11" s="11">
        <f>('Battery Storage - Com'!P53+'Battery Storage - Com'!P63+'Battery Storage - Com'!P73+'Battery Storage - Com'!P83)/1000</f>
        <v>0</v>
      </c>
      <c r="E11" s="11">
        <v>0</v>
      </c>
    </row>
    <row r="12" spans="2:5" ht="15.75" thickBot="1" x14ac:dyDescent="0.3">
      <c r="B12" s="7" t="s">
        <v>9</v>
      </c>
      <c r="C12" s="12">
        <f>SUM(C10:C11)</f>
        <v>215.65363049520627</v>
      </c>
      <c r="D12" s="12">
        <f>SUM(D10:D11)</f>
        <v>211.11464833929443</v>
      </c>
      <c r="E12" s="11">
        <f>SUM(E10:E11)</f>
        <v>0</v>
      </c>
    </row>
    <row r="13" spans="2:5" ht="15.75" thickBot="1" x14ac:dyDescent="0.3">
      <c r="B13" s="125" t="s">
        <v>10</v>
      </c>
      <c r="C13" s="125"/>
      <c r="D13" s="125"/>
      <c r="E13" s="125"/>
    </row>
    <row r="14" spans="2:5" ht="15.75" thickBot="1" x14ac:dyDescent="0.3">
      <c r="B14" s="7" t="s">
        <v>9</v>
      </c>
      <c r="C14" s="12">
        <f>CHP!E29</f>
        <v>656.05000000000018</v>
      </c>
      <c r="D14" s="12">
        <f>CHP!F29</f>
        <v>357.60607046049114</v>
      </c>
      <c r="E14" s="88">
        <f>CHP!D29/1000000</f>
        <v>3125.5110599999998</v>
      </c>
    </row>
  </sheetData>
  <mergeCells count="5">
    <mergeCell ref="C2:E2"/>
    <mergeCell ref="B3:B4"/>
    <mergeCell ref="B5:E5"/>
    <mergeCell ref="B9:E9"/>
    <mergeCell ref="B13: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7"/>
  <sheetViews>
    <sheetView topLeftCell="I19" workbookViewId="0">
      <selection activeCell="C32" sqref="C32"/>
    </sheetView>
  </sheetViews>
  <sheetFormatPr defaultRowHeight="15" x14ac:dyDescent="0.25"/>
  <cols>
    <col min="1" max="1" width="2.7109375" customWidth="1"/>
    <col min="2" max="2" width="46.28515625" bestFit="1" customWidth="1"/>
    <col min="3" max="9" width="16.42578125" customWidth="1"/>
    <col min="10" max="10" width="2.7109375" customWidth="1"/>
    <col min="11" max="11" width="42.7109375" customWidth="1"/>
    <col min="12" max="18" width="16.42578125" customWidth="1"/>
    <col min="20" max="21" width="13.85546875" customWidth="1"/>
  </cols>
  <sheetData>
    <row r="1" spans="1:21" x14ac:dyDescent="0.25">
      <c r="A1" t="s">
        <v>44</v>
      </c>
    </row>
    <row r="2" spans="1:21" x14ac:dyDescent="0.25">
      <c r="B2" s="126" t="s">
        <v>188</v>
      </c>
      <c r="C2" s="127" t="s">
        <v>46</v>
      </c>
      <c r="D2" s="127"/>
      <c r="E2" s="127"/>
      <c r="F2" s="127"/>
      <c r="G2" s="127"/>
      <c r="H2" s="127"/>
      <c r="I2" s="127"/>
      <c r="K2" s="128" t="s">
        <v>188</v>
      </c>
      <c r="L2" s="129" t="s">
        <v>47</v>
      </c>
      <c r="M2" s="129"/>
      <c r="N2" s="129"/>
      <c r="O2" s="129"/>
      <c r="P2" s="129"/>
      <c r="Q2" s="129"/>
      <c r="R2" s="129"/>
    </row>
    <row r="3" spans="1:21" x14ac:dyDescent="0.25">
      <c r="B3" s="126"/>
      <c r="C3" s="16" t="s">
        <v>12</v>
      </c>
      <c r="D3" s="16" t="s">
        <v>48</v>
      </c>
      <c r="E3" s="16" t="s">
        <v>49</v>
      </c>
      <c r="F3" s="16" t="s">
        <v>50</v>
      </c>
      <c r="G3" s="16" t="s">
        <v>51</v>
      </c>
      <c r="H3" s="16" t="s">
        <v>52</v>
      </c>
      <c r="I3" s="16" t="s">
        <v>53</v>
      </c>
      <c r="K3" s="128"/>
      <c r="L3" s="18" t="s">
        <v>54</v>
      </c>
      <c r="M3" s="18" t="s">
        <v>55</v>
      </c>
      <c r="N3" s="18" t="s">
        <v>56</v>
      </c>
      <c r="O3" s="18" t="s">
        <v>57</v>
      </c>
      <c r="P3" s="18" t="s">
        <v>58</v>
      </c>
      <c r="Q3" s="18" t="s">
        <v>59</v>
      </c>
      <c r="R3" s="18" t="s">
        <v>60</v>
      </c>
      <c r="T3" s="43" t="s">
        <v>61</v>
      </c>
      <c r="U3" s="44" t="s">
        <v>61</v>
      </c>
    </row>
    <row r="4" spans="1:21" x14ac:dyDescent="0.25">
      <c r="B4" s="45" t="s">
        <v>189</v>
      </c>
      <c r="C4" s="46">
        <v>15438.784298970082</v>
      </c>
      <c r="D4" s="46">
        <v>13900.848888949966</v>
      </c>
      <c r="E4" s="46">
        <v>14704.435053479798</v>
      </c>
      <c r="F4" s="46">
        <v>14704.435053479798</v>
      </c>
      <c r="G4" s="46">
        <v>18070.384831426716</v>
      </c>
      <c r="H4" s="46">
        <v>14804.811154132149</v>
      </c>
      <c r="I4" s="46">
        <v>13222.931148751795</v>
      </c>
      <c r="K4" s="45" t="s">
        <v>190</v>
      </c>
      <c r="L4" s="46">
        <v>10826.20041311135</v>
      </c>
      <c r="M4" s="46">
        <v>9639.8630203058801</v>
      </c>
      <c r="N4" s="46">
        <v>10729.879791705938</v>
      </c>
      <c r="O4" s="46">
        <v>10729.879791705938</v>
      </c>
      <c r="P4" s="46">
        <v>12609.586008897066</v>
      </c>
      <c r="Q4" s="46">
        <v>9927.0689426912413</v>
      </c>
      <c r="R4" s="46">
        <v>9245.3905807497613</v>
      </c>
      <c r="T4" s="27" t="s">
        <v>64</v>
      </c>
      <c r="U4" s="27" t="s">
        <v>64</v>
      </c>
    </row>
    <row r="5" spans="1:21" x14ac:dyDescent="0.25">
      <c r="B5" s="45" t="s">
        <v>191</v>
      </c>
      <c r="C5" s="46">
        <v>5592.3777960000025</v>
      </c>
      <c r="D5" s="46">
        <v>6241.6809940000021</v>
      </c>
      <c r="E5" s="47">
        <v>5921.4439389999998</v>
      </c>
      <c r="F5" s="46">
        <v>5742.6867029999967</v>
      </c>
      <c r="G5" s="46">
        <v>6216.4506550000206</v>
      </c>
      <c r="H5" s="46">
        <v>6062.4094599999935</v>
      </c>
      <c r="I5" s="46">
        <v>5742.6867029999967</v>
      </c>
      <c r="K5" s="45" t="s">
        <v>192</v>
      </c>
      <c r="L5" s="46">
        <v>5592.3777960000025</v>
      </c>
      <c r="M5" s="46">
        <v>6241.6809940000021</v>
      </c>
      <c r="N5" s="46">
        <v>5921.4439389999998</v>
      </c>
      <c r="O5" s="46">
        <v>5742.6867029999967</v>
      </c>
      <c r="P5" s="46">
        <v>6216.4506550000206</v>
      </c>
      <c r="Q5" s="46">
        <v>6062.4094599999935</v>
      </c>
      <c r="R5" s="46">
        <v>5742.6867029999967</v>
      </c>
      <c r="T5" s="27" t="s">
        <v>174</v>
      </c>
      <c r="U5" s="27" t="s">
        <v>171</v>
      </c>
    </row>
    <row r="6" spans="1:21" x14ac:dyDescent="0.25">
      <c r="B6" s="45" t="s">
        <v>193</v>
      </c>
      <c r="C6" s="46">
        <v>833.26444416386721</v>
      </c>
      <c r="D6" s="46">
        <v>1306.2183173954129</v>
      </c>
      <c r="E6" s="46">
        <v>1263.9602101566461</v>
      </c>
      <c r="F6" s="46">
        <v>1094.906935370703</v>
      </c>
      <c r="G6" s="46">
        <v>745.6876268924417</v>
      </c>
      <c r="H6" s="46">
        <v>1372.3027910640878</v>
      </c>
      <c r="I6" s="46">
        <v>1612.8593128869129</v>
      </c>
      <c r="K6" s="45" t="s">
        <v>194</v>
      </c>
      <c r="L6" s="46">
        <v>1586.3422974012169</v>
      </c>
      <c r="M6" s="46">
        <v>2349.6980338713861</v>
      </c>
      <c r="N6" s="46">
        <v>2043.1638190944243</v>
      </c>
      <c r="O6" s="46">
        <v>1811.0464215952188</v>
      </c>
      <c r="P6" s="46">
        <v>1633.8515502545695</v>
      </c>
      <c r="Q6" s="46">
        <v>2405.6827165016807</v>
      </c>
      <c r="R6" s="46">
        <v>2475.5577023799551</v>
      </c>
      <c r="T6" s="27" t="s">
        <v>67</v>
      </c>
      <c r="U6" s="27" t="s">
        <v>174</v>
      </c>
    </row>
    <row r="7" spans="1:21" x14ac:dyDescent="0.25">
      <c r="B7" s="45" t="s">
        <v>195</v>
      </c>
      <c r="C7" s="22">
        <v>10679.670947133936</v>
      </c>
      <c r="D7" s="46">
        <v>8965.3862123453637</v>
      </c>
      <c r="E7" s="46">
        <v>10046.951324636459</v>
      </c>
      <c r="F7" s="46">
        <v>10056.65528585052</v>
      </c>
      <c r="G7" s="46">
        <v>12599.621803319149</v>
      </c>
      <c r="H7" s="46">
        <v>10114.704485196229</v>
      </c>
      <c r="I7" s="46">
        <v>9093.1037586387265</v>
      </c>
      <c r="K7" s="45" t="s">
        <v>196</v>
      </c>
      <c r="L7" s="46">
        <v>6820.164914512623</v>
      </c>
      <c r="M7" s="46">
        <v>5747.8800601772346</v>
      </c>
      <c r="N7" s="46">
        <v>6851.5996718003762</v>
      </c>
      <c r="O7" s="46">
        <v>6798.2395103011459</v>
      </c>
      <c r="P7" s="46">
        <v>8026.9869041515594</v>
      </c>
      <c r="Q7" s="46">
        <v>6270.342199192929</v>
      </c>
      <c r="R7" s="46">
        <v>5978.2615801297097</v>
      </c>
      <c r="T7" s="27" t="s">
        <v>197</v>
      </c>
      <c r="U7" s="27" t="s">
        <v>68</v>
      </c>
    </row>
    <row r="8" spans="1:21" x14ac:dyDescent="0.25">
      <c r="B8" s="45" t="s">
        <v>198</v>
      </c>
      <c r="C8" s="22">
        <v>833.26444416386721</v>
      </c>
      <c r="D8" s="46">
        <v>1306.2183173954129</v>
      </c>
      <c r="E8" s="46">
        <v>1263.9602101566461</v>
      </c>
      <c r="F8" s="46">
        <v>1094.906935370703</v>
      </c>
      <c r="G8" s="46">
        <v>745.6876268924417</v>
      </c>
      <c r="H8" s="46">
        <v>1372.3027910640878</v>
      </c>
      <c r="I8" s="46">
        <v>1612.8593128869129</v>
      </c>
      <c r="K8" s="45" t="s">
        <v>199</v>
      </c>
      <c r="L8" s="46">
        <v>1586.3422974012169</v>
      </c>
      <c r="M8" s="46">
        <v>2349.6980338713861</v>
      </c>
      <c r="N8" s="46">
        <v>2043.1638190944243</v>
      </c>
      <c r="O8" s="46">
        <v>1811.0464215952188</v>
      </c>
      <c r="P8" s="46">
        <v>1633.8515502545695</v>
      </c>
      <c r="Q8" s="46">
        <v>2405.6827165016807</v>
      </c>
      <c r="R8" s="46">
        <v>2475.5577023799551</v>
      </c>
      <c r="T8" s="27" t="s">
        <v>67</v>
      </c>
      <c r="U8" s="27" t="s">
        <v>174</v>
      </c>
    </row>
    <row r="9" spans="1:21" x14ac:dyDescent="0.25">
      <c r="B9" s="45" t="s">
        <v>200</v>
      </c>
      <c r="C9" s="46">
        <v>833.26444416386721</v>
      </c>
      <c r="D9" s="46">
        <v>1305.6598608697507</v>
      </c>
      <c r="E9" s="46">
        <v>1263.9602101566461</v>
      </c>
      <c r="F9" s="46">
        <v>1094.9069353707027</v>
      </c>
      <c r="G9" s="46">
        <v>745.68762689244147</v>
      </c>
      <c r="H9" s="46">
        <v>1372.3027910640883</v>
      </c>
      <c r="I9" s="46">
        <v>1612.8593128869129</v>
      </c>
      <c r="K9" s="45" t="s">
        <v>200</v>
      </c>
      <c r="L9" s="46">
        <v>1577.6842157851142</v>
      </c>
      <c r="M9" s="46">
        <v>2308.6150558005952</v>
      </c>
      <c r="N9" s="46">
        <v>2021.4807106005424</v>
      </c>
      <c r="O9" s="46">
        <v>1802.9517360830891</v>
      </c>
      <c r="P9" s="46">
        <v>1633.336855575219</v>
      </c>
      <c r="Q9" s="46">
        <v>2343.2992118002708</v>
      </c>
      <c r="R9" s="46">
        <v>2386.5716816812755</v>
      </c>
      <c r="T9" s="27" t="s">
        <v>180</v>
      </c>
      <c r="U9" s="27" t="s">
        <v>67</v>
      </c>
    </row>
    <row r="10" spans="1:21" x14ac:dyDescent="0.25">
      <c r="B10" s="45" t="s">
        <v>201</v>
      </c>
      <c r="C10" s="46">
        <v>9846.4065029700687</v>
      </c>
      <c r="D10" s="46">
        <v>7659.7263514756096</v>
      </c>
      <c r="E10" s="46">
        <v>8782.9911144798189</v>
      </c>
      <c r="F10" s="46">
        <v>8961.7483504797947</v>
      </c>
      <c r="G10" s="46">
        <v>11853.934176426714</v>
      </c>
      <c r="H10" s="46">
        <v>8742.4016941321297</v>
      </c>
      <c r="I10" s="22">
        <v>7480.2444457518186</v>
      </c>
      <c r="K10" s="45" t="s">
        <v>201</v>
      </c>
      <c r="L10" s="46">
        <v>5242.4806987274796</v>
      </c>
      <c r="M10" s="46">
        <v>3439.2650043766457</v>
      </c>
      <c r="N10" s="46">
        <v>4832.3994725266093</v>
      </c>
      <c r="O10" s="46">
        <v>4995.2877742180581</v>
      </c>
      <c r="P10" s="46">
        <v>6393.6500485763599</v>
      </c>
      <c r="Q10" s="46">
        <v>3927.0429873926578</v>
      </c>
      <c r="R10" s="46">
        <v>3591.6898984484205</v>
      </c>
      <c r="T10" s="27" t="s">
        <v>74</v>
      </c>
      <c r="U10" s="27" t="s">
        <v>197</v>
      </c>
    </row>
    <row r="11" spans="1:21" x14ac:dyDescent="0.25">
      <c r="B11" s="45" t="s">
        <v>82</v>
      </c>
      <c r="C11" s="29">
        <v>0</v>
      </c>
      <c r="D11" s="29">
        <v>2.9375551356807431E-2</v>
      </c>
      <c r="E11" s="29">
        <v>3.7118663282941389E-2</v>
      </c>
      <c r="F11" s="29">
        <v>2.3264217867352376E-4</v>
      </c>
      <c r="G11" s="29">
        <v>6.9149423963274417E-4</v>
      </c>
      <c r="H11" s="29">
        <v>8.1537373271889299E-3</v>
      </c>
      <c r="I11" s="29">
        <v>9.9590363439190262E-3</v>
      </c>
      <c r="K11" s="45" t="s">
        <v>82</v>
      </c>
      <c r="L11" s="29">
        <v>0.15308590702369657</v>
      </c>
      <c r="M11" s="29">
        <v>0.45315961200817334</v>
      </c>
      <c r="N11" s="29">
        <v>0.54246772642919683</v>
      </c>
      <c r="O11" s="29">
        <v>0.24544657651361523</v>
      </c>
      <c r="P11" s="29">
        <v>0.29582713186933052</v>
      </c>
      <c r="Q11" s="29">
        <v>0.17192880428899965</v>
      </c>
      <c r="R11" s="29">
        <v>0.31216380167381458</v>
      </c>
      <c r="T11" s="27" t="s">
        <v>181</v>
      </c>
      <c r="U11" s="27" t="s">
        <v>118</v>
      </c>
    </row>
    <row r="12" spans="1:21" x14ac:dyDescent="0.25">
      <c r="B12" s="45" t="s">
        <v>83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K12" s="45" t="s">
        <v>83</v>
      </c>
      <c r="L12" s="29">
        <v>0.33902563479648401</v>
      </c>
      <c r="M12" s="29">
        <v>0</v>
      </c>
      <c r="N12" s="29">
        <v>7.3504897910446926E-2</v>
      </c>
      <c r="O12" s="29">
        <v>0.19652003804528007</v>
      </c>
      <c r="P12" s="29">
        <v>0.26991195823744263</v>
      </c>
      <c r="Q12" s="29">
        <v>0.23023376420107936</v>
      </c>
      <c r="R12" s="29">
        <v>0.32304814128852732</v>
      </c>
      <c r="T12" s="27" t="s">
        <v>181</v>
      </c>
      <c r="U12" s="27" t="s">
        <v>118</v>
      </c>
    </row>
    <row r="13" spans="1:21" ht="7.15" customHeight="1" x14ac:dyDescent="0.25">
      <c r="T13" s="27"/>
      <c r="U13" s="27"/>
    </row>
    <row r="14" spans="1:21" x14ac:dyDescent="0.25">
      <c r="B14" s="45" t="s">
        <v>202</v>
      </c>
      <c r="C14" s="46">
        <v>7948.8551491586204</v>
      </c>
      <c r="D14" s="46">
        <v>12886.984997659649</v>
      </c>
      <c r="E14" s="46">
        <v>8619.3296866768396</v>
      </c>
      <c r="F14" s="46">
        <v>8619.3296866768396</v>
      </c>
      <c r="G14" s="46">
        <v>9929.2095335798022</v>
      </c>
      <c r="H14" s="46">
        <v>9142.7411345050987</v>
      </c>
      <c r="I14" s="48" t="s">
        <v>203</v>
      </c>
      <c r="K14" s="45" t="s">
        <v>202</v>
      </c>
      <c r="L14" s="46">
        <v>5563.9202618406334</v>
      </c>
      <c r="M14" s="46">
        <v>8946.2373575661968</v>
      </c>
      <c r="N14" s="46">
        <v>6280.8130558523999</v>
      </c>
      <c r="O14" s="46">
        <v>6280.8130558523999</v>
      </c>
      <c r="P14" s="46">
        <v>6924.7456657228422</v>
      </c>
      <c r="Q14" s="46">
        <v>6124.5742748988387</v>
      </c>
      <c r="R14" s="48" t="s">
        <v>203</v>
      </c>
      <c r="T14" s="27" t="s">
        <v>204</v>
      </c>
      <c r="U14" s="27" t="s">
        <v>127</v>
      </c>
    </row>
    <row r="15" spans="1:21" x14ac:dyDescent="0.25">
      <c r="B15" s="45" t="s">
        <v>205</v>
      </c>
      <c r="C15" s="46">
        <v>5592.3777960000025</v>
      </c>
      <c r="D15" s="46">
        <v>6241.6809940000021</v>
      </c>
      <c r="E15" s="46">
        <v>5921.4439389999998</v>
      </c>
      <c r="F15" s="46">
        <v>5742.6867029999967</v>
      </c>
      <c r="G15" s="46">
        <v>6216.4506550000206</v>
      </c>
      <c r="H15" s="46">
        <v>6062.4094599999935</v>
      </c>
      <c r="I15" s="48" t="s">
        <v>203</v>
      </c>
      <c r="K15" s="45" t="s">
        <v>205</v>
      </c>
      <c r="L15" s="46">
        <v>5592.3777960000025</v>
      </c>
      <c r="M15" s="46">
        <v>6241.6809940000021</v>
      </c>
      <c r="N15" s="46">
        <v>5921.4439389999998</v>
      </c>
      <c r="O15" s="46">
        <v>5742.6867029999967</v>
      </c>
      <c r="P15" s="46">
        <v>6216.4506550000206</v>
      </c>
      <c r="Q15" s="46">
        <v>6062.4094599999935</v>
      </c>
      <c r="R15" s="48" t="s">
        <v>203</v>
      </c>
      <c r="T15" s="27" t="s">
        <v>174</v>
      </c>
      <c r="U15" s="27" t="s">
        <v>171</v>
      </c>
    </row>
    <row r="16" spans="1:21" x14ac:dyDescent="0.25">
      <c r="B16" s="45" t="s">
        <v>206</v>
      </c>
      <c r="C16" s="46">
        <v>2473.7979684471716</v>
      </c>
      <c r="D16" s="46">
        <v>1617.0149103835308</v>
      </c>
      <c r="E16" s="46">
        <v>2657.9571816006655</v>
      </c>
      <c r="F16" s="46">
        <v>2415.7882236017317</v>
      </c>
      <c r="G16" s="46">
        <v>2617.5711283533215</v>
      </c>
      <c r="H16" s="46">
        <v>2594.439903889453</v>
      </c>
      <c r="I16" s="48" t="s">
        <v>203</v>
      </c>
      <c r="K16" s="45" t="s">
        <v>206</v>
      </c>
      <c r="L16" s="46">
        <v>3239.8730384837759</v>
      </c>
      <c r="M16" s="46">
        <v>2691.5216726511894</v>
      </c>
      <c r="N16" s="46">
        <v>3383.3962644496937</v>
      </c>
      <c r="O16" s="46">
        <v>3146.3679165872868</v>
      </c>
      <c r="P16" s="46">
        <v>3503.5917683655375</v>
      </c>
      <c r="Q16" s="46">
        <v>3535.8204928109826</v>
      </c>
      <c r="R16" s="48" t="s">
        <v>203</v>
      </c>
      <c r="T16" s="27" t="s">
        <v>159</v>
      </c>
      <c r="U16" s="27" t="s">
        <v>207</v>
      </c>
    </row>
    <row r="17" spans="2:21" x14ac:dyDescent="0.25">
      <c r="B17" s="45" t="s">
        <v>208</v>
      </c>
      <c r="C17" s="46">
        <v>4830.2753216058099</v>
      </c>
      <c r="D17" s="46">
        <v>8262.3189140432278</v>
      </c>
      <c r="E17" s="46">
        <v>5355.8429292775363</v>
      </c>
      <c r="F17" s="46">
        <v>5292.4312072786015</v>
      </c>
      <c r="G17" s="46">
        <v>6330.330006933159</v>
      </c>
      <c r="H17" s="46">
        <v>5674.7715783945459</v>
      </c>
      <c r="I17" s="48" t="s">
        <v>203</v>
      </c>
      <c r="K17" s="45" t="s">
        <v>208</v>
      </c>
      <c r="L17" s="46">
        <v>3211.4155043244368</v>
      </c>
      <c r="M17" s="46">
        <v>5396.0780362174009</v>
      </c>
      <c r="N17" s="46">
        <v>3742.7653813020866</v>
      </c>
      <c r="O17" s="46">
        <v>3684.494269439675</v>
      </c>
      <c r="P17" s="46">
        <v>4211.8867790883914</v>
      </c>
      <c r="Q17" s="46">
        <v>3597.985307709846</v>
      </c>
      <c r="R17" s="48" t="s">
        <v>203</v>
      </c>
      <c r="T17" s="27" t="s">
        <v>209</v>
      </c>
      <c r="U17" s="27" t="s">
        <v>161</v>
      </c>
    </row>
    <row r="18" spans="2:21" x14ac:dyDescent="0.25">
      <c r="B18" s="45" t="s">
        <v>210</v>
      </c>
      <c r="C18" s="46">
        <v>2473.7979684471716</v>
      </c>
      <c r="D18" s="46">
        <v>1617.0149103835308</v>
      </c>
      <c r="E18" s="46">
        <v>2657.9571816006655</v>
      </c>
      <c r="F18" s="46">
        <v>2415.7882236017317</v>
      </c>
      <c r="G18" s="46">
        <v>2617.5711283533215</v>
      </c>
      <c r="H18" s="46">
        <v>2594.439903889453</v>
      </c>
      <c r="I18" s="48" t="s">
        <v>203</v>
      </c>
      <c r="K18" s="45" t="s">
        <v>210</v>
      </c>
      <c r="L18" s="46">
        <v>3239.8730384837759</v>
      </c>
      <c r="M18" s="46">
        <v>2691.5216726511894</v>
      </c>
      <c r="N18" s="46">
        <v>3383.3962644496937</v>
      </c>
      <c r="O18" s="46">
        <v>3146.3679165872868</v>
      </c>
      <c r="P18" s="46">
        <v>3503.5917683655375</v>
      </c>
      <c r="Q18" s="46">
        <v>3535.8204928109826</v>
      </c>
      <c r="R18" s="48" t="s">
        <v>203</v>
      </c>
      <c r="T18" s="27" t="s">
        <v>159</v>
      </c>
      <c r="U18" s="27" t="s">
        <v>207</v>
      </c>
    </row>
    <row r="19" spans="2:21" x14ac:dyDescent="0.25">
      <c r="B19" s="45" t="s">
        <v>211</v>
      </c>
      <c r="C19" s="46">
        <v>2263.1950988504022</v>
      </c>
      <c r="D19" s="46">
        <v>1615.1663981529025</v>
      </c>
      <c r="E19" s="46">
        <v>2488.0174012504176</v>
      </c>
      <c r="F19" s="46">
        <v>2291.6180075707257</v>
      </c>
      <c r="G19" s="46">
        <v>2570.6311931512028</v>
      </c>
      <c r="H19" s="46">
        <v>2493.9273154936582</v>
      </c>
      <c r="I19" s="48" t="s">
        <v>203</v>
      </c>
      <c r="K19" s="45" t="s">
        <v>211</v>
      </c>
      <c r="L19" s="46">
        <v>2409.7483310081611</v>
      </c>
      <c r="M19" s="46">
        <v>2609.4013211159513</v>
      </c>
      <c r="N19" s="46">
        <v>2708.0047721273463</v>
      </c>
      <c r="O19" s="46">
        <v>2590.3924528830707</v>
      </c>
      <c r="P19" s="46">
        <v>3070.80230948182</v>
      </c>
      <c r="Q19" s="46">
        <v>2808.6114237112415</v>
      </c>
      <c r="R19" s="48" t="s">
        <v>203</v>
      </c>
      <c r="T19" s="27" t="s">
        <v>135</v>
      </c>
      <c r="U19" s="27" t="s">
        <v>159</v>
      </c>
    </row>
    <row r="20" spans="2:21" x14ac:dyDescent="0.25">
      <c r="B20" s="45" t="s">
        <v>212</v>
      </c>
      <c r="C20" s="46">
        <v>2699.7295726077605</v>
      </c>
      <c r="D20" s="46">
        <v>6893.2808097376937</v>
      </c>
      <c r="E20" s="46">
        <v>3041.5174324233858</v>
      </c>
      <c r="F20" s="46">
        <v>3154.8963609733432</v>
      </c>
      <c r="G20" s="46">
        <v>3992.8185564955943</v>
      </c>
      <c r="H20" s="46">
        <v>3353.5767211707098</v>
      </c>
      <c r="I20" s="48" t="s">
        <v>203</v>
      </c>
      <c r="K20" s="45" t="s">
        <v>212</v>
      </c>
      <c r="L20" s="46">
        <v>859.39509365729486</v>
      </c>
      <c r="M20" s="46">
        <v>2957.6828166254159</v>
      </c>
      <c r="N20" s="46">
        <v>1120.4294583947653</v>
      </c>
      <c r="O20" s="46">
        <v>1173.194889676952</v>
      </c>
      <c r="P20" s="46">
        <v>1228.5594453751262</v>
      </c>
      <c r="Q20" s="46">
        <v>858.98735320640606</v>
      </c>
      <c r="R20" s="48" t="s">
        <v>203</v>
      </c>
      <c r="T20" s="27" t="s">
        <v>213</v>
      </c>
      <c r="U20" s="27" t="s">
        <v>209</v>
      </c>
    </row>
    <row r="21" spans="2:21" x14ac:dyDescent="0.25">
      <c r="B21" s="45" t="s">
        <v>82</v>
      </c>
      <c r="C21" s="29">
        <v>0.1183657541124935</v>
      </c>
      <c r="D21" s="29">
        <v>9.8759178934654773E-2</v>
      </c>
      <c r="E21" s="29">
        <v>0.33137097067448712</v>
      </c>
      <c r="F21" s="29">
        <v>0.10229505865102659</v>
      </c>
      <c r="G21" s="29">
        <v>0.12087140822384257</v>
      </c>
      <c r="H21" s="29">
        <v>0.17317086929922135</v>
      </c>
      <c r="I21" s="48" t="s">
        <v>203</v>
      </c>
      <c r="K21" s="45" t="s">
        <v>82</v>
      </c>
      <c r="L21" s="29">
        <v>0.44099812035653618</v>
      </c>
      <c r="M21" s="29">
        <v>0.53052384829522548</v>
      </c>
      <c r="N21" s="29">
        <v>0.77172761500555098</v>
      </c>
      <c r="O21" s="29">
        <v>0.45523914589630077</v>
      </c>
      <c r="P21" s="29">
        <v>0.46801031725376879</v>
      </c>
      <c r="Q21" s="29">
        <v>0.38042933412316404</v>
      </c>
      <c r="R21" s="48" t="s">
        <v>203</v>
      </c>
      <c r="T21" s="27" t="s">
        <v>136</v>
      </c>
      <c r="U21" s="27" t="s">
        <v>160</v>
      </c>
    </row>
    <row r="22" spans="2:21" x14ac:dyDescent="0.25">
      <c r="B22" s="45" t="s">
        <v>83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48" t="s">
        <v>203</v>
      </c>
      <c r="K22" s="45" t="s">
        <v>83</v>
      </c>
      <c r="L22" s="29">
        <v>0.66610197653105918</v>
      </c>
      <c r="M22" s="29">
        <v>0</v>
      </c>
      <c r="N22" s="29">
        <v>0.39363036006385704</v>
      </c>
      <c r="O22" s="29">
        <v>0.54491707701643088</v>
      </c>
      <c r="P22" s="29">
        <v>0.52760041438717875</v>
      </c>
      <c r="Q22" s="29">
        <v>0.54856765303941535</v>
      </c>
      <c r="R22" s="48" t="s">
        <v>203</v>
      </c>
      <c r="T22" s="27" t="s">
        <v>136</v>
      </c>
      <c r="U22" s="27" t="s">
        <v>160</v>
      </c>
    </row>
    <row r="24" spans="2:21" x14ac:dyDescent="0.25">
      <c r="B24" s="126" t="s">
        <v>188</v>
      </c>
      <c r="C24" s="127" t="s">
        <v>111</v>
      </c>
      <c r="D24" s="127"/>
      <c r="E24" s="127"/>
      <c r="F24" s="127"/>
      <c r="G24" s="127"/>
      <c r="H24" s="127"/>
      <c r="I24" s="127"/>
      <c r="K24" s="128" t="s">
        <v>188</v>
      </c>
      <c r="L24" s="129" t="s">
        <v>112</v>
      </c>
      <c r="M24" s="129"/>
      <c r="N24" s="129"/>
      <c r="O24" s="129"/>
      <c r="P24" s="129"/>
      <c r="Q24" s="129"/>
      <c r="R24" s="129"/>
    </row>
    <row r="25" spans="2:21" x14ac:dyDescent="0.25">
      <c r="B25" s="126"/>
      <c r="C25" s="16" t="s">
        <v>12</v>
      </c>
      <c r="D25" s="16" t="s">
        <v>48</v>
      </c>
      <c r="E25" s="16" t="s">
        <v>49</v>
      </c>
      <c r="F25" s="16" t="s">
        <v>50</v>
      </c>
      <c r="G25" s="16" t="s">
        <v>51</v>
      </c>
      <c r="H25" s="16" t="s">
        <v>52</v>
      </c>
      <c r="I25" s="16" t="s">
        <v>53</v>
      </c>
      <c r="K25" s="128"/>
      <c r="L25" s="18" t="s">
        <v>54</v>
      </c>
      <c r="M25" s="18" t="s">
        <v>55</v>
      </c>
      <c r="N25" s="18" t="s">
        <v>56</v>
      </c>
      <c r="O25" s="18" t="s">
        <v>57</v>
      </c>
      <c r="P25" s="18" t="s">
        <v>58</v>
      </c>
      <c r="Q25" s="18" t="s">
        <v>59</v>
      </c>
      <c r="R25" s="18" t="s">
        <v>60</v>
      </c>
    </row>
    <row r="26" spans="2:21" x14ac:dyDescent="0.25">
      <c r="B26" s="45" t="s">
        <v>189</v>
      </c>
      <c r="C26" s="46">
        <v>10315809698.964334</v>
      </c>
      <c r="D26" s="46">
        <v>25208105193.897427</v>
      </c>
      <c r="E26" s="46">
        <v>3456439208.1060147</v>
      </c>
      <c r="F26" s="46">
        <v>218967224.39158833</v>
      </c>
      <c r="G26" s="46">
        <v>6772220052.8889589</v>
      </c>
      <c r="H26" s="46">
        <v>1044879156.8251847</v>
      </c>
      <c r="I26" s="46">
        <v>2774184177.9392753</v>
      </c>
      <c r="K26" s="45" t="s">
        <v>189</v>
      </c>
      <c r="L26" s="46">
        <v>7233796461.0306759</v>
      </c>
      <c r="M26" s="46">
        <v>17481139678.009129</v>
      </c>
      <c r="N26" s="46">
        <v>2522176273.7181897</v>
      </c>
      <c r="O26" s="46">
        <v>159781180.81382781</v>
      </c>
      <c r="P26" s="46">
        <v>4725681938.9683447</v>
      </c>
      <c r="Q26" s="46">
        <v>700622744.76831973</v>
      </c>
      <c r="R26" s="46">
        <v>1939692189.2318807</v>
      </c>
    </row>
    <row r="27" spans="2:21" x14ac:dyDescent="0.25">
      <c r="B27" s="45" t="s">
        <v>191</v>
      </c>
      <c r="C27" s="46">
        <v>3736687033.8423018</v>
      </c>
      <c r="D27" s="46">
        <v>11318801631.501472</v>
      </c>
      <c r="E27" s="46">
        <v>1391900533.7452788</v>
      </c>
      <c r="F27" s="46">
        <v>85515707.562584221</v>
      </c>
      <c r="G27" s="46">
        <v>2329732995.5237026</v>
      </c>
      <c r="H27" s="46">
        <v>427866672.45841956</v>
      </c>
      <c r="I27" s="46">
        <v>1204821412.9761024</v>
      </c>
      <c r="K27" s="45" t="s">
        <v>191</v>
      </c>
      <c r="L27" s="46">
        <v>3736687033.8423018</v>
      </c>
      <c r="M27" s="46">
        <v>11318801631.501472</v>
      </c>
      <c r="N27" s="46">
        <v>1391900533.7452788</v>
      </c>
      <c r="O27" s="46">
        <v>85515707.562584221</v>
      </c>
      <c r="P27" s="46">
        <v>2329732995.5237026</v>
      </c>
      <c r="Q27" s="46">
        <v>427866672.45841956</v>
      </c>
      <c r="R27" s="46">
        <v>1204821412.9761024</v>
      </c>
    </row>
    <row r="28" spans="2:21" x14ac:dyDescent="0.25">
      <c r="B28" s="45" t="s">
        <v>193</v>
      </c>
      <c r="C28" s="46">
        <v>556766469.97919202</v>
      </c>
      <c r="D28" s="46">
        <v>2368725033.5678244</v>
      </c>
      <c r="E28" s="46">
        <v>297107750.95963138</v>
      </c>
      <c r="F28" s="46">
        <v>16304518.448567435</v>
      </c>
      <c r="G28" s="46">
        <v>279460606.24285346</v>
      </c>
      <c r="H28" s="46">
        <v>96853014.084930122</v>
      </c>
      <c r="I28" s="46">
        <v>338379496.70298719</v>
      </c>
      <c r="K28" s="45" t="s">
        <v>193</v>
      </c>
      <c r="L28" s="46">
        <v>1059954264.5660582</v>
      </c>
      <c r="M28" s="46">
        <v>4260994107.9791169</v>
      </c>
      <c r="N28" s="46">
        <v>480268130.48015445</v>
      </c>
      <c r="O28" s="46">
        <v>26968721.11976704</v>
      </c>
      <c r="P28" s="46">
        <v>612316911.63735473</v>
      </c>
      <c r="Q28" s="46">
        <v>169785869.08253911</v>
      </c>
      <c r="R28" s="46">
        <v>519374481.51701695</v>
      </c>
    </row>
    <row r="29" spans="2:21" x14ac:dyDescent="0.25">
      <c r="B29" s="45" t="s">
        <v>195</v>
      </c>
      <c r="C29" s="46">
        <v>7135889135.1012182</v>
      </c>
      <c r="D29" s="46">
        <v>16258028595.963755</v>
      </c>
      <c r="E29" s="46">
        <v>2361646425.3203707</v>
      </c>
      <c r="F29" s="46">
        <v>149756035.2775718</v>
      </c>
      <c r="G29" s="46">
        <v>4721947663.6081142</v>
      </c>
      <c r="H29" s="46">
        <v>713865498.45169425</v>
      </c>
      <c r="I29" s="46">
        <v>1907742261.6661634</v>
      </c>
      <c r="K29" s="45" t="s">
        <v>195</v>
      </c>
      <c r="L29" s="46">
        <v>4557063691.7544718</v>
      </c>
      <c r="M29" s="46">
        <v>10423332154.486721</v>
      </c>
      <c r="N29" s="46">
        <v>1610543870.4530683</v>
      </c>
      <c r="O29" s="46">
        <v>101234194.37101041</v>
      </c>
      <c r="P29" s="46">
        <v>3008265855.0819759</v>
      </c>
      <c r="Q29" s="46">
        <v>442541941.39243937</v>
      </c>
      <c r="R29" s="46">
        <v>1254245257.7727933</v>
      </c>
    </row>
    <row r="30" spans="2:21" x14ac:dyDescent="0.25">
      <c r="B30" s="45" t="s">
        <v>198</v>
      </c>
      <c r="C30" s="46">
        <v>556766469.97919202</v>
      </c>
      <c r="D30" s="46">
        <v>2368725033.5678244</v>
      </c>
      <c r="E30" s="46">
        <v>297107750.95963138</v>
      </c>
      <c r="F30" s="46">
        <v>16304518.448567435</v>
      </c>
      <c r="G30" s="46">
        <v>279460606.24285346</v>
      </c>
      <c r="H30" s="46">
        <v>96853014.084930122</v>
      </c>
      <c r="I30" s="46">
        <v>338379496.70298719</v>
      </c>
      <c r="K30" s="45" t="s">
        <v>198</v>
      </c>
      <c r="L30" s="46">
        <v>1059954264.5660582</v>
      </c>
      <c r="M30" s="46">
        <v>4260994107.9791169</v>
      </c>
      <c r="N30" s="46">
        <v>480268130.48015445</v>
      </c>
      <c r="O30" s="46">
        <v>26968721.11976704</v>
      </c>
      <c r="P30" s="46">
        <v>612316911.63735473</v>
      </c>
      <c r="Q30" s="46">
        <v>169785869.08253911</v>
      </c>
      <c r="R30" s="46">
        <v>519374481.51701695</v>
      </c>
    </row>
    <row r="31" spans="2:21" x14ac:dyDescent="0.25">
      <c r="B31" s="45" t="s">
        <v>200</v>
      </c>
      <c r="C31" s="46">
        <v>556766469.97919202</v>
      </c>
      <c r="D31" s="46">
        <v>2367712316.2181449</v>
      </c>
      <c r="E31" s="46">
        <v>297107750.95963138</v>
      </c>
      <c r="F31" s="46">
        <v>16304518.448567431</v>
      </c>
      <c r="G31" s="46">
        <v>279460606.2428534</v>
      </c>
      <c r="H31" s="46">
        <v>96853014.084930167</v>
      </c>
      <c r="I31" s="46">
        <v>338379496.70298719</v>
      </c>
      <c r="K31" s="45" t="s">
        <v>200</v>
      </c>
      <c r="L31" s="46">
        <v>1054169150.8822187</v>
      </c>
      <c r="M31" s="46">
        <v>4186493331.720027</v>
      </c>
      <c r="N31" s="46">
        <v>475171277.31447411</v>
      </c>
      <c r="O31" s="46">
        <v>26848181.240984388</v>
      </c>
      <c r="P31" s="46">
        <v>612124020.02706921</v>
      </c>
      <c r="Q31" s="46">
        <v>165383028.47122771</v>
      </c>
      <c r="R31" s="46">
        <v>500705125.38841331</v>
      </c>
    </row>
    <row r="32" spans="2:21" x14ac:dyDescent="0.25">
      <c r="B32" s="45" t="s">
        <v>201</v>
      </c>
      <c r="C32" s="46">
        <v>6579122665.1220255</v>
      </c>
      <c r="D32" s="46">
        <v>13890316279.745604</v>
      </c>
      <c r="E32" s="46">
        <v>2064538674.3607407</v>
      </c>
      <c r="F32" s="46">
        <v>133451516.82900402</v>
      </c>
      <c r="G32" s="46">
        <v>4442487057.365263</v>
      </c>
      <c r="H32" s="46">
        <v>617012484.36676335</v>
      </c>
      <c r="I32" s="46">
        <v>1569362764.9631772</v>
      </c>
      <c r="K32" s="45" t="s">
        <v>201</v>
      </c>
      <c r="L32" s="46">
        <v>3502894540.8722339</v>
      </c>
      <c r="M32" s="46">
        <v>6236838822.7667055</v>
      </c>
      <c r="N32" s="46">
        <v>1135908652.4115772</v>
      </c>
      <c r="O32" s="46">
        <v>74386013.130026042</v>
      </c>
      <c r="P32" s="46">
        <v>2396141835.054914</v>
      </c>
      <c r="Q32" s="46">
        <v>277158912.9212116</v>
      </c>
      <c r="R32" s="46">
        <v>753540132.38437712</v>
      </c>
    </row>
    <row r="33" spans="2:18" x14ac:dyDescent="0.25">
      <c r="B33" s="45" t="s">
        <v>82</v>
      </c>
      <c r="C33" s="46">
        <v>0</v>
      </c>
      <c r="D33" s="46">
        <v>53270.271092564442</v>
      </c>
      <c r="E33" s="46">
        <v>8725.1501099514862</v>
      </c>
      <c r="F33" s="46">
        <v>3.4643297722953523</v>
      </c>
      <c r="G33" s="46">
        <v>259.15060469292388</v>
      </c>
      <c r="H33" s="46">
        <v>575.4663193410131</v>
      </c>
      <c r="I33" s="46">
        <v>2089.4157839905556</v>
      </c>
      <c r="K33" s="45" t="s">
        <v>82</v>
      </c>
      <c r="L33" s="46">
        <v>102288.17592555845</v>
      </c>
      <c r="M33" s="46">
        <v>821769.60992708569</v>
      </c>
      <c r="N33" s="46">
        <v>127513.00624217343</v>
      </c>
      <c r="O33" s="46">
        <v>3655.0030926135628</v>
      </c>
      <c r="P33" s="46">
        <v>110866.83838353714</v>
      </c>
      <c r="Q33" s="46">
        <v>12134.219220304729</v>
      </c>
      <c r="R33" s="46">
        <v>65492.277754967974</v>
      </c>
    </row>
    <row r="34" spans="2:18" x14ac:dyDescent="0.25">
      <c r="B34" s="45" t="s">
        <v>83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K34" s="45" t="s">
        <v>83</v>
      </c>
      <c r="L34" s="46">
        <v>226528.45353014072</v>
      </c>
      <c r="M34" s="46">
        <v>0</v>
      </c>
      <c r="N34" s="46">
        <v>17278.134807727565</v>
      </c>
      <c r="O34" s="46">
        <v>2926.4264224772746</v>
      </c>
      <c r="P34" s="46">
        <v>101154.63467668813</v>
      </c>
      <c r="Q34" s="46">
        <v>16249.208376019578</v>
      </c>
      <c r="R34" s="46">
        <v>67775.823090474325</v>
      </c>
    </row>
    <row r="35" spans="2:18" ht="7.15" customHeight="1" x14ac:dyDescent="0.25"/>
    <row r="36" spans="2:18" x14ac:dyDescent="0.25">
      <c r="B36" s="45" t="s">
        <v>202</v>
      </c>
      <c r="C36" s="46">
        <v>2532481403.9564891</v>
      </c>
      <c r="D36" s="46">
        <v>17068309036.985296</v>
      </c>
      <c r="E36" s="46">
        <v>1053764770.1743637</v>
      </c>
      <c r="F36" s="46">
        <v>63756512.832364902</v>
      </c>
      <c r="G36" s="46">
        <v>2126836682.0927937</v>
      </c>
      <c r="H36" s="46">
        <v>905414797.29117441</v>
      </c>
      <c r="I36" s="48" t="s">
        <v>203</v>
      </c>
      <c r="K36" s="45" t="s">
        <v>202</v>
      </c>
      <c r="L36" s="46">
        <v>1772648303.6616404</v>
      </c>
      <c r="M36" s="46">
        <v>11848942476.839483</v>
      </c>
      <c r="N36" s="46">
        <v>767867080.95629096</v>
      </c>
      <c r="O36" s="46">
        <v>46458686.783047073</v>
      </c>
      <c r="P36" s="46">
        <v>1483280521.5978329</v>
      </c>
      <c r="Q36" s="46">
        <v>606522715.01750684</v>
      </c>
      <c r="R36" s="48" t="s">
        <v>203</v>
      </c>
    </row>
    <row r="37" spans="2:18" x14ac:dyDescent="0.25">
      <c r="B37" s="45" t="s">
        <v>205</v>
      </c>
      <c r="C37" s="46">
        <v>1781714788.6722128</v>
      </c>
      <c r="D37" s="46">
        <v>8266863050.9942369</v>
      </c>
      <c r="E37" s="46">
        <v>723932050.20638394</v>
      </c>
      <c r="F37" s="46">
        <v>42478207.909602828</v>
      </c>
      <c r="G37" s="46">
        <v>1331563730.3010044</v>
      </c>
      <c r="H37" s="46">
        <v>600366471.23325932</v>
      </c>
      <c r="I37" s="48" t="s">
        <v>203</v>
      </c>
      <c r="K37" s="45" t="s">
        <v>205</v>
      </c>
      <c r="L37" s="46">
        <v>1781714788.6722128</v>
      </c>
      <c r="M37" s="46">
        <v>8266863050.9942369</v>
      </c>
      <c r="N37" s="46">
        <v>723932050.20638394</v>
      </c>
      <c r="O37" s="46">
        <v>42478207.909602828</v>
      </c>
      <c r="P37" s="46">
        <v>1331563730.3010044</v>
      </c>
      <c r="Q37" s="46">
        <v>600366471.23325932</v>
      </c>
      <c r="R37" s="48" t="s">
        <v>203</v>
      </c>
    </row>
    <row r="38" spans="2:18" x14ac:dyDescent="0.25">
      <c r="B38" s="45" t="s">
        <v>206</v>
      </c>
      <c r="C38" s="46">
        <v>788144611.35336351</v>
      </c>
      <c r="D38" s="46">
        <v>2141673185.2214816</v>
      </c>
      <c r="E38" s="46">
        <v>324951213.19377095</v>
      </c>
      <c r="F38" s="46">
        <v>17869398.024815857</v>
      </c>
      <c r="G38" s="46">
        <v>560683735.69328141</v>
      </c>
      <c r="H38" s="46">
        <v>256929978.12207642</v>
      </c>
      <c r="I38" s="48" t="s">
        <v>203</v>
      </c>
      <c r="K38" s="45" t="s">
        <v>206</v>
      </c>
      <c r="L38" s="46">
        <v>1032213830.4418155</v>
      </c>
      <c r="M38" s="46">
        <v>3564815486.0812669</v>
      </c>
      <c r="N38" s="46">
        <v>413640493.70656174</v>
      </c>
      <c r="O38" s="46">
        <v>23273439.320845835</v>
      </c>
      <c r="P38" s="46">
        <v>750469356.78389812</v>
      </c>
      <c r="Q38" s="46">
        <v>350155839.22356445</v>
      </c>
      <c r="R38" s="48" t="s">
        <v>203</v>
      </c>
    </row>
    <row r="39" spans="2:18" x14ac:dyDescent="0.25">
      <c r="B39" s="45" t="s">
        <v>208</v>
      </c>
      <c r="C39" s="46">
        <v>1538911226.6376462</v>
      </c>
      <c r="D39" s="46">
        <v>10943119171.212608</v>
      </c>
      <c r="E39" s="46">
        <v>654783933.16175449</v>
      </c>
      <c r="F39" s="46">
        <v>39147702.947578132</v>
      </c>
      <c r="G39" s="46">
        <v>1355956687.4850826</v>
      </c>
      <c r="H39" s="46">
        <v>561978304.17999029</v>
      </c>
      <c r="I39" s="48" t="s">
        <v>203</v>
      </c>
      <c r="K39" s="45" t="s">
        <v>208</v>
      </c>
      <c r="L39" s="46">
        <v>1023147345.4312526</v>
      </c>
      <c r="M39" s="46">
        <v>7146894911.9265347</v>
      </c>
      <c r="N39" s="46">
        <v>457575524.45646787</v>
      </c>
      <c r="O39" s="46">
        <v>27253918.194289967</v>
      </c>
      <c r="P39" s="46">
        <v>902186148.08073342</v>
      </c>
      <c r="Q39" s="46">
        <v>356312083.00781375</v>
      </c>
      <c r="R39" s="48" t="s">
        <v>203</v>
      </c>
    </row>
    <row r="40" spans="2:18" x14ac:dyDescent="0.25">
      <c r="B40" s="45" t="s">
        <v>210</v>
      </c>
      <c r="C40" s="46">
        <v>788144611.35336351</v>
      </c>
      <c r="D40" s="46">
        <v>2141673185.2214816</v>
      </c>
      <c r="E40" s="46">
        <v>324951213.19377095</v>
      </c>
      <c r="F40" s="46">
        <v>17869398.024815857</v>
      </c>
      <c r="G40" s="46">
        <v>560683735.69328141</v>
      </c>
      <c r="H40" s="46">
        <v>256929978.12207642</v>
      </c>
      <c r="I40" s="48" t="s">
        <v>203</v>
      </c>
      <c r="K40" s="45" t="s">
        <v>210</v>
      </c>
      <c r="L40" s="46">
        <v>1032213830.4418155</v>
      </c>
      <c r="M40" s="46">
        <v>3564815486.0812669</v>
      </c>
      <c r="N40" s="46">
        <v>413640493.70656174</v>
      </c>
      <c r="O40" s="46">
        <v>23273439.320845835</v>
      </c>
      <c r="P40" s="46">
        <v>750469356.78389812</v>
      </c>
      <c r="Q40" s="46">
        <v>350155839.22356445</v>
      </c>
      <c r="R40" s="48" t="s">
        <v>203</v>
      </c>
    </row>
    <row r="41" spans="2:18" x14ac:dyDescent="0.25">
      <c r="B41" s="45" t="s">
        <v>211</v>
      </c>
      <c r="C41" s="46">
        <v>721047168.90844166</v>
      </c>
      <c r="D41" s="46">
        <v>2139224902.8639915</v>
      </c>
      <c r="E41" s="46">
        <v>304175055.40727103</v>
      </c>
      <c r="F41" s="46">
        <v>16950920.572443273</v>
      </c>
      <c r="G41" s="46">
        <v>550629201.57298768</v>
      </c>
      <c r="H41" s="46">
        <v>246976115.98065245</v>
      </c>
      <c r="I41" s="48" t="s">
        <v>203</v>
      </c>
      <c r="K41" s="45" t="s">
        <v>211</v>
      </c>
      <c r="L41" s="46">
        <v>767738589.01420712</v>
      </c>
      <c r="M41" s="46">
        <v>3456050283.166554</v>
      </c>
      <c r="N41" s="46">
        <v>331069831.42120087</v>
      </c>
      <c r="O41" s="46">
        <v>19160931.959521733</v>
      </c>
      <c r="P41" s="46">
        <v>657765854.69100583</v>
      </c>
      <c r="Q41" s="46">
        <v>278139597.90154797</v>
      </c>
      <c r="R41" s="48" t="s">
        <v>203</v>
      </c>
    </row>
    <row r="42" spans="2:18" x14ac:dyDescent="0.25">
      <c r="B42" s="45" t="s">
        <v>212</v>
      </c>
      <c r="C42" s="46">
        <v>860125742.64411461</v>
      </c>
      <c r="D42" s="46">
        <v>9129881594.5459957</v>
      </c>
      <c r="E42" s="46">
        <v>371843755.21835345</v>
      </c>
      <c r="F42" s="46">
        <v>23336523.562162209</v>
      </c>
      <c r="G42" s="46">
        <v>855261734.80135632</v>
      </c>
      <c r="H42" s="46">
        <v>332108056.27425659</v>
      </c>
      <c r="I42" s="48" t="s">
        <v>203</v>
      </c>
      <c r="K42" s="45" t="s">
        <v>212</v>
      </c>
      <c r="L42" s="46">
        <v>273800698.65393317</v>
      </c>
      <c r="M42" s="46">
        <v>3917335540.9905148</v>
      </c>
      <c r="N42" s="46">
        <v>136979223.86551043</v>
      </c>
      <c r="O42" s="46">
        <v>8678031.5590169765</v>
      </c>
      <c r="P42" s="46">
        <v>263157433.19935203</v>
      </c>
      <c r="Q42" s="46">
        <v>85066376.575383604</v>
      </c>
      <c r="R42" s="48" t="s">
        <v>203</v>
      </c>
    </row>
    <row r="43" spans="2:18" x14ac:dyDescent="0.25">
      <c r="B43" s="45" t="s">
        <v>82</v>
      </c>
      <c r="C43" s="46">
        <v>37710.974162978091</v>
      </c>
      <c r="D43" s="46">
        <v>130802.68089097179</v>
      </c>
      <c r="E43" s="46">
        <v>40512.0893907801</v>
      </c>
      <c r="F43" s="46">
        <v>756.66861074509234</v>
      </c>
      <c r="G43" s="46">
        <v>25890.655641547077</v>
      </c>
      <c r="H43" s="46">
        <v>17149.284357571189</v>
      </c>
      <c r="I43" s="48" t="s">
        <v>203</v>
      </c>
      <c r="K43" s="45" t="s">
        <v>82</v>
      </c>
      <c r="L43" s="46">
        <v>140500.67815123135</v>
      </c>
      <c r="M43" s="46">
        <v>702658.14663694263</v>
      </c>
      <c r="N43" s="46">
        <v>94348.331300118647</v>
      </c>
      <c r="O43" s="46">
        <v>3367.3686356372154</v>
      </c>
      <c r="P43" s="46">
        <v>100247.80995575727</v>
      </c>
      <c r="Q43" s="46">
        <v>37674.297387551058</v>
      </c>
      <c r="R43" s="48" t="s">
        <v>203</v>
      </c>
    </row>
    <row r="44" spans="2:18" x14ac:dyDescent="0.25">
      <c r="B44" s="45" t="s">
        <v>83</v>
      </c>
      <c r="C44" s="46">
        <v>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8" t="s">
        <v>203</v>
      </c>
      <c r="K44" s="45" t="s">
        <v>83</v>
      </c>
      <c r="L44" s="46">
        <v>212218.09141686585</v>
      </c>
      <c r="M44" s="46">
        <v>0</v>
      </c>
      <c r="N44" s="46">
        <v>48123.673299966904</v>
      </c>
      <c r="O44" s="46">
        <v>4030.7093331253632</v>
      </c>
      <c r="P44" s="46">
        <v>113012.00876173368</v>
      </c>
      <c r="Q44" s="46">
        <v>54325.203248146339</v>
      </c>
      <c r="R44" s="48" t="s">
        <v>203</v>
      </c>
    </row>
    <row r="45" spans="2:18" x14ac:dyDescent="0.25">
      <c r="B45" s="49" t="s">
        <v>214</v>
      </c>
    </row>
    <row r="47" spans="2:18" x14ac:dyDescent="0.25">
      <c r="B47" s="49"/>
    </row>
  </sheetData>
  <mergeCells count="8">
    <mergeCell ref="B2:B3"/>
    <mergeCell ref="C2:I2"/>
    <mergeCell ref="K2:K3"/>
    <mergeCell ref="L2:R2"/>
    <mergeCell ref="B24:B25"/>
    <mergeCell ref="C24:I24"/>
    <mergeCell ref="K24:K25"/>
    <mergeCell ref="L24:R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89"/>
  <sheetViews>
    <sheetView topLeftCell="J1" workbookViewId="0">
      <selection activeCell="N21" sqref="N21"/>
    </sheetView>
  </sheetViews>
  <sheetFormatPr defaultRowHeight="15" x14ac:dyDescent="0.25"/>
  <cols>
    <col min="1" max="1" width="2.7109375" customWidth="1"/>
    <col min="2" max="2" width="54.28515625" bestFit="1" customWidth="1"/>
    <col min="3" max="9" width="13.28515625" customWidth="1"/>
    <col min="10" max="10" width="2.7109375" customWidth="1"/>
    <col min="11" max="11" width="54.28515625" bestFit="1" customWidth="1"/>
    <col min="12" max="18" width="13.28515625" customWidth="1"/>
    <col min="20" max="23" width="7.7109375" customWidth="1"/>
  </cols>
  <sheetData>
    <row r="1" spans="1:23" ht="15.75" thickBot="1" x14ac:dyDescent="0.3">
      <c r="A1" t="s">
        <v>44</v>
      </c>
    </row>
    <row r="2" spans="1:23" x14ac:dyDescent="0.25">
      <c r="B2" s="132" t="s">
        <v>45</v>
      </c>
      <c r="C2" s="134" t="s">
        <v>46</v>
      </c>
      <c r="D2" s="134"/>
      <c r="E2" s="134"/>
      <c r="F2" s="134"/>
      <c r="G2" s="134"/>
      <c r="H2" s="134"/>
      <c r="I2" s="135"/>
      <c r="K2" s="136" t="s">
        <v>45</v>
      </c>
      <c r="L2" s="138" t="s">
        <v>47</v>
      </c>
      <c r="M2" s="138"/>
      <c r="N2" s="138"/>
      <c r="O2" s="138"/>
      <c r="P2" s="138"/>
      <c r="Q2" s="138"/>
      <c r="R2" s="139"/>
    </row>
    <row r="3" spans="1:23" x14ac:dyDescent="0.25">
      <c r="B3" s="133"/>
      <c r="C3" s="16" t="s">
        <v>12</v>
      </c>
      <c r="D3" s="16" t="s">
        <v>48</v>
      </c>
      <c r="E3" s="16" t="s">
        <v>49</v>
      </c>
      <c r="F3" s="16" t="s">
        <v>50</v>
      </c>
      <c r="G3" s="16" t="s">
        <v>51</v>
      </c>
      <c r="H3" s="16" t="s">
        <v>52</v>
      </c>
      <c r="I3" s="17" t="s">
        <v>53</v>
      </c>
      <c r="K3" s="137"/>
      <c r="L3" s="18" t="s">
        <v>54</v>
      </c>
      <c r="M3" s="18" t="s">
        <v>55</v>
      </c>
      <c r="N3" s="18" t="s">
        <v>56</v>
      </c>
      <c r="O3" s="18" t="s">
        <v>57</v>
      </c>
      <c r="P3" s="18" t="s">
        <v>58</v>
      </c>
      <c r="Q3" s="18" t="s">
        <v>59</v>
      </c>
      <c r="R3" s="19" t="s">
        <v>60</v>
      </c>
      <c r="T3" s="130" t="s">
        <v>61</v>
      </c>
      <c r="U3" s="130"/>
      <c r="V3" s="131" t="s">
        <v>61</v>
      </c>
      <c r="W3" s="131"/>
    </row>
    <row r="4" spans="1:23" x14ac:dyDescent="0.25">
      <c r="A4" s="20" t="s">
        <v>62</v>
      </c>
      <c r="B4" s="21" t="s">
        <v>63</v>
      </c>
      <c r="C4" s="22">
        <v>5481.9098919200014</v>
      </c>
      <c r="D4" s="22">
        <v>5816.0063813756669</v>
      </c>
      <c r="E4" s="22">
        <v>5889.1044835610901</v>
      </c>
      <c r="F4" s="22">
        <v>5889.1044835610901</v>
      </c>
      <c r="G4" s="22">
        <v>5813.1121658325801</v>
      </c>
      <c r="H4" s="22">
        <v>6002.9779877934325</v>
      </c>
      <c r="I4" s="23">
        <v>5599.7273960170933</v>
      </c>
      <c r="J4" s="24"/>
      <c r="K4" s="21" t="s">
        <v>63</v>
      </c>
      <c r="L4" s="22">
        <v>4269.8320240215999</v>
      </c>
      <c r="M4" s="22">
        <v>4628.4031550520058</v>
      </c>
      <c r="N4" s="22">
        <v>5642.916585609335</v>
      </c>
      <c r="O4" s="22">
        <v>4540.6248302199056</v>
      </c>
      <c r="P4" s="22">
        <v>4521.817489262141</v>
      </c>
      <c r="Q4" s="22">
        <v>4738.2687175862002</v>
      </c>
      <c r="R4" s="23">
        <v>4190.2066887208384</v>
      </c>
      <c r="T4" s="25" t="s">
        <v>64</v>
      </c>
      <c r="U4" s="25" t="s">
        <v>117</v>
      </c>
      <c r="V4" s="25" t="s">
        <v>65</v>
      </c>
      <c r="W4" s="25" t="s">
        <v>117</v>
      </c>
    </row>
    <row r="5" spans="1:23" x14ac:dyDescent="0.25">
      <c r="A5" s="20" t="s">
        <v>62</v>
      </c>
      <c r="B5" s="21" t="s">
        <v>66</v>
      </c>
      <c r="C5" s="22">
        <v>4281.532840262531</v>
      </c>
      <c r="D5" s="22">
        <v>4857.9826530767241</v>
      </c>
      <c r="E5" s="26">
        <v>420.03968186188598</v>
      </c>
      <c r="F5" s="22">
        <v>2927.2856643222431</v>
      </c>
      <c r="G5" s="22">
        <v>1383.5938744860332</v>
      </c>
      <c r="H5" s="22">
        <v>2244.9498093740594</v>
      </c>
      <c r="I5" s="23">
        <v>398.97052199312429</v>
      </c>
      <c r="K5" s="21" t="s">
        <v>66</v>
      </c>
      <c r="L5" s="22">
        <v>4281.532840262531</v>
      </c>
      <c r="M5" s="22">
        <v>4857.9826530767241</v>
      </c>
      <c r="N5" s="22">
        <v>420.03968186188598</v>
      </c>
      <c r="O5" s="22">
        <v>2927.2856643222431</v>
      </c>
      <c r="P5" s="22">
        <v>1383.5938744860332</v>
      </c>
      <c r="Q5" s="22">
        <v>2244.9498093740594</v>
      </c>
      <c r="R5" s="23">
        <v>398.97052199312429</v>
      </c>
      <c r="T5" s="27" t="s">
        <v>67</v>
      </c>
      <c r="U5" s="27" t="s">
        <v>118</v>
      </c>
      <c r="V5" s="27" t="s">
        <v>68</v>
      </c>
      <c r="W5" s="27" t="s">
        <v>119</v>
      </c>
    </row>
    <row r="6" spans="1:23" x14ac:dyDescent="0.25">
      <c r="A6" s="20" t="s">
        <v>62</v>
      </c>
      <c r="B6" s="21" t="s">
        <v>69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3">
        <v>0</v>
      </c>
      <c r="K6" s="21" t="s">
        <v>69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3">
        <v>0</v>
      </c>
      <c r="T6" s="27" t="s">
        <v>70</v>
      </c>
      <c r="U6" s="27" t="s">
        <v>120</v>
      </c>
      <c r="V6" s="27" t="s">
        <v>71</v>
      </c>
      <c r="W6" s="27" t="s">
        <v>121</v>
      </c>
    </row>
    <row r="7" spans="1:23" x14ac:dyDescent="0.25">
      <c r="A7" s="20" t="s">
        <v>62</v>
      </c>
      <c r="B7" s="21" t="s">
        <v>72</v>
      </c>
      <c r="C7" s="22">
        <v>3120.7906880800501</v>
      </c>
      <c r="D7" s="22">
        <v>2867.9330590975087</v>
      </c>
      <c r="E7" s="22">
        <v>5469.0648016991827</v>
      </c>
      <c r="F7" s="22">
        <v>3676.7960767952659</v>
      </c>
      <c r="G7" s="22">
        <v>4452.105538372035</v>
      </c>
      <c r="H7" s="22">
        <v>4101.9738265845745</v>
      </c>
      <c r="I7" s="23">
        <v>5200.7568740239813</v>
      </c>
      <c r="K7" s="21" t="s">
        <v>72</v>
      </c>
      <c r="L7" s="22">
        <v>2343.7001082785077</v>
      </c>
      <c r="M7" s="22">
        <v>2163.0092151916551</v>
      </c>
      <c r="N7" s="22">
        <v>5222.8769037474367</v>
      </c>
      <c r="O7" s="22">
        <v>2664.8183050623261</v>
      </c>
      <c r="P7" s="22">
        <v>3212.301963538222</v>
      </c>
      <c r="Q7" s="22">
        <v>3049.5997904445626</v>
      </c>
      <c r="R7" s="23">
        <v>3791.2361667277187</v>
      </c>
      <c r="T7" s="27" t="s">
        <v>73</v>
      </c>
      <c r="U7" s="27" t="s">
        <v>122</v>
      </c>
      <c r="V7" s="27" t="s">
        <v>74</v>
      </c>
      <c r="W7" s="27" t="s">
        <v>74</v>
      </c>
    </row>
    <row r="8" spans="1:23" x14ac:dyDescent="0.25">
      <c r="A8" s="20" t="s">
        <v>62</v>
      </c>
      <c r="B8" s="21" t="s">
        <v>75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3">
        <v>0</v>
      </c>
      <c r="K8" s="21" t="s">
        <v>75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3">
        <v>0</v>
      </c>
      <c r="T8" s="27" t="s">
        <v>70</v>
      </c>
      <c r="U8" s="27" t="s">
        <v>120</v>
      </c>
      <c r="V8" s="27" t="s">
        <v>71</v>
      </c>
      <c r="W8" s="27" t="s">
        <v>121</v>
      </c>
    </row>
    <row r="9" spans="1:23" x14ac:dyDescent="0.25">
      <c r="A9" s="20" t="s">
        <v>62</v>
      </c>
      <c r="B9" s="21" t="s">
        <v>76</v>
      </c>
      <c r="C9" s="22">
        <v>1816.9227409379223</v>
      </c>
      <c r="D9" s="22">
        <v>1673.5345198946945</v>
      </c>
      <c r="E9" s="22">
        <v>0</v>
      </c>
      <c r="F9" s="22">
        <v>714.97725755645808</v>
      </c>
      <c r="G9" s="22">
        <v>22.587247025472802</v>
      </c>
      <c r="H9" s="22">
        <v>343.94564816518618</v>
      </c>
      <c r="I9" s="23">
        <v>0</v>
      </c>
      <c r="K9" s="21" t="s">
        <v>76</v>
      </c>
      <c r="L9" s="22">
        <v>1936.2148132977368</v>
      </c>
      <c r="M9" s="22">
        <v>1771.22924840823</v>
      </c>
      <c r="N9" s="22">
        <v>0</v>
      </c>
      <c r="O9" s="22">
        <v>1045.3702286470445</v>
      </c>
      <c r="P9" s="22">
        <v>74.078348762110323</v>
      </c>
      <c r="Q9" s="22">
        <v>556.28088223243003</v>
      </c>
      <c r="R9" s="23">
        <v>0</v>
      </c>
      <c r="T9" s="27" t="s">
        <v>77</v>
      </c>
      <c r="U9" s="27" t="s">
        <v>123</v>
      </c>
      <c r="V9" s="27" t="s">
        <v>78</v>
      </c>
      <c r="W9" s="27" t="s">
        <v>124</v>
      </c>
    </row>
    <row r="10" spans="1:23" x14ac:dyDescent="0.25">
      <c r="A10" s="20" t="s">
        <v>62</v>
      </c>
      <c r="B10" s="21" t="s">
        <v>79</v>
      </c>
      <c r="C10" s="22">
        <v>1303.8679471421337</v>
      </c>
      <c r="D10" s="22">
        <v>1194.3985392028169</v>
      </c>
      <c r="E10" s="22">
        <v>5469.0648016991827</v>
      </c>
      <c r="F10" s="22">
        <v>2961.818819238807</v>
      </c>
      <c r="G10" s="22">
        <v>4429.5182913465624</v>
      </c>
      <c r="H10" s="22">
        <v>3758.0281784193808</v>
      </c>
      <c r="I10" s="23">
        <v>5200.7568740239813</v>
      </c>
      <c r="K10" s="21" t="s">
        <v>79</v>
      </c>
      <c r="L10" s="22">
        <v>410.27048253189423</v>
      </c>
      <c r="M10" s="22">
        <v>398.31101925282582</v>
      </c>
      <c r="N10" s="22">
        <v>5222.8769037474367</v>
      </c>
      <c r="O10" s="22">
        <v>1619.4480764152777</v>
      </c>
      <c r="P10" s="22">
        <v>3138.2236147761096</v>
      </c>
      <c r="Q10" s="22">
        <v>2493.3189082121198</v>
      </c>
      <c r="R10" s="23">
        <v>3791.2361667277187</v>
      </c>
      <c r="T10" s="27" t="s">
        <v>80</v>
      </c>
      <c r="U10" s="27" t="s">
        <v>125</v>
      </c>
      <c r="V10" s="27" t="s">
        <v>81</v>
      </c>
      <c r="W10" s="27" t="s">
        <v>126</v>
      </c>
    </row>
    <row r="11" spans="1:23" x14ac:dyDescent="0.25">
      <c r="A11" s="20" t="s">
        <v>62</v>
      </c>
      <c r="B11" s="28" t="s">
        <v>82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30">
        <v>0</v>
      </c>
      <c r="J11" s="31"/>
      <c r="K11" s="28" t="s">
        <v>82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30">
        <v>0</v>
      </c>
      <c r="T11" s="27" t="s">
        <v>77</v>
      </c>
      <c r="U11" s="27" t="s">
        <v>123</v>
      </c>
      <c r="V11" s="27" t="s">
        <v>78</v>
      </c>
      <c r="W11" s="27" t="s">
        <v>124</v>
      </c>
    </row>
    <row r="12" spans="1:23" x14ac:dyDescent="0.25">
      <c r="A12" s="20" t="s">
        <v>62</v>
      </c>
      <c r="B12" s="28" t="s">
        <v>83</v>
      </c>
      <c r="C12" s="29">
        <v>5.4689201700686765E-2</v>
      </c>
      <c r="D12" s="29">
        <v>5.2667643675128599E-2</v>
      </c>
      <c r="E12" s="29">
        <v>0</v>
      </c>
      <c r="F12" s="29">
        <v>2.180442097605706E-4</v>
      </c>
      <c r="G12" s="29">
        <v>0</v>
      </c>
      <c r="H12" s="29">
        <v>0</v>
      </c>
      <c r="I12" s="30">
        <v>0</v>
      </c>
      <c r="J12" s="31"/>
      <c r="K12" s="28" t="s">
        <v>83</v>
      </c>
      <c r="L12" s="29">
        <v>0.52982625169698661</v>
      </c>
      <c r="M12" s="29">
        <v>0.52829700463903695</v>
      </c>
      <c r="N12" s="29">
        <v>0</v>
      </c>
      <c r="O12" s="29">
        <v>0.26710400581444255</v>
      </c>
      <c r="P12" s="29">
        <v>3.1435420902701405E-2</v>
      </c>
      <c r="Q12" s="29">
        <v>0.12927900120047922</v>
      </c>
      <c r="R12" s="30">
        <v>0</v>
      </c>
      <c r="T12" s="27" t="s">
        <v>77</v>
      </c>
      <c r="U12" s="27" t="s">
        <v>123</v>
      </c>
      <c r="V12" s="27" t="s">
        <v>78</v>
      </c>
      <c r="W12" s="27" t="s">
        <v>124</v>
      </c>
    </row>
    <row r="13" spans="1:23" ht="7.15" customHeight="1" x14ac:dyDescent="0.25">
      <c r="A13" s="20"/>
      <c r="B13" s="32"/>
      <c r="C13" s="24"/>
      <c r="D13" s="24"/>
      <c r="E13" s="24"/>
      <c r="F13" s="24"/>
      <c r="G13" s="24"/>
      <c r="H13" s="24"/>
      <c r="I13" s="33"/>
      <c r="K13" s="32"/>
      <c r="L13" s="34"/>
      <c r="M13" s="35"/>
      <c r="N13" s="34"/>
      <c r="O13" s="24"/>
      <c r="P13" s="24"/>
      <c r="Q13" s="24"/>
      <c r="R13" s="33"/>
      <c r="T13" s="27"/>
      <c r="U13" s="27"/>
      <c r="V13" s="27"/>
      <c r="W13" s="27"/>
    </row>
    <row r="14" spans="1:23" x14ac:dyDescent="0.25">
      <c r="A14" s="36" t="s">
        <v>84</v>
      </c>
      <c r="B14" s="21" t="s">
        <v>85</v>
      </c>
      <c r="C14" s="22">
        <v>18923.418528099948</v>
      </c>
      <c r="D14" s="22">
        <v>19398.649953792006</v>
      </c>
      <c r="E14" s="22">
        <v>19441.899499853716</v>
      </c>
      <c r="F14" s="22">
        <v>19441.899499853716</v>
      </c>
      <c r="G14" s="22">
        <v>20224.951705794014</v>
      </c>
      <c r="H14" s="22">
        <v>19188.414956460201</v>
      </c>
      <c r="I14" s="23">
        <v>21452.322306648395</v>
      </c>
      <c r="K14" s="21" t="s">
        <v>85</v>
      </c>
      <c r="L14" s="22">
        <v>14759.154047487827</v>
      </c>
      <c r="M14" s="22">
        <v>15465.111744076441</v>
      </c>
      <c r="N14" s="22">
        <v>18683.533088231765</v>
      </c>
      <c r="O14" s="22">
        <v>15015.235916230866</v>
      </c>
      <c r="P14" s="22">
        <v>15744.477831241908</v>
      </c>
      <c r="Q14" s="22">
        <v>15171.688889620837</v>
      </c>
      <c r="R14" s="23">
        <v>16063.159619424207</v>
      </c>
      <c r="T14" s="27" t="s">
        <v>127</v>
      </c>
      <c r="U14" s="27" t="s">
        <v>128</v>
      </c>
      <c r="V14" s="27" t="s">
        <v>86</v>
      </c>
      <c r="W14" s="27" t="s">
        <v>128</v>
      </c>
    </row>
    <row r="15" spans="1:23" x14ac:dyDescent="0.25">
      <c r="A15" s="36" t="s">
        <v>84</v>
      </c>
      <c r="B15" s="21" t="s">
        <v>87</v>
      </c>
      <c r="C15" s="22">
        <v>14779.746379544233</v>
      </c>
      <c r="D15" s="22">
        <v>16203.267119926832</v>
      </c>
      <c r="E15" s="26">
        <v>1386.6911859867716</v>
      </c>
      <c r="F15" s="22">
        <v>9663.9470146913009</v>
      </c>
      <c r="G15" s="22">
        <v>4813.7931100637143</v>
      </c>
      <c r="H15" s="22">
        <v>7175.9431046206555</v>
      </c>
      <c r="I15" s="23">
        <v>1528.4394441657846</v>
      </c>
      <c r="K15" s="21" t="s">
        <v>87</v>
      </c>
      <c r="L15" s="22">
        <v>14779.746379544233</v>
      </c>
      <c r="M15" s="22">
        <v>16203.267119926832</v>
      </c>
      <c r="N15" s="22">
        <v>1386.6911859867716</v>
      </c>
      <c r="O15" s="22">
        <v>9663.9470146913009</v>
      </c>
      <c r="P15" s="22">
        <v>4813.7931100637143</v>
      </c>
      <c r="Q15" s="22">
        <v>7175.9431046206555</v>
      </c>
      <c r="R15" s="23">
        <v>1528.4394441657846</v>
      </c>
      <c r="T15" s="27" t="s">
        <v>129</v>
      </c>
      <c r="U15" s="27" t="s">
        <v>130</v>
      </c>
      <c r="V15" s="27" t="s">
        <v>131</v>
      </c>
      <c r="W15" s="27" t="s">
        <v>132</v>
      </c>
    </row>
    <row r="16" spans="1:23" x14ac:dyDescent="0.25">
      <c r="A16" s="36" t="s">
        <v>84</v>
      </c>
      <c r="B16" s="21" t="s">
        <v>88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3">
        <v>0</v>
      </c>
      <c r="K16" s="21" t="s">
        <v>88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3">
        <v>0</v>
      </c>
      <c r="T16" s="27" t="s">
        <v>133</v>
      </c>
      <c r="U16" s="27" t="s">
        <v>134</v>
      </c>
      <c r="V16" s="27" t="s">
        <v>135</v>
      </c>
      <c r="W16" s="27" t="s">
        <v>136</v>
      </c>
    </row>
    <row r="17" spans="1:23" x14ac:dyDescent="0.25">
      <c r="A17" s="36" t="s">
        <v>84</v>
      </c>
      <c r="B17" s="21" t="s">
        <v>89</v>
      </c>
      <c r="C17" s="22">
        <v>9738.6299692801531</v>
      </c>
      <c r="D17" s="22">
        <v>9229.9638047536409</v>
      </c>
      <c r="E17" s="22">
        <v>18055.208313866897</v>
      </c>
      <c r="F17" s="22">
        <v>11618.359110960128</v>
      </c>
      <c r="G17" s="22">
        <v>15453.499395202785</v>
      </c>
      <c r="H17" s="22">
        <v>12708.034159643232</v>
      </c>
      <c r="I17" s="23">
        <v>19923.882862482649</v>
      </c>
      <c r="K17" s="21" t="s">
        <v>89</v>
      </c>
      <c r="L17" s="22">
        <v>7186.4353687009625</v>
      </c>
      <c r="M17" s="22">
        <v>6913.9019998911408</v>
      </c>
      <c r="N17" s="22">
        <v>17296.841902245011</v>
      </c>
      <c r="O17" s="22">
        <v>8235.0358234569758</v>
      </c>
      <c r="P17" s="22">
        <v>11080.740850381941</v>
      </c>
      <c r="Q17" s="22">
        <v>9264.1911147711671</v>
      </c>
      <c r="R17" s="23">
        <v>14534.720175258457</v>
      </c>
      <c r="T17" s="27" t="s">
        <v>137</v>
      </c>
      <c r="U17" s="27" t="s">
        <v>138</v>
      </c>
      <c r="V17" s="27" t="s">
        <v>139</v>
      </c>
      <c r="W17" s="27" t="s">
        <v>140</v>
      </c>
    </row>
    <row r="18" spans="1:23" x14ac:dyDescent="0.25">
      <c r="A18" s="36" t="s">
        <v>84</v>
      </c>
      <c r="B18" s="21" t="s">
        <v>90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3">
        <v>0</v>
      </c>
      <c r="K18" s="21" t="s">
        <v>90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3">
        <v>0</v>
      </c>
      <c r="T18" s="27" t="s">
        <v>133</v>
      </c>
      <c r="U18" s="27" t="s">
        <v>134</v>
      </c>
      <c r="V18" s="27" t="s">
        <v>135</v>
      </c>
      <c r="W18" s="27" t="s">
        <v>136</v>
      </c>
    </row>
    <row r="19" spans="1:23" x14ac:dyDescent="0.25">
      <c r="A19" s="36" t="s">
        <v>84</v>
      </c>
      <c r="B19" s="21" t="s">
        <v>91</v>
      </c>
      <c r="C19" s="22">
        <v>3598.5221194679139</v>
      </c>
      <c r="D19" s="22">
        <v>3607.5089178340777</v>
      </c>
      <c r="E19" s="22">
        <v>0</v>
      </c>
      <c r="F19" s="22">
        <v>1700.6522036057581</v>
      </c>
      <c r="G19" s="22">
        <v>42.340799472419022</v>
      </c>
      <c r="H19" s="22">
        <v>694.40040489021112</v>
      </c>
      <c r="I19" s="23">
        <v>0</v>
      </c>
      <c r="K19" s="21" t="s">
        <v>91</v>
      </c>
      <c r="L19" s="22">
        <v>4126.6946430730495</v>
      </c>
      <c r="M19" s="22">
        <v>4079.1748505257297</v>
      </c>
      <c r="N19" s="22">
        <v>0</v>
      </c>
      <c r="O19" s="22">
        <v>2487.2790232691073</v>
      </c>
      <c r="P19" s="22">
        <v>150.05612920378292</v>
      </c>
      <c r="Q19" s="22">
        <v>1247.3363559101601</v>
      </c>
      <c r="R19" s="23">
        <v>0</v>
      </c>
      <c r="T19" s="27" t="s">
        <v>141</v>
      </c>
      <c r="U19" s="27" t="s">
        <v>142</v>
      </c>
      <c r="V19" s="27" t="s">
        <v>143</v>
      </c>
      <c r="W19" s="27" t="s">
        <v>144</v>
      </c>
    </row>
    <row r="20" spans="1:23" x14ac:dyDescent="0.25">
      <c r="A20" s="36" t="s">
        <v>84</v>
      </c>
      <c r="B20" s="21" t="s">
        <v>92</v>
      </c>
      <c r="C20" s="22">
        <v>6140.1078498122906</v>
      </c>
      <c r="D20" s="22">
        <v>5622.4548869195869</v>
      </c>
      <c r="E20" s="22">
        <v>18055.208313866897</v>
      </c>
      <c r="F20" s="22">
        <v>9917.7069073543553</v>
      </c>
      <c r="G20" s="22">
        <v>15411.158595730363</v>
      </c>
      <c r="H20" s="22">
        <v>12013.633754753024</v>
      </c>
      <c r="I20" s="23">
        <v>19923.882862482649</v>
      </c>
      <c r="K20" s="21" t="s">
        <v>92</v>
      </c>
      <c r="L20" s="22">
        <v>3059.7407256279166</v>
      </c>
      <c r="M20" s="22">
        <v>2834.7271493654171</v>
      </c>
      <c r="N20" s="22">
        <v>17296.841902245011</v>
      </c>
      <c r="O20" s="22">
        <v>5747.7568001878681</v>
      </c>
      <c r="P20" s="22">
        <v>10930.684721178164</v>
      </c>
      <c r="Q20" s="22">
        <v>8016.8547588610136</v>
      </c>
      <c r="R20" s="23">
        <v>14534.720175258457</v>
      </c>
      <c r="T20" s="27" t="s">
        <v>145</v>
      </c>
      <c r="U20" s="27" t="s">
        <v>146</v>
      </c>
      <c r="V20" s="27" t="s">
        <v>147</v>
      </c>
      <c r="W20" s="27" t="s">
        <v>148</v>
      </c>
    </row>
    <row r="21" spans="1:23" x14ac:dyDescent="0.25">
      <c r="A21" s="36" t="s">
        <v>84</v>
      </c>
      <c r="B21" s="28" t="s">
        <v>82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30">
        <v>0</v>
      </c>
      <c r="J21" s="31"/>
      <c r="K21" s="28" t="s">
        <v>82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30">
        <v>0</v>
      </c>
      <c r="T21" s="27" t="s">
        <v>141</v>
      </c>
      <c r="U21" s="27" t="s">
        <v>142</v>
      </c>
      <c r="V21" s="27" t="s">
        <v>143</v>
      </c>
      <c r="W21" s="27" t="s">
        <v>144</v>
      </c>
    </row>
    <row r="22" spans="1:23" x14ac:dyDescent="0.25">
      <c r="A22" s="36" t="s">
        <v>84</v>
      </c>
      <c r="B22" s="28" t="s">
        <v>83</v>
      </c>
      <c r="C22" s="29">
        <v>6.9001118839421088E-2</v>
      </c>
      <c r="D22" s="29">
        <v>4.4867217767432209E-2</v>
      </c>
      <c r="E22" s="29">
        <v>0</v>
      </c>
      <c r="F22" s="29">
        <v>0</v>
      </c>
      <c r="G22" s="29">
        <v>0</v>
      </c>
      <c r="H22" s="29">
        <v>0</v>
      </c>
      <c r="I22" s="30">
        <v>0</v>
      </c>
      <c r="J22" s="31"/>
      <c r="K22" s="28" t="s">
        <v>83</v>
      </c>
      <c r="L22" s="29">
        <v>0.46924804243404644</v>
      </c>
      <c r="M22" s="29">
        <v>0.35261672039897685</v>
      </c>
      <c r="N22" s="29">
        <v>0</v>
      </c>
      <c r="O22" s="29">
        <v>0.15847336634172632</v>
      </c>
      <c r="P22" s="29">
        <v>7.8277424777095292E-4</v>
      </c>
      <c r="Q22" s="29">
        <v>6.6800548151880648E-2</v>
      </c>
      <c r="R22" s="30">
        <v>0</v>
      </c>
      <c r="T22" s="27" t="s">
        <v>141</v>
      </c>
      <c r="U22" s="27" t="s">
        <v>142</v>
      </c>
      <c r="V22" s="27" t="s">
        <v>143</v>
      </c>
      <c r="W22" s="27" t="s">
        <v>144</v>
      </c>
    </row>
    <row r="23" spans="1:23" ht="7.15" customHeight="1" x14ac:dyDescent="0.25">
      <c r="A23" s="20"/>
      <c r="B23" s="32"/>
      <c r="C23" s="24"/>
      <c r="D23" s="24"/>
      <c r="E23" s="24"/>
      <c r="F23" s="24"/>
      <c r="G23" s="24"/>
      <c r="H23" s="24"/>
      <c r="I23" s="33"/>
      <c r="K23" s="32"/>
      <c r="L23" s="34"/>
      <c r="M23" s="35"/>
      <c r="N23" s="34"/>
      <c r="O23" s="24"/>
      <c r="P23" s="24"/>
      <c r="Q23" s="24"/>
      <c r="R23" s="33"/>
      <c r="T23" s="27"/>
      <c r="U23" s="27"/>
      <c r="V23" s="27"/>
      <c r="W23" s="27"/>
    </row>
    <row r="24" spans="1:23" x14ac:dyDescent="0.25">
      <c r="A24" s="36" t="s">
        <v>93</v>
      </c>
      <c r="B24" s="21" t="s">
        <v>94</v>
      </c>
      <c r="C24" s="22">
        <v>34665.136383300036</v>
      </c>
      <c r="D24" s="22">
        <v>36321.586180511506</v>
      </c>
      <c r="E24" s="22">
        <v>30170.782363881641</v>
      </c>
      <c r="F24" s="22">
        <v>30170.782363881641</v>
      </c>
      <c r="G24" s="22">
        <v>36292.835699663294</v>
      </c>
      <c r="H24" s="22">
        <v>35745.512464646541</v>
      </c>
      <c r="I24" s="23">
        <v>36377.923344163326</v>
      </c>
      <c r="K24" s="21" t="s">
        <v>94</v>
      </c>
      <c r="L24" s="22">
        <v>27057.24261167497</v>
      </c>
      <c r="M24" s="22">
        <v>28967.896732020759</v>
      </c>
      <c r="N24" s="22">
        <v>29011.785752170472</v>
      </c>
      <c r="O24" s="22">
        <v>23317.093480926793</v>
      </c>
      <c r="P24" s="22">
        <v>28266.528690075393</v>
      </c>
      <c r="Q24" s="22">
        <v>28265.771381568797</v>
      </c>
      <c r="R24" s="23">
        <v>27269.50171433928</v>
      </c>
      <c r="T24" s="27" t="s">
        <v>149</v>
      </c>
      <c r="U24" s="27" t="s">
        <v>150</v>
      </c>
      <c r="V24" s="27" t="s">
        <v>95</v>
      </c>
      <c r="W24" s="27" t="s">
        <v>150</v>
      </c>
    </row>
    <row r="25" spans="1:23" x14ac:dyDescent="0.25">
      <c r="A25" s="36" t="s">
        <v>93</v>
      </c>
      <c r="B25" s="21" t="s">
        <v>96</v>
      </c>
      <c r="C25" s="22">
        <v>27074.490964552522</v>
      </c>
      <c r="D25" s="22">
        <v>30338.624827199845</v>
      </c>
      <c r="E25" s="26">
        <v>2151.9274893193751</v>
      </c>
      <c r="F25" s="22">
        <v>14996.931866586865</v>
      </c>
      <c r="G25" s="22">
        <v>8638.151772973788</v>
      </c>
      <c r="H25" s="22">
        <v>13367.845352200495</v>
      </c>
      <c r="I25" s="23">
        <v>2591.8617174060792</v>
      </c>
      <c r="K25" s="21" t="s">
        <v>96</v>
      </c>
      <c r="L25" s="22">
        <v>27074.490964552522</v>
      </c>
      <c r="M25" s="22">
        <v>30338.624827199845</v>
      </c>
      <c r="N25" s="22">
        <v>2151.9274893193751</v>
      </c>
      <c r="O25" s="22">
        <v>14996.931866586865</v>
      </c>
      <c r="P25" s="22">
        <v>8638.151772973788</v>
      </c>
      <c r="Q25" s="22">
        <v>13367.845352200495</v>
      </c>
      <c r="R25" s="23">
        <v>2591.8617174060792</v>
      </c>
      <c r="T25" s="27" t="s">
        <v>151</v>
      </c>
      <c r="U25" s="27" t="s">
        <v>152</v>
      </c>
      <c r="V25" s="27" t="s">
        <v>153</v>
      </c>
      <c r="W25" s="27" t="s">
        <v>154</v>
      </c>
    </row>
    <row r="26" spans="1:23" x14ac:dyDescent="0.25">
      <c r="A26" s="36" t="s">
        <v>93</v>
      </c>
      <c r="B26" s="21" t="s">
        <v>97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3">
        <v>0</v>
      </c>
      <c r="K26" s="21" t="s">
        <v>97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3">
        <v>0</v>
      </c>
      <c r="T26" s="27" t="s">
        <v>155</v>
      </c>
      <c r="U26" s="27" t="s">
        <v>156</v>
      </c>
      <c r="V26" s="27" t="s">
        <v>157</v>
      </c>
      <c r="W26" s="27" t="s">
        <v>158</v>
      </c>
    </row>
    <row r="27" spans="1:23" x14ac:dyDescent="0.25">
      <c r="A27" s="36" t="s">
        <v>93</v>
      </c>
      <c r="B27" s="21" t="s">
        <v>98</v>
      </c>
      <c r="C27" s="22">
        <v>17570.804254058938</v>
      </c>
      <c r="D27" s="22">
        <v>18428.419253623229</v>
      </c>
      <c r="E27" s="22">
        <v>28018.854874562261</v>
      </c>
      <c r="F27" s="22">
        <v>17943.994976952032</v>
      </c>
      <c r="G27" s="22">
        <v>27722.825768697694</v>
      </c>
      <c r="H27" s="22">
        <v>23586.187434090989</v>
      </c>
      <c r="I27" s="23">
        <v>33786.061626757226</v>
      </c>
      <c r="K27" s="21" t="s">
        <v>98</v>
      </c>
      <c r="L27" s="22">
        <v>12954.806936238334</v>
      </c>
      <c r="M27" s="22">
        <v>14001.537959214518</v>
      </c>
      <c r="N27" s="22">
        <v>26859.858262851099</v>
      </c>
      <c r="O27" s="22">
        <v>12695.677234558048</v>
      </c>
      <c r="P27" s="22">
        <v>19922.726778669956</v>
      </c>
      <c r="Q27" s="22">
        <v>17060.747319088663</v>
      </c>
      <c r="R27" s="23">
        <v>24677.639996933282</v>
      </c>
      <c r="T27" s="27" t="s">
        <v>159</v>
      </c>
      <c r="U27" s="27" t="s">
        <v>160</v>
      </c>
      <c r="V27" s="27" t="s">
        <v>161</v>
      </c>
      <c r="W27" s="27" t="s">
        <v>162</v>
      </c>
    </row>
    <row r="28" spans="1:23" x14ac:dyDescent="0.25">
      <c r="A28" s="36" t="s">
        <v>93</v>
      </c>
      <c r="B28" s="21" t="s">
        <v>99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3">
        <v>0</v>
      </c>
      <c r="K28" s="21" t="s">
        <v>99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3">
        <v>0</v>
      </c>
      <c r="T28" s="27" t="s">
        <v>155</v>
      </c>
      <c r="U28" s="27" t="s">
        <v>156</v>
      </c>
      <c r="V28" s="27" t="s">
        <v>157</v>
      </c>
      <c r="W28" s="27" t="s">
        <v>158</v>
      </c>
    </row>
    <row r="29" spans="1:23" x14ac:dyDescent="0.25">
      <c r="A29" s="36" t="s">
        <v>93</v>
      </c>
      <c r="B29" s="21" t="s">
        <v>100</v>
      </c>
      <c r="C29" s="22">
        <v>6910.9797213192051</v>
      </c>
      <c r="D29" s="22">
        <v>7646.009618937931</v>
      </c>
      <c r="E29" s="22">
        <v>0</v>
      </c>
      <c r="F29" s="22">
        <v>2101.5637932677719</v>
      </c>
      <c r="G29" s="22">
        <v>68.141842008222596</v>
      </c>
      <c r="H29" s="22">
        <v>996.46893168302392</v>
      </c>
      <c r="I29" s="23">
        <v>0</v>
      </c>
      <c r="K29" s="21" t="s">
        <v>100</v>
      </c>
      <c r="L29" s="22">
        <v>7974.0831884802074</v>
      </c>
      <c r="M29" s="22">
        <v>8420.9543520092229</v>
      </c>
      <c r="N29" s="22">
        <v>0</v>
      </c>
      <c r="O29" s="22">
        <v>2954.1979552529015</v>
      </c>
      <c r="P29" s="22">
        <v>294.3498615682484</v>
      </c>
      <c r="Q29" s="22">
        <v>1734.0969668972905</v>
      </c>
      <c r="R29" s="23">
        <v>0</v>
      </c>
      <c r="T29" s="27" t="s">
        <v>163</v>
      </c>
      <c r="U29" s="27" t="s">
        <v>164</v>
      </c>
      <c r="V29" s="27" t="s">
        <v>165</v>
      </c>
      <c r="W29" s="27" t="s">
        <v>166</v>
      </c>
    </row>
    <row r="30" spans="1:23" x14ac:dyDescent="0.25">
      <c r="A30" s="36" t="s">
        <v>93</v>
      </c>
      <c r="B30" s="21" t="s">
        <v>101</v>
      </c>
      <c r="C30" s="22">
        <v>10659.824532739734</v>
      </c>
      <c r="D30" s="22">
        <v>10782.40963468528</v>
      </c>
      <c r="E30" s="22">
        <v>28018.854874562261</v>
      </c>
      <c r="F30" s="22">
        <v>15842.431183684284</v>
      </c>
      <c r="G30" s="22">
        <v>27654.683926689446</v>
      </c>
      <c r="H30" s="22">
        <v>22589.718502407963</v>
      </c>
      <c r="I30" s="23">
        <v>33786.061626757226</v>
      </c>
      <c r="K30" s="21" t="s">
        <v>101</v>
      </c>
      <c r="L30" s="22">
        <v>4980.7237477581202</v>
      </c>
      <c r="M30" s="22">
        <v>5580.5836072053135</v>
      </c>
      <c r="N30" s="22">
        <v>26859.858262851099</v>
      </c>
      <c r="O30" s="22">
        <v>9741.4792793051365</v>
      </c>
      <c r="P30" s="22">
        <v>19628.376917101727</v>
      </c>
      <c r="Q30" s="22">
        <v>15326.650352191389</v>
      </c>
      <c r="R30" s="23">
        <v>24677.639996933282</v>
      </c>
      <c r="T30" s="27" t="s">
        <v>167</v>
      </c>
      <c r="U30" s="27" t="s">
        <v>168</v>
      </c>
      <c r="V30" s="27" t="s">
        <v>169</v>
      </c>
      <c r="W30" s="27" t="s">
        <v>170</v>
      </c>
    </row>
    <row r="31" spans="1:23" x14ac:dyDescent="0.25">
      <c r="A31" s="36" t="s">
        <v>93</v>
      </c>
      <c r="B31" s="28" t="s">
        <v>82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30">
        <v>0</v>
      </c>
      <c r="J31" s="31"/>
      <c r="K31" s="28" t="s">
        <v>82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30">
        <v>0</v>
      </c>
      <c r="T31" s="27" t="s">
        <v>163</v>
      </c>
      <c r="U31" s="27" t="s">
        <v>164</v>
      </c>
      <c r="V31" s="27" t="s">
        <v>165</v>
      </c>
      <c r="W31" s="27" t="s">
        <v>166</v>
      </c>
    </row>
    <row r="32" spans="1:23" x14ac:dyDescent="0.25">
      <c r="A32" s="36" t="s">
        <v>93</v>
      </c>
      <c r="B32" s="28" t="s">
        <v>83</v>
      </c>
      <c r="C32" s="29">
        <v>0.21182589266940585</v>
      </c>
      <c r="D32" s="29">
        <v>9.7297099183370317E-2</v>
      </c>
      <c r="E32" s="29">
        <v>0</v>
      </c>
      <c r="F32" s="29">
        <v>0</v>
      </c>
      <c r="G32" s="29">
        <v>0</v>
      </c>
      <c r="H32" s="29">
        <v>0</v>
      </c>
      <c r="I32" s="30">
        <v>0</v>
      </c>
      <c r="J32" s="31"/>
      <c r="K32" s="28" t="s">
        <v>83</v>
      </c>
      <c r="L32" s="29">
        <v>0.79859622347301029</v>
      </c>
      <c r="M32" s="29">
        <v>0.73802695954729081</v>
      </c>
      <c r="N32" s="29">
        <v>0</v>
      </c>
      <c r="O32" s="29">
        <v>0.18592885809382956</v>
      </c>
      <c r="P32" s="29">
        <v>7.8417218506790162E-3</v>
      </c>
      <c r="Q32" s="29">
        <v>0.15773392972161801</v>
      </c>
      <c r="R32" s="30">
        <v>0</v>
      </c>
      <c r="T32" s="27" t="s">
        <v>163</v>
      </c>
      <c r="U32" s="27" t="s">
        <v>164</v>
      </c>
      <c r="V32" s="27" t="s">
        <v>165</v>
      </c>
      <c r="W32" s="27" t="s">
        <v>166</v>
      </c>
    </row>
    <row r="33" spans="1:23" ht="7.15" customHeight="1" x14ac:dyDescent="0.25">
      <c r="A33" s="20"/>
      <c r="B33" s="32"/>
      <c r="C33" s="24"/>
      <c r="D33" s="24"/>
      <c r="E33" s="24"/>
      <c r="F33" s="24"/>
      <c r="G33" s="24"/>
      <c r="H33" s="24"/>
      <c r="I33" s="33"/>
      <c r="K33" s="32"/>
      <c r="L33" s="24"/>
      <c r="M33" s="37"/>
      <c r="N33" s="24"/>
      <c r="O33" s="24"/>
      <c r="P33" s="24"/>
      <c r="Q33" s="24"/>
      <c r="R33" s="33"/>
      <c r="T33" s="27"/>
      <c r="U33" s="27"/>
      <c r="V33" s="27"/>
      <c r="W33" s="27"/>
    </row>
    <row r="34" spans="1:23" x14ac:dyDescent="0.25">
      <c r="A34" s="36" t="s">
        <v>102</v>
      </c>
      <c r="B34" s="21" t="s">
        <v>103</v>
      </c>
      <c r="C34" s="22">
        <v>77097.628299799995</v>
      </c>
      <c r="D34" s="22">
        <v>64450.128322263008</v>
      </c>
      <c r="E34" s="22">
        <v>59812.068641693877</v>
      </c>
      <c r="F34" s="22">
        <v>59812.068641693877</v>
      </c>
      <c r="G34" s="22">
        <v>61736.921256045738</v>
      </c>
      <c r="H34" s="22">
        <v>67703.992476190499</v>
      </c>
      <c r="I34" s="23">
        <v>79763.461187421941</v>
      </c>
      <c r="K34" s="21" t="s">
        <v>103</v>
      </c>
      <c r="L34" s="22">
        <v>60177.985920989464</v>
      </c>
      <c r="M34" s="22">
        <v>51444.121585412839</v>
      </c>
      <c r="N34" s="22">
        <v>58437.23589440497</v>
      </c>
      <c r="O34" s="22">
        <v>46279.438905295021</v>
      </c>
      <c r="P34" s="22">
        <v>48139.930095524709</v>
      </c>
      <c r="Q34" s="22">
        <v>53536.314752773025</v>
      </c>
      <c r="R34" s="23">
        <v>59820.486669019207</v>
      </c>
      <c r="T34" s="27" t="s">
        <v>171</v>
      </c>
      <c r="U34" s="27" t="s">
        <v>172</v>
      </c>
      <c r="V34" s="27" t="s">
        <v>104</v>
      </c>
      <c r="W34" s="27" t="s">
        <v>172</v>
      </c>
    </row>
    <row r="35" spans="1:23" x14ac:dyDescent="0.25">
      <c r="A35" s="36" t="s">
        <v>102</v>
      </c>
      <c r="B35" s="21" t="s">
        <v>105</v>
      </c>
      <c r="C35" s="22">
        <v>60215.515026704597</v>
      </c>
      <c r="D35" s="22">
        <v>53833.779546862308</v>
      </c>
      <c r="E35" s="26">
        <v>4266.0887328265862</v>
      </c>
      <c r="F35" s="22">
        <v>29730.668147768287</v>
      </c>
      <c r="G35" s="22">
        <v>14694.16444113244</v>
      </c>
      <c r="H35" s="22">
        <v>25319.444001352404</v>
      </c>
      <c r="I35" s="23">
        <v>5683.0033848717321</v>
      </c>
      <c r="K35" s="21" t="s">
        <v>105</v>
      </c>
      <c r="L35" s="22">
        <v>60215.515026704597</v>
      </c>
      <c r="M35" s="22">
        <v>53833.779546862308</v>
      </c>
      <c r="N35" s="22">
        <v>4266.0887328265862</v>
      </c>
      <c r="O35" s="22">
        <v>29730.668147768287</v>
      </c>
      <c r="P35" s="22">
        <v>14694.16444113244</v>
      </c>
      <c r="Q35" s="22">
        <v>25319.444001352404</v>
      </c>
      <c r="R35" s="23">
        <v>5683.0033848717321</v>
      </c>
      <c r="T35" s="27" t="s">
        <v>74</v>
      </c>
      <c r="U35" s="27" t="s">
        <v>173</v>
      </c>
      <c r="V35" s="27" t="s">
        <v>174</v>
      </c>
      <c r="W35" s="27" t="s">
        <v>175</v>
      </c>
    </row>
    <row r="36" spans="1:23" x14ac:dyDescent="0.25">
      <c r="A36" s="36" t="s">
        <v>102</v>
      </c>
      <c r="B36" s="21" t="s">
        <v>106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3">
        <v>0</v>
      </c>
      <c r="K36" s="21" t="s">
        <v>106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3">
        <v>0</v>
      </c>
      <c r="T36" s="27" t="s">
        <v>81</v>
      </c>
      <c r="U36" s="27" t="s">
        <v>126</v>
      </c>
      <c r="V36" s="27" t="s">
        <v>176</v>
      </c>
      <c r="W36" s="27" t="s">
        <v>177</v>
      </c>
    </row>
    <row r="37" spans="1:23" x14ac:dyDescent="0.25">
      <c r="A37" s="36" t="s">
        <v>102</v>
      </c>
      <c r="B37" s="21" t="s">
        <v>107</v>
      </c>
      <c r="C37" s="22">
        <v>39894.273293689475</v>
      </c>
      <c r="D37" s="22">
        <v>35594.335737562724</v>
      </c>
      <c r="E37" s="22">
        <v>55546.135193973845</v>
      </c>
      <c r="F37" s="22">
        <v>37442.409385850427</v>
      </c>
      <c r="G37" s="22">
        <v>47342.386397857968</v>
      </c>
      <c r="H37" s="22">
        <v>44675.114019304194</v>
      </c>
      <c r="I37" s="23">
        <v>74080.457802550256</v>
      </c>
      <c r="K37" s="21" t="s">
        <v>107</v>
      </c>
      <c r="L37" s="22">
        <v>29599.346144507199</v>
      </c>
      <c r="M37" s="22">
        <v>27433.3803395369</v>
      </c>
      <c r="N37" s="22">
        <v>54172.748893501339</v>
      </c>
      <c r="O37" s="22">
        <v>26664.584980285323</v>
      </c>
      <c r="P37" s="22">
        <v>34211.393799268211</v>
      </c>
      <c r="Q37" s="22">
        <v>32836.563698550672</v>
      </c>
      <c r="R37" s="23">
        <v>54137.483284147653</v>
      </c>
      <c r="T37" s="27" t="s">
        <v>178</v>
      </c>
      <c r="U37" s="27" t="s">
        <v>179</v>
      </c>
      <c r="V37" s="27" t="s">
        <v>180</v>
      </c>
      <c r="W37" s="27" t="s">
        <v>181</v>
      </c>
    </row>
    <row r="38" spans="1:23" x14ac:dyDescent="0.25">
      <c r="A38" s="36" t="s">
        <v>102</v>
      </c>
      <c r="B38" s="21" t="s">
        <v>108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3">
        <v>0</v>
      </c>
      <c r="K38" s="21" t="s">
        <v>108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3">
        <v>0</v>
      </c>
      <c r="T38" s="27" t="s">
        <v>81</v>
      </c>
      <c r="U38" s="27" t="s">
        <v>126</v>
      </c>
      <c r="V38" s="27" t="s">
        <v>176</v>
      </c>
      <c r="W38" s="27" t="s">
        <v>177</v>
      </c>
    </row>
    <row r="39" spans="1:23" x14ac:dyDescent="0.25">
      <c r="A39" s="36" t="s">
        <v>102</v>
      </c>
      <c r="B39" s="21" t="s">
        <v>109</v>
      </c>
      <c r="C39" s="22">
        <v>14992.911750973761</v>
      </c>
      <c r="D39" s="22">
        <v>12735.128017955709</v>
      </c>
      <c r="E39" s="22">
        <v>0.15528510654067196</v>
      </c>
      <c r="F39" s="22">
        <v>4476.4345769138663</v>
      </c>
      <c r="G39" s="22">
        <v>273.16281670820467</v>
      </c>
      <c r="H39" s="22">
        <v>2164.9817863402332</v>
      </c>
      <c r="I39" s="23">
        <v>0</v>
      </c>
      <c r="K39" s="21" t="s">
        <v>109</v>
      </c>
      <c r="L39" s="22">
        <v>16798.147120441579</v>
      </c>
      <c r="M39" s="22">
        <v>13346.631003592689</v>
      </c>
      <c r="N39" s="22">
        <v>1.601731922927409</v>
      </c>
      <c r="O39" s="22">
        <v>5970.6804520338774</v>
      </c>
      <c r="P39" s="22">
        <v>663.24780075242438</v>
      </c>
      <c r="Q39" s="22">
        <v>4107.5277388240738</v>
      </c>
      <c r="R39" s="23">
        <v>0</v>
      </c>
      <c r="T39" s="27" t="s">
        <v>182</v>
      </c>
      <c r="U39" s="27" t="s">
        <v>183</v>
      </c>
      <c r="V39" s="27" t="s">
        <v>184</v>
      </c>
      <c r="W39" s="27" t="s">
        <v>185</v>
      </c>
    </row>
    <row r="40" spans="1:23" x14ac:dyDescent="0.25">
      <c r="A40" s="36" t="s">
        <v>102</v>
      </c>
      <c r="B40" s="21" t="s">
        <v>110</v>
      </c>
      <c r="C40" s="22">
        <v>24901.361542715651</v>
      </c>
      <c r="D40" s="22">
        <v>22859.2077196071</v>
      </c>
      <c r="E40" s="22">
        <v>55545.97990886731</v>
      </c>
      <c r="F40" s="22">
        <v>32965.974808936502</v>
      </c>
      <c r="G40" s="22">
        <v>47069.223581149745</v>
      </c>
      <c r="H40" s="22">
        <v>42510.132232963835</v>
      </c>
      <c r="I40" s="23">
        <v>74080.457802550256</v>
      </c>
      <c r="K40" s="21" t="s">
        <v>110</v>
      </c>
      <c r="L40" s="22">
        <v>12801.199024065581</v>
      </c>
      <c r="M40" s="22">
        <v>14086.749335944225</v>
      </c>
      <c r="N40" s="22">
        <v>54171.14716157841</v>
      </c>
      <c r="O40" s="22">
        <v>20693.904528251413</v>
      </c>
      <c r="P40" s="22">
        <v>33548.145998515829</v>
      </c>
      <c r="Q40" s="22">
        <v>28729.03595972664</v>
      </c>
      <c r="R40" s="23">
        <v>54137.483284147653</v>
      </c>
      <c r="T40" s="27" t="s">
        <v>78</v>
      </c>
      <c r="U40" s="27" t="s">
        <v>124</v>
      </c>
      <c r="V40" s="27" t="s">
        <v>186</v>
      </c>
      <c r="W40" s="27" t="s">
        <v>187</v>
      </c>
    </row>
    <row r="41" spans="1:23" x14ac:dyDescent="0.25">
      <c r="A41" s="36" t="s">
        <v>102</v>
      </c>
      <c r="B41" s="28" t="s">
        <v>82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30">
        <v>0</v>
      </c>
      <c r="J41" s="31"/>
      <c r="K41" s="28" t="s">
        <v>82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30">
        <v>0</v>
      </c>
      <c r="T41" s="27" t="s">
        <v>182</v>
      </c>
      <c r="U41" s="27" t="s">
        <v>183</v>
      </c>
      <c r="V41" s="27" t="s">
        <v>184</v>
      </c>
      <c r="W41" s="27" t="s">
        <v>185</v>
      </c>
    </row>
    <row r="42" spans="1:23" ht="15.75" thickBot="1" x14ac:dyDescent="0.3">
      <c r="A42" s="36" t="s">
        <v>102</v>
      </c>
      <c r="B42" s="38" t="s">
        <v>83</v>
      </c>
      <c r="C42" s="39">
        <v>0.22443550664334533</v>
      </c>
      <c r="D42" s="39">
        <v>0.25943271728739975</v>
      </c>
      <c r="E42" s="39">
        <v>0</v>
      </c>
      <c r="F42" s="39">
        <v>0</v>
      </c>
      <c r="G42" s="39">
        <v>0</v>
      </c>
      <c r="H42" s="39">
        <v>0</v>
      </c>
      <c r="I42" s="40">
        <v>0</v>
      </c>
      <c r="J42" s="31"/>
      <c r="K42" s="38" t="s">
        <v>83</v>
      </c>
      <c r="L42" s="39">
        <v>1.6339911299078946</v>
      </c>
      <c r="M42" s="39">
        <v>0.81299179277879641</v>
      </c>
      <c r="N42" s="39">
        <v>0</v>
      </c>
      <c r="O42" s="39">
        <v>0.68266006125669576</v>
      </c>
      <c r="P42" s="39">
        <v>1.6365343097442333E-2</v>
      </c>
      <c r="Q42" s="39">
        <v>0.24113809784471682</v>
      </c>
      <c r="R42" s="40">
        <v>0</v>
      </c>
      <c r="T42" s="27" t="s">
        <v>182</v>
      </c>
      <c r="U42" s="27" t="s">
        <v>183</v>
      </c>
      <c r="V42" s="27" t="s">
        <v>184</v>
      </c>
      <c r="W42" s="27" t="s">
        <v>185</v>
      </c>
    </row>
    <row r="43" spans="1:23" ht="15.75" thickBot="1" x14ac:dyDescent="0.3"/>
    <row r="44" spans="1:23" x14ac:dyDescent="0.25">
      <c r="B44" s="132" t="s">
        <v>45</v>
      </c>
      <c r="C44" s="134" t="s">
        <v>111</v>
      </c>
      <c r="D44" s="134"/>
      <c r="E44" s="134"/>
      <c r="F44" s="134"/>
      <c r="G44" s="134"/>
      <c r="H44" s="134"/>
      <c r="I44" s="135"/>
      <c r="K44" s="136" t="s">
        <v>45</v>
      </c>
      <c r="L44" s="138" t="s">
        <v>112</v>
      </c>
      <c r="M44" s="138"/>
      <c r="N44" s="138"/>
      <c r="O44" s="138"/>
      <c r="P44" s="138"/>
      <c r="Q44" s="138"/>
      <c r="R44" s="139"/>
    </row>
    <row r="45" spans="1:23" x14ac:dyDescent="0.25">
      <c r="B45" s="133"/>
      <c r="C45" s="16" t="s">
        <v>12</v>
      </c>
      <c r="D45" s="16" t="s">
        <v>48</v>
      </c>
      <c r="E45" s="16" t="s">
        <v>49</v>
      </c>
      <c r="F45" s="16" t="s">
        <v>50</v>
      </c>
      <c r="G45" s="16" t="s">
        <v>51</v>
      </c>
      <c r="H45" s="16" t="s">
        <v>52</v>
      </c>
      <c r="I45" s="17" t="s">
        <v>53</v>
      </c>
      <c r="K45" s="137"/>
      <c r="L45" s="18" t="s">
        <v>54</v>
      </c>
      <c r="M45" s="18" t="s">
        <v>55</v>
      </c>
      <c r="N45" s="18" t="s">
        <v>56</v>
      </c>
      <c r="O45" s="18" t="s">
        <v>57</v>
      </c>
      <c r="P45" s="18" t="s">
        <v>58</v>
      </c>
      <c r="Q45" s="18" t="s">
        <v>59</v>
      </c>
      <c r="R45" s="19" t="s">
        <v>60</v>
      </c>
    </row>
    <row r="46" spans="1:23" x14ac:dyDescent="0.25">
      <c r="A46" s="20" t="s">
        <v>113</v>
      </c>
      <c r="B46" s="21" t="s">
        <v>63</v>
      </c>
      <c r="C46" s="22">
        <v>682656756.93090582</v>
      </c>
      <c r="D46" s="22">
        <v>1331981781.4626553</v>
      </c>
      <c r="E46" s="22">
        <v>130838234.31127673</v>
      </c>
      <c r="F46" s="22">
        <v>16106700.762539582</v>
      </c>
      <c r="G46" s="22">
        <v>250521881.89872086</v>
      </c>
      <c r="H46" s="22">
        <v>75919662.611623541</v>
      </c>
      <c r="I46" s="23">
        <v>144456167.63505295</v>
      </c>
      <c r="J46" s="24"/>
      <c r="K46" s="21" t="s">
        <v>63</v>
      </c>
      <c r="L46" s="22">
        <v>531717912.11938584</v>
      </c>
      <c r="M46" s="22">
        <v>1059996890.5700104</v>
      </c>
      <c r="N46" s="22">
        <v>125368677.78248259</v>
      </c>
      <c r="O46" s="22">
        <v>12418608.910651442</v>
      </c>
      <c r="P46" s="22">
        <v>194872246.51724124</v>
      </c>
      <c r="Q46" s="22">
        <v>59924884.471312672</v>
      </c>
      <c r="R46" s="23">
        <v>108094761.94893147</v>
      </c>
    </row>
    <row r="47" spans="1:23" x14ac:dyDescent="0.25">
      <c r="A47" s="20" t="s">
        <v>113</v>
      </c>
      <c r="B47" s="21" t="s">
        <v>66</v>
      </c>
      <c r="C47" s="22">
        <v>533175003.06505269</v>
      </c>
      <c r="D47" s="22">
        <v>1112575187.2076313</v>
      </c>
      <c r="E47" s="22">
        <v>9332021.61192552</v>
      </c>
      <c r="F47" s="22">
        <v>8006126.2919213343</v>
      </c>
      <c r="G47" s="22">
        <v>59627361.614850089</v>
      </c>
      <c r="H47" s="22">
        <v>28391880.239153732</v>
      </c>
      <c r="I47" s="23">
        <v>10292242.555856626</v>
      </c>
      <c r="K47" s="21" t="s">
        <v>66</v>
      </c>
      <c r="L47" s="22">
        <v>533175003.06505269</v>
      </c>
      <c r="M47" s="22">
        <v>1112575187.2076313</v>
      </c>
      <c r="N47" s="22">
        <v>9332021.61192552</v>
      </c>
      <c r="O47" s="22">
        <v>8006126.2919213343</v>
      </c>
      <c r="P47" s="22">
        <v>59627361.614850089</v>
      </c>
      <c r="Q47" s="22">
        <v>28391880.239153732</v>
      </c>
      <c r="R47" s="23">
        <v>10292242.555856626</v>
      </c>
    </row>
    <row r="48" spans="1:23" x14ac:dyDescent="0.25">
      <c r="A48" s="20" t="s">
        <v>113</v>
      </c>
      <c r="B48" s="21" t="s">
        <v>69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3">
        <v>0</v>
      </c>
      <c r="K48" s="21" t="s">
        <v>69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3">
        <v>0</v>
      </c>
    </row>
    <row r="49" spans="1:18" x14ac:dyDescent="0.25">
      <c r="A49" s="20" t="s">
        <v>113</v>
      </c>
      <c r="B49" s="21" t="s">
        <v>72</v>
      </c>
      <c r="C49" s="22">
        <v>388628943.59592056</v>
      </c>
      <c r="D49" s="22">
        <v>656814029.19451141</v>
      </c>
      <c r="E49" s="22">
        <v>121506212.69935074</v>
      </c>
      <c r="F49" s="22">
        <v>10056037.270035053</v>
      </c>
      <c r="G49" s="22">
        <v>191867940.28168121</v>
      </c>
      <c r="H49" s="22">
        <v>51877662.984815113</v>
      </c>
      <c r="I49" s="23">
        <v>134163925.07919665</v>
      </c>
      <c r="K49" s="21" t="s">
        <v>72</v>
      </c>
      <c r="L49" s="22">
        <v>291858630.78381431</v>
      </c>
      <c r="M49" s="22">
        <v>495372370.46319288</v>
      </c>
      <c r="N49" s="22">
        <v>116036656.1705568</v>
      </c>
      <c r="O49" s="22">
        <v>7288278.0643454622</v>
      </c>
      <c r="P49" s="22">
        <v>138437365.42064321</v>
      </c>
      <c r="Q49" s="22">
        <v>38568288.549752384</v>
      </c>
      <c r="R49" s="23">
        <v>97802519.39307496</v>
      </c>
    </row>
    <row r="50" spans="1:18" x14ac:dyDescent="0.25">
      <c r="A50" s="20" t="s">
        <v>113</v>
      </c>
      <c r="B50" s="21" t="s">
        <v>75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3">
        <v>0</v>
      </c>
      <c r="K50" s="21" t="s">
        <v>75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3">
        <v>0</v>
      </c>
    </row>
    <row r="51" spans="1:18" x14ac:dyDescent="0.25">
      <c r="A51" s="20" t="s">
        <v>113</v>
      </c>
      <c r="B51" s="21" t="s">
        <v>76</v>
      </c>
      <c r="C51" s="22">
        <v>226259572.00625852</v>
      </c>
      <c r="D51" s="22">
        <v>383272875.74628294</v>
      </c>
      <c r="E51" s="22">
        <v>0</v>
      </c>
      <c r="F51" s="22">
        <v>1955462.799416913</v>
      </c>
      <c r="G51" s="22">
        <v>973419.99780977587</v>
      </c>
      <c r="H51" s="22">
        <v>4349880.6123451097</v>
      </c>
      <c r="I51" s="23">
        <v>0</v>
      </c>
      <c r="K51" s="21" t="s">
        <v>76</v>
      </c>
      <c r="L51" s="22">
        <v>241114894.48515385</v>
      </c>
      <c r="M51" s="22">
        <v>405646922.47045285</v>
      </c>
      <c r="N51" s="22">
        <v>0</v>
      </c>
      <c r="O51" s="22">
        <v>2859087.5753496666</v>
      </c>
      <c r="P51" s="22">
        <v>3192480.5182519066</v>
      </c>
      <c r="Q51" s="22">
        <v>7035284.3175935429</v>
      </c>
      <c r="R51" s="23">
        <v>0</v>
      </c>
    </row>
    <row r="52" spans="1:18" x14ac:dyDescent="0.25">
      <c r="A52" s="20" t="s">
        <v>113</v>
      </c>
      <c r="B52" s="21" t="s">
        <v>79</v>
      </c>
      <c r="C52" s="22">
        <v>162369371.58966276</v>
      </c>
      <c r="D52" s="22">
        <v>273541153.44822913</v>
      </c>
      <c r="E52" s="22">
        <v>121506212.69935074</v>
      </c>
      <c r="F52" s="22">
        <v>8100574.4706181372</v>
      </c>
      <c r="G52" s="22">
        <v>190894520.28387144</v>
      </c>
      <c r="H52" s="22">
        <v>47527782.372469909</v>
      </c>
      <c r="I52" s="23">
        <v>134163925.07919665</v>
      </c>
      <c r="K52" s="21" t="s">
        <v>79</v>
      </c>
      <c r="L52" s="22">
        <v>51090572.919214256</v>
      </c>
      <c r="M52" s="22">
        <v>91221189.629282162</v>
      </c>
      <c r="N52" s="22">
        <v>116036656.1705568</v>
      </c>
      <c r="O52" s="22">
        <v>4429190.4889957849</v>
      </c>
      <c r="P52" s="22">
        <v>135244884.90239123</v>
      </c>
      <c r="Q52" s="22">
        <v>31533004.23215868</v>
      </c>
      <c r="R52" s="23">
        <v>97802519.39307496</v>
      </c>
    </row>
    <row r="53" spans="1:18" x14ac:dyDescent="0.25">
      <c r="A53" s="20" t="s">
        <v>113</v>
      </c>
      <c r="B53" s="28" t="s">
        <v>82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3">
        <v>0</v>
      </c>
      <c r="J53" s="31"/>
      <c r="K53" s="28" t="s">
        <v>82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3">
        <v>0</v>
      </c>
    </row>
    <row r="54" spans="1:18" x14ac:dyDescent="0.25">
      <c r="A54" s="20" t="s">
        <v>113</v>
      </c>
      <c r="B54" s="28" t="s">
        <v>83</v>
      </c>
      <c r="C54" s="22">
        <v>6810.3915985848225</v>
      </c>
      <c r="D54" s="22">
        <v>12061.943754477952</v>
      </c>
      <c r="E54" s="22">
        <v>0</v>
      </c>
      <c r="F54" s="22">
        <v>0.59635091369516058</v>
      </c>
      <c r="G54" s="22">
        <v>0</v>
      </c>
      <c r="H54" s="22">
        <v>0</v>
      </c>
      <c r="I54" s="23">
        <v>0</v>
      </c>
      <c r="J54" s="31"/>
      <c r="K54" s="28" t="s">
        <v>83</v>
      </c>
      <c r="L54" s="22">
        <v>65978.733297574043</v>
      </c>
      <c r="M54" s="22">
        <v>120990.58000243224</v>
      </c>
      <c r="N54" s="22">
        <v>0</v>
      </c>
      <c r="O54" s="22">
        <v>730.52945590250033</v>
      </c>
      <c r="P54" s="22">
        <v>1354.7408992228197</v>
      </c>
      <c r="Q54" s="22">
        <v>1634.9915281824608</v>
      </c>
      <c r="R54" s="23">
        <v>0</v>
      </c>
    </row>
    <row r="55" spans="1:18" ht="7.15" customHeight="1" x14ac:dyDescent="0.25">
      <c r="A55" s="20"/>
      <c r="B55" s="32"/>
      <c r="C55" s="24"/>
      <c r="D55" s="24"/>
      <c r="E55" s="24"/>
      <c r="F55" s="24"/>
      <c r="G55" s="24"/>
      <c r="H55" s="24"/>
      <c r="I55" s="33"/>
      <c r="K55" s="32"/>
      <c r="L55" s="34"/>
      <c r="M55" s="35"/>
      <c r="N55" s="34"/>
      <c r="O55" s="24"/>
      <c r="P55" s="24"/>
      <c r="Q55" s="24"/>
      <c r="R55" s="33"/>
    </row>
    <row r="56" spans="1:18" x14ac:dyDescent="0.25">
      <c r="A56" s="20" t="s">
        <v>114</v>
      </c>
      <c r="B56" s="21" t="s">
        <v>85</v>
      </c>
      <c r="C56" s="22">
        <v>280369368.91232884</v>
      </c>
      <c r="D56" s="22">
        <v>1078681329.3305583</v>
      </c>
      <c r="E56" s="22">
        <v>86380359.477850065</v>
      </c>
      <c r="F56" s="22">
        <v>8923831.8704328556</v>
      </c>
      <c r="G56" s="22">
        <v>190134770.98616952</v>
      </c>
      <c r="H56" s="22">
        <v>55838287.523299187</v>
      </c>
      <c r="I56" s="23">
        <v>113654403.58062319</v>
      </c>
      <c r="K56" s="21" t="s">
        <v>85</v>
      </c>
      <c r="L56" s="22">
        <v>218671626.36757964</v>
      </c>
      <c r="M56" s="22">
        <v>859953003.64111459</v>
      </c>
      <c r="N56" s="22">
        <v>83010937.511013731</v>
      </c>
      <c r="O56" s="22">
        <v>6891993.2855499675</v>
      </c>
      <c r="P56" s="22">
        <v>148013836.09150517</v>
      </c>
      <c r="Q56" s="22">
        <v>44149614.668796636</v>
      </c>
      <c r="R56" s="23">
        <v>85102619.663709447</v>
      </c>
    </row>
    <row r="57" spans="1:18" x14ac:dyDescent="0.25">
      <c r="A57" s="20" t="s">
        <v>114</v>
      </c>
      <c r="B57" s="21" t="s">
        <v>87</v>
      </c>
      <c r="C57" s="22">
        <v>218976722.35932735</v>
      </c>
      <c r="D57" s="22">
        <v>900998871.47065139</v>
      </c>
      <c r="E57" s="22">
        <v>6161068.9393392261</v>
      </c>
      <c r="F57" s="22">
        <v>4435751.6797433067</v>
      </c>
      <c r="G57" s="22">
        <v>45254469.027708977</v>
      </c>
      <c r="H57" s="22">
        <v>20881994.434446108</v>
      </c>
      <c r="I57" s="23">
        <v>8097672.1751903268</v>
      </c>
      <c r="K57" s="21" t="s">
        <v>87</v>
      </c>
      <c r="L57" s="22">
        <v>218976722.35932735</v>
      </c>
      <c r="M57" s="22">
        <v>900998871.47065139</v>
      </c>
      <c r="N57" s="22">
        <v>6161068.9393392261</v>
      </c>
      <c r="O57" s="22">
        <v>4435751.6797433067</v>
      </c>
      <c r="P57" s="22">
        <v>45254469.027708977</v>
      </c>
      <c r="Q57" s="22">
        <v>20881994.434446108</v>
      </c>
      <c r="R57" s="23">
        <v>8097672.1751903268</v>
      </c>
    </row>
    <row r="58" spans="1:18" x14ac:dyDescent="0.25">
      <c r="A58" s="20" t="s">
        <v>114</v>
      </c>
      <c r="B58" s="21" t="s">
        <v>88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3">
        <v>0</v>
      </c>
      <c r="K58" s="21" t="s">
        <v>88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3">
        <v>0</v>
      </c>
    </row>
    <row r="59" spans="1:18" x14ac:dyDescent="0.25">
      <c r="A59" s="20" t="s">
        <v>114</v>
      </c>
      <c r="B59" s="21" t="s">
        <v>89</v>
      </c>
      <c r="C59" s="22">
        <v>144287541.62485474</v>
      </c>
      <c r="D59" s="22">
        <v>513241367.32713097</v>
      </c>
      <c r="E59" s="22">
        <v>80219290.538510621</v>
      </c>
      <c r="F59" s="22">
        <v>5332826.8319306988</v>
      </c>
      <c r="G59" s="22">
        <v>145278347.81430137</v>
      </c>
      <c r="H59" s="22">
        <v>36980379.404561803</v>
      </c>
      <c r="I59" s="23">
        <v>105556731.40543307</v>
      </c>
      <c r="K59" s="21" t="s">
        <v>89</v>
      </c>
      <c r="L59" s="22">
        <v>106474226.42267346</v>
      </c>
      <c r="M59" s="22">
        <v>384454434.60594678</v>
      </c>
      <c r="N59" s="22">
        <v>76849868.571674585</v>
      </c>
      <c r="O59" s="22">
        <v>3779881.4429667518</v>
      </c>
      <c r="P59" s="22">
        <v>104170044.73444062</v>
      </c>
      <c r="Q59" s="22">
        <v>26958796.143984098</v>
      </c>
      <c r="R59" s="23">
        <v>77004947.488519311</v>
      </c>
    </row>
    <row r="60" spans="1:18" x14ac:dyDescent="0.25">
      <c r="A60" s="20" t="s">
        <v>114</v>
      </c>
      <c r="B60" s="21" t="s">
        <v>90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3">
        <v>0</v>
      </c>
      <c r="K60" s="21" t="s">
        <v>90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3">
        <v>0</v>
      </c>
    </row>
    <row r="61" spans="1:18" x14ac:dyDescent="0.25">
      <c r="A61" s="20" t="s">
        <v>114</v>
      </c>
      <c r="B61" s="21" t="s">
        <v>91</v>
      </c>
      <c r="C61" s="22">
        <v>53315703.722036615</v>
      </c>
      <c r="D61" s="22">
        <v>200599140.88508174</v>
      </c>
      <c r="E61" s="22">
        <v>0</v>
      </c>
      <c r="F61" s="22">
        <v>780599.36145504296</v>
      </c>
      <c r="G61" s="22">
        <v>398045.85584021121</v>
      </c>
      <c r="H61" s="22">
        <v>2020705.1782305143</v>
      </c>
      <c r="I61" s="23">
        <v>0</v>
      </c>
      <c r="K61" s="21" t="s">
        <v>91</v>
      </c>
      <c r="L61" s="22">
        <v>61141107.831770301</v>
      </c>
      <c r="M61" s="22">
        <v>226826596.73833373</v>
      </c>
      <c r="N61" s="22">
        <v>0</v>
      </c>
      <c r="O61" s="22">
        <v>1141661.0716805202</v>
      </c>
      <c r="P61" s="22">
        <v>1410677.6706447632</v>
      </c>
      <c r="Q61" s="22">
        <v>3629748.7956985659</v>
      </c>
      <c r="R61" s="23">
        <v>0</v>
      </c>
    </row>
    <row r="62" spans="1:18" x14ac:dyDescent="0.25">
      <c r="A62" s="20" t="s">
        <v>114</v>
      </c>
      <c r="B62" s="21" t="s">
        <v>92</v>
      </c>
      <c r="C62" s="22">
        <v>90971837.902818903</v>
      </c>
      <c r="D62" s="22">
        <v>312642226.44205058</v>
      </c>
      <c r="E62" s="22">
        <v>80219290.538510621</v>
      </c>
      <c r="F62" s="22">
        <v>4552227.4704756495</v>
      </c>
      <c r="G62" s="22">
        <v>144880301.95846114</v>
      </c>
      <c r="H62" s="22">
        <v>34959674.226331301</v>
      </c>
      <c r="I62" s="23">
        <v>105556731.40543307</v>
      </c>
      <c r="K62" s="21" t="s">
        <v>92</v>
      </c>
      <c r="L62" s="22">
        <v>45333118.590903215</v>
      </c>
      <c r="M62" s="22">
        <v>157627837.86761338</v>
      </c>
      <c r="N62" s="22">
        <v>76849868.571674585</v>
      </c>
      <c r="O62" s="22">
        <v>2638220.3712862316</v>
      </c>
      <c r="P62" s="22">
        <v>102759367.06379592</v>
      </c>
      <c r="Q62" s="22">
        <v>23329047.348285548</v>
      </c>
      <c r="R62" s="23">
        <v>77004947.488519311</v>
      </c>
    </row>
    <row r="63" spans="1:18" x14ac:dyDescent="0.25">
      <c r="A63" s="20" t="s">
        <v>114</v>
      </c>
      <c r="B63" s="28" t="s">
        <v>82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3">
        <v>0</v>
      </c>
      <c r="J63" s="31"/>
      <c r="K63" s="28" t="s">
        <v>82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3">
        <v>0</v>
      </c>
    </row>
    <row r="64" spans="1:18" x14ac:dyDescent="0.25">
      <c r="A64" s="20" t="s">
        <v>114</v>
      </c>
      <c r="B64" s="28" t="s">
        <v>83</v>
      </c>
      <c r="C64" s="22">
        <v>1022.3205767248628</v>
      </c>
      <c r="D64" s="22">
        <v>2494.8865111758355</v>
      </c>
      <c r="E64" s="22">
        <v>0</v>
      </c>
      <c r="F64" s="22">
        <v>0</v>
      </c>
      <c r="G64" s="22">
        <v>0</v>
      </c>
      <c r="H64" s="22">
        <v>0</v>
      </c>
      <c r="I64" s="23">
        <v>0</v>
      </c>
      <c r="J64" s="31"/>
      <c r="K64" s="28" t="s">
        <v>83</v>
      </c>
      <c r="L64" s="22">
        <v>6952.3789967028324</v>
      </c>
      <c r="M64" s="22">
        <v>19607.605354505507</v>
      </c>
      <c r="N64" s="22">
        <v>0</v>
      </c>
      <c r="O64" s="22">
        <v>72.739275150852379</v>
      </c>
      <c r="P64" s="22">
        <v>7.3588607032947282</v>
      </c>
      <c r="Q64" s="22">
        <v>194.38959512197269</v>
      </c>
      <c r="R64" s="23">
        <v>0</v>
      </c>
    </row>
    <row r="65" spans="1:18" ht="7.15" customHeight="1" x14ac:dyDescent="0.25">
      <c r="A65" s="20"/>
      <c r="B65" s="32"/>
      <c r="C65" s="24"/>
      <c r="D65" s="24"/>
      <c r="E65" s="24"/>
      <c r="F65" s="24"/>
      <c r="G65" s="24"/>
      <c r="H65" s="24"/>
      <c r="I65" s="33"/>
      <c r="K65" s="32"/>
      <c r="L65" s="34"/>
      <c r="M65" s="35"/>
      <c r="N65" s="34"/>
      <c r="O65" s="24"/>
      <c r="P65" s="24"/>
      <c r="Q65" s="24"/>
      <c r="R65" s="33"/>
    </row>
    <row r="66" spans="1:18" x14ac:dyDescent="0.25">
      <c r="A66" s="20" t="s">
        <v>115</v>
      </c>
      <c r="B66" s="21" t="s">
        <v>94</v>
      </c>
      <c r="C66" s="22">
        <v>259087229.32878447</v>
      </c>
      <c r="D66" s="22">
        <v>1953810763.8220749</v>
      </c>
      <c r="E66" s="22">
        <v>78836254.316822723</v>
      </c>
      <c r="F66" s="22">
        <v>13546681.281382857</v>
      </c>
      <c r="G66" s="22">
        <v>328885677.11034876</v>
      </c>
      <c r="H66" s="22">
        <v>103125803.46050528</v>
      </c>
      <c r="I66" s="23">
        <v>36814458.424293287</v>
      </c>
      <c r="K66" s="21" t="s">
        <v>94</v>
      </c>
      <c r="L66" s="22">
        <v>202225831.27965873</v>
      </c>
      <c r="M66" s="22">
        <v>1558241101.0088606</v>
      </c>
      <c r="N66" s="22">
        <v>75807796.170421436</v>
      </c>
      <c r="O66" s="22">
        <v>10469374.972936129</v>
      </c>
      <c r="P66" s="22">
        <v>256151282.98946321</v>
      </c>
      <c r="Q66" s="22">
        <v>81546750.435825974</v>
      </c>
      <c r="R66" s="23">
        <v>27596735.734911352</v>
      </c>
    </row>
    <row r="67" spans="1:18" x14ac:dyDescent="0.25">
      <c r="A67" s="20" t="s">
        <v>115</v>
      </c>
      <c r="B67" s="21" t="s">
        <v>96</v>
      </c>
      <c r="C67" s="22">
        <v>202354745.46906555</v>
      </c>
      <c r="D67" s="22">
        <v>1631975306.7047341</v>
      </c>
      <c r="E67" s="22">
        <v>5622986.5295915268</v>
      </c>
      <c r="F67" s="22">
        <v>6733622.4080975028</v>
      </c>
      <c r="G67" s="22">
        <v>78278931.36668846</v>
      </c>
      <c r="H67" s="22">
        <v>38566233.841098428</v>
      </c>
      <c r="I67" s="23">
        <v>2622964.0580149521</v>
      </c>
      <c r="K67" s="21" t="s">
        <v>96</v>
      </c>
      <c r="L67" s="22">
        <v>202354745.46906555</v>
      </c>
      <c r="M67" s="22">
        <v>1631975306.7047341</v>
      </c>
      <c r="N67" s="22">
        <v>5622986.5295915268</v>
      </c>
      <c r="O67" s="22">
        <v>6733622.4080975028</v>
      </c>
      <c r="P67" s="22">
        <v>78278931.36668846</v>
      </c>
      <c r="Q67" s="22">
        <v>38566233.841098428</v>
      </c>
      <c r="R67" s="23">
        <v>2622964.0580149521</v>
      </c>
    </row>
    <row r="68" spans="1:18" x14ac:dyDescent="0.25">
      <c r="A68" s="20" t="s">
        <v>115</v>
      </c>
      <c r="B68" s="21" t="s">
        <v>97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3">
        <v>0</v>
      </c>
      <c r="K68" s="21" t="s">
        <v>97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3">
        <v>0</v>
      </c>
    </row>
    <row r="69" spans="1:18" x14ac:dyDescent="0.25">
      <c r="A69" s="20" t="s">
        <v>115</v>
      </c>
      <c r="B69" s="21" t="s">
        <v>98</v>
      </c>
      <c r="C69" s="22">
        <v>131324190.99483649</v>
      </c>
      <c r="D69" s="22">
        <v>991301528.49090075</v>
      </c>
      <c r="E69" s="22">
        <v>73213267.787231192</v>
      </c>
      <c r="F69" s="22">
        <v>8056853.744651462</v>
      </c>
      <c r="G69" s="22">
        <v>251224247.11593851</v>
      </c>
      <c r="H69" s="22">
        <v>68046150.747352496</v>
      </c>
      <c r="I69" s="23">
        <v>34191494.366278313</v>
      </c>
      <c r="K69" s="21" t="s">
        <v>98</v>
      </c>
      <c r="L69" s="22">
        <v>96824227.041445315</v>
      </c>
      <c r="M69" s="22">
        <v>753170729.9020673</v>
      </c>
      <c r="N69" s="22">
        <v>70184809.640829921</v>
      </c>
      <c r="O69" s="22">
        <v>5700359.0783165637</v>
      </c>
      <c r="P69" s="22">
        <v>180539750.06830713</v>
      </c>
      <c r="Q69" s="22">
        <v>49220256.01557079</v>
      </c>
      <c r="R69" s="23">
        <v>24973771.676896483</v>
      </c>
    </row>
    <row r="70" spans="1:18" x14ac:dyDescent="0.25">
      <c r="A70" s="20" t="s">
        <v>115</v>
      </c>
      <c r="B70" s="21" t="s">
        <v>99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3">
        <v>0</v>
      </c>
      <c r="K70" s="21" t="s">
        <v>99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3">
        <v>0</v>
      </c>
    </row>
    <row r="71" spans="1:18" x14ac:dyDescent="0.25">
      <c r="A71" s="20" t="s">
        <v>115</v>
      </c>
      <c r="B71" s="21" t="s">
        <v>100</v>
      </c>
      <c r="C71" s="22">
        <v>51652662.437139742</v>
      </c>
      <c r="D71" s="22">
        <v>411294149.42190921</v>
      </c>
      <c r="E71" s="22">
        <v>0</v>
      </c>
      <c r="F71" s="22">
        <v>943602.14317722956</v>
      </c>
      <c r="G71" s="22">
        <v>617501.37227851315</v>
      </c>
      <c r="H71" s="22">
        <v>2874812.8679055241</v>
      </c>
      <c r="I71" s="23">
        <v>0</v>
      </c>
      <c r="K71" s="21" t="s">
        <v>100</v>
      </c>
      <c r="L71" s="22">
        <v>59598297.75070107</v>
      </c>
      <c r="M71" s="22">
        <v>452979976.5032801</v>
      </c>
      <c r="N71" s="22">
        <v>0</v>
      </c>
      <c r="O71" s="22">
        <v>1326434.8819085527</v>
      </c>
      <c r="P71" s="22">
        <v>2667398.445531467</v>
      </c>
      <c r="Q71" s="22">
        <v>5002869.749498683</v>
      </c>
      <c r="R71" s="23">
        <v>0</v>
      </c>
    </row>
    <row r="72" spans="1:18" x14ac:dyDescent="0.25">
      <c r="A72" s="20" t="s">
        <v>115</v>
      </c>
      <c r="B72" s="21" t="s">
        <v>101</v>
      </c>
      <c r="C72" s="22">
        <v>79671528.557696775</v>
      </c>
      <c r="D72" s="22">
        <v>580007379.06899059</v>
      </c>
      <c r="E72" s="22">
        <v>73213267.787231192</v>
      </c>
      <c r="F72" s="22">
        <v>7113251.6014742441</v>
      </c>
      <c r="G72" s="22">
        <v>250606745.74365976</v>
      </c>
      <c r="H72" s="22">
        <v>65171337.879446976</v>
      </c>
      <c r="I72" s="23">
        <v>34191494.366278313</v>
      </c>
      <c r="K72" s="21" t="s">
        <v>101</v>
      </c>
      <c r="L72" s="22">
        <v>37225929.290744193</v>
      </c>
      <c r="M72" s="22">
        <v>300190753.39878821</v>
      </c>
      <c r="N72" s="22">
        <v>70184809.640829921</v>
      </c>
      <c r="O72" s="22">
        <v>4373924.1964080064</v>
      </c>
      <c r="P72" s="22">
        <v>177872351.62277585</v>
      </c>
      <c r="Q72" s="22">
        <v>44217386.266072154</v>
      </c>
      <c r="R72" s="23">
        <v>24973771.676896483</v>
      </c>
    </row>
    <row r="73" spans="1:18" x14ac:dyDescent="0.25">
      <c r="A73" s="20" t="s">
        <v>115</v>
      </c>
      <c r="B73" s="28" t="s">
        <v>82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3">
        <v>0</v>
      </c>
      <c r="J73" s="31"/>
      <c r="K73" s="28" t="s">
        <v>82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3">
        <v>0</v>
      </c>
    </row>
    <row r="74" spans="1:18" x14ac:dyDescent="0.25">
      <c r="A74" s="20" t="s">
        <v>115</v>
      </c>
      <c r="B74" s="28" t="s">
        <v>83</v>
      </c>
      <c r="C74" s="22">
        <v>1583.1867218111393</v>
      </c>
      <c r="D74" s="22">
        <v>5233.8055592718565</v>
      </c>
      <c r="E74" s="22">
        <v>0</v>
      </c>
      <c r="F74" s="22">
        <v>0</v>
      </c>
      <c r="G74" s="22">
        <v>0</v>
      </c>
      <c r="H74" s="22">
        <v>0</v>
      </c>
      <c r="I74" s="23">
        <v>0</v>
      </c>
      <c r="J74" s="31"/>
      <c r="K74" s="28" t="s">
        <v>83</v>
      </c>
      <c r="L74" s="22">
        <v>5968.7081742372793</v>
      </c>
      <c r="M74" s="22">
        <v>39699.946207967871</v>
      </c>
      <c r="N74" s="22">
        <v>0</v>
      </c>
      <c r="O74" s="22">
        <v>83.482057284129468</v>
      </c>
      <c r="P74" s="22">
        <v>71.061683410853249</v>
      </c>
      <c r="Q74" s="22">
        <v>455.06238724686796</v>
      </c>
      <c r="R74" s="23">
        <v>0</v>
      </c>
    </row>
    <row r="75" spans="1:18" ht="7.15" customHeight="1" x14ac:dyDescent="0.25">
      <c r="A75" s="20"/>
      <c r="B75" s="32"/>
      <c r="C75" s="24"/>
      <c r="D75" s="24"/>
      <c r="E75" s="24"/>
      <c r="F75" s="24"/>
      <c r="G75" s="24"/>
      <c r="H75" s="24"/>
      <c r="I75" s="33"/>
      <c r="K75" s="32"/>
      <c r="L75" s="24"/>
      <c r="M75" s="37"/>
      <c r="N75" s="24"/>
      <c r="O75" s="24"/>
      <c r="P75" s="24"/>
      <c r="Q75" s="24"/>
      <c r="R75" s="33"/>
    </row>
    <row r="76" spans="1:18" x14ac:dyDescent="0.25">
      <c r="A76" s="20" t="s">
        <v>116</v>
      </c>
      <c r="B76" s="21" t="s">
        <v>103</v>
      </c>
      <c r="C76" s="22">
        <v>233760009.00499359</v>
      </c>
      <c r="D76" s="22">
        <v>6507593906.8272181</v>
      </c>
      <c r="E76" s="22">
        <v>25300505.035436511</v>
      </c>
      <c r="F76" s="22">
        <v>21891217.122859959</v>
      </c>
      <c r="G76" s="22">
        <v>203052734.01113445</v>
      </c>
      <c r="H76" s="22">
        <v>120783922.57752384</v>
      </c>
      <c r="I76" s="23">
        <v>994570597.54596412</v>
      </c>
      <c r="K76" s="21" t="s">
        <v>103</v>
      </c>
      <c r="L76" s="22">
        <v>182459653.31244007</v>
      </c>
      <c r="M76" s="22">
        <v>5194364400.6007195</v>
      </c>
      <c r="N76" s="22">
        <v>24718950.783333302</v>
      </c>
      <c r="O76" s="22">
        <v>16938274.639337979</v>
      </c>
      <c r="P76" s="22">
        <v>158332230.08418077</v>
      </c>
      <c r="Q76" s="22">
        <v>95508785.51894708</v>
      </c>
      <c r="R76" s="23">
        <v>745901648.2760005</v>
      </c>
    </row>
    <row r="77" spans="1:18" x14ac:dyDescent="0.25">
      <c r="A77" s="20" t="s">
        <v>116</v>
      </c>
      <c r="B77" s="21" t="s">
        <v>105</v>
      </c>
      <c r="C77" s="22">
        <v>182573441.56096834</v>
      </c>
      <c r="D77" s="22">
        <v>5435650554.6262341</v>
      </c>
      <c r="E77" s="22">
        <v>1804555.533985646</v>
      </c>
      <c r="F77" s="22">
        <v>10881424.542083193</v>
      </c>
      <c r="G77" s="22">
        <v>48329106.846884593</v>
      </c>
      <c r="H77" s="22">
        <v>45169888.098412685</v>
      </c>
      <c r="I77" s="23">
        <v>70861369.205965623</v>
      </c>
      <c r="K77" s="21" t="s">
        <v>105</v>
      </c>
      <c r="L77" s="22">
        <v>182573441.56096834</v>
      </c>
      <c r="M77" s="22">
        <v>5435650554.6262341</v>
      </c>
      <c r="N77" s="22">
        <v>1804555.533985646</v>
      </c>
      <c r="O77" s="22">
        <v>10881424.542083193</v>
      </c>
      <c r="P77" s="22">
        <v>48329106.846884593</v>
      </c>
      <c r="Q77" s="22">
        <v>45169888.098412685</v>
      </c>
      <c r="R77" s="23">
        <v>70861369.205965623</v>
      </c>
    </row>
    <row r="78" spans="1:18" x14ac:dyDescent="0.25">
      <c r="A78" s="20" t="s">
        <v>116</v>
      </c>
      <c r="B78" s="21" t="s">
        <v>106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3">
        <v>0</v>
      </c>
      <c r="K78" s="21" t="s">
        <v>106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3">
        <v>0</v>
      </c>
    </row>
    <row r="79" spans="1:18" x14ac:dyDescent="0.25">
      <c r="A79" s="20" t="s">
        <v>116</v>
      </c>
      <c r="B79" s="21" t="s">
        <v>107</v>
      </c>
      <c r="C79" s="22">
        <v>120959436.62646648</v>
      </c>
      <c r="D79" s="22">
        <v>3593995673.7574458</v>
      </c>
      <c r="E79" s="22">
        <v>23496015.187050935</v>
      </c>
      <c r="F79" s="22">
        <v>13703921.835221257</v>
      </c>
      <c r="G79" s="22">
        <v>155709108.86255485</v>
      </c>
      <c r="H79" s="22">
        <v>79700403.410438687</v>
      </c>
      <c r="I79" s="23">
        <v>923709228.3399992</v>
      </c>
      <c r="K79" s="21" t="s">
        <v>107</v>
      </c>
      <c r="L79" s="22">
        <v>89745217.510145828</v>
      </c>
      <c r="M79" s="22">
        <v>2769975846.2633801</v>
      </c>
      <c r="N79" s="22">
        <v>22915072.781951066</v>
      </c>
      <c r="O79" s="22">
        <v>9759238.1027844287</v>
      </c>
      <c r="P79" s="22">
        <v>112521274.20579314</v>
      </c>
      <c r="Q79" s="22">
        <v>58580429.638214402</v>
      </c>
      <c r="R79" s="23">
        <v>675040279.07003713</v>
      </c>
    </row>
    <row r="80" spans="1:18" x14ac:dyDescent="0.25">
      <c r="A80" s="20" t="s">
        <v>116</v>
      </c>
      <c r="B80" s="21" t="s">
        <v>108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3">
        <v>0</v>
      </c>
      <c r="K80" s="21" t="s">
        <v>108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3">
        <v>0</v>
      </c>
    </row>
    <row r="81" spans="1:18" x14ac:dyDescent="0.25">
      <c r="A81" s="20" t="s">
        <v>116</v>
      </c>
      <c r="B81" s="21" t="s">
        <v>109</v>
      </c>
      <c r="C81" s="22">
        <v>45458508.428952441</v>
      </c>
      <c r="D81" s="22">
        <v>1285878611.1010058</v>
      </c>
      <c r="E81" s="22">
        <v>65.685600066704239</v>
      </c>
      <c r="F81" s="22">
        <v>1638375.0551504751</v>
      </c>
      <c r="G81" s="22">
        <v>898432.50415328518</v>
      </c>
      <c r="H81" s="22">
        <v>3862327.5068309759</v>
      </c>
      <c r="I81" s="23">
        <v>0</v>
      </c>
      <c r="K81" s="21" t="s">
        <v>109</v>
      </c>
      <c r="L81" s="22">
        <v>50931982.069178872</v>
      </c>
      <c r="M81" s="22">
        <v>1347622679.0637574</v>
      </c>
      <c r="N81" s="22">
        <v>677.53260339829399</v>
      </c>
      <c r="O81" s="22">
        <v>2185269.0454443991</v>
      </c>
      <c r="P81" s="22">
        <v>2181422.0166747239</v>
      </c>
      <c r="Q81" s="22">
        <v>7327829.4860621477</v>
      </c>
      <c r="R81" s="23">
        <v>0</v>
      </c>
    </row>
    <row r="82" spans="1:18" x14ac:dyDescent="0.25">
      <c r="A82" s="20" t="s">
        <v>116</v>
      </c>
      <c r="B82" s="21" t="s">
        <v>110</v>
      </c>
      <c r="C82" s="22">
        <v>75500928.197513849</v>
      </c>
      <c r="D82" s="22">
        <v>2308117062.6564484</v>
      </c>
      <c r="E82" s="22">
        <v>23495949.501450874</v>
      </c>
      <c r="F82" s="22">
        <v>12065546.780070759</v>
      </c>
      <c r="G82" s="22">
        <v>154810676.35840151</v>
      </c>
      <c r="H82" s="22">
        <v>75838075.903607488</v>
      </c>
      <c r="I82" s="23">
        <v>923709228.3399992</v>
      </c>
      <c r="K82" s="21" t="s">
        <v>110</v>
      </c>
      <c r="L82" s="22">
        <v>38813235.440966845</v>
      </c>
      <c r="M82" s="22">
        <v>1422353167.1996243</v>
      </c>
      <c r="N82" s="22">
        <v>22914395.249347668</v>
      </c>
      <c r="O82" s="22">
        <v>7573969.0573400166</v>
      </c>
      <c r="P82" s="22">
        <v>110339852.18911856</v>
      </c>
      <c r="Q82" s="22">
        <v>51252600.152152322</v>
      </c>
      <c r="R82" s="23">
        <v>675040279.07003713</v>
      </c>
    </row>
    <row r="83" spans="1:18" x14ac:dyDescent="0.25">
      <c r="A83" s="20" t="s">
        <v>116</v>
      </c>
      <c r="B83" s="28" t="s">
        <v>82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3">
        <v>0</v>
      </c>
      <c r="J83" s="31"/>
      <c r="K83" s="28" t="s">
        <v>82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3">
        <v>0</v>
      </c>
    </row>
    <row r="84" spans="1:18" ht="15.75" thickBot="1" x14ac:dyDescent="0.3">
      <c r="A84" s="20" t="s">
        <v>116</v>
      </c>
      <c r="B84" s="38" t="s">
        <v>83</v>
      </c>
      <c r="C84" s="41">
        <v>680.48845614262302</v>
      </c>
      <c r="D84" s="41">
        <v>26195.180897226041</v>
      </c>
      <c r="E84" s="41">
        <v>0</v>
      </c>
      <c r="F84" s="41">
        <v>0</v>
      </c>
      <c r="G84" s="41">
        <v>0</v>
      </c>
      <c r="H84" s="41">
        <v>0</v>
      </c>
      <c r="I84" s="42">
        <v>0</v>
      </c>
      <c r="J84" s="31"/>
      <c r="K84" s="38" t="s">
        <v>83</v>
      </c>
      <c r="L84" s="41">
        <v>4954.261105880737</v>
      </c>
      <c r="M84" s="41">
        <v>82088.594308667845</v>
      </c>
      <c r="N84" s="41">
        <v>0</v>
      </c>
      <c r="O84" s="41">
        <v>249.85358241995064</v>
      </c>
      <c r="P84" s="41">
        <v>53.825613447487832</v>
      </c>
      <c r="Q84" s="41">
        <v>430.19036655497479</v>
      </c>
      <c r="R84" s="42">
        <v>0</v>
      </c>
    </row>
    <row r="85" spans="1:18" x14ac:dyDescent="0.25">
      <c r="L85" s="8"/>
      <c r="M85" s="8"/>
      <c r="N85" s="8"/>
      <c r="O85" s="8"/>
      <c r="P85" s="8"/>
      <c r="Q85" s="8"/>
      <c r="R85" s="8"/>
    </row>
    <row r="86" spans="1:18" x14ac:dyDescent="0.25">
      <c r="L86" s="8"/>
      <c r="M86" s="8"/>
      <c r="N86" s="8"/>
      <c r="O86" s="8"/>
      <c r="P86" s="8"/>
      <c r="Q86" s="8"/>
      <c r="R86" s="8"/>
    </row>
    <row r="89" spans="1:18" x14ac:dyDescent="0.25">
      <c r="A89" s="34"/>
    </row>
  </sheetData>
  <mergeCells count="10">
    <mergeCell ref="T3:U3"/>
    <mergeCell ref="V3:W3"/>
    <mergeCell ref="B44:B45"/>
    <mergeCell ref="C44:I44"/>
    <mergeCell ref="K44:K45"/>
    <mergeCell ref="L44:R44"/>
    <mergeCell ref="B2:B3"/>
    <mergeCell ref="C2:I2"/>
    <mergeCell ref="K2:K3"/>
    <mergeCell ref="L2:R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1"/>
  <sheetViews>
    <sheetView topLeftCell="A40" workbookViewId="0">
      <selection activeCell="B43" sqref="B43"/>
    </sheetView>
  </sheetViews>
  <sheetFormatPr defaultColWidth="12.42578125" defaultRowHeight="15" x14ac:dyDescent="0.25"/>
  <cols>
    <col min="1" max="1" width="49.42578125" style="53" customWidth="1"/>
    <col min="2" max="2" width="20.7109375" style="53" customWidth="1"/>
    <col min="3" max="3" width="22.140625" style="53" customWidth="1"/>
    <col min="4" max="4" width="17.140625" style="53" customWidth="1"/>
    <col min="5" max="5" width="21.28515625" style="53" customWidth="1"/>
    <col min="6" max="6" width="15.5703125" style="53" customWidth="1"/>
    <col min="7" max="7" width="16.85546875" style="53" bestFit="1" customWidth="1"/>
    <col min="8" max="8" width="20" style="53" bestFit="1" customWidth="1"/>
    <col min="9" max="9" width="18.85546875" style="53" customWidth="1"/>
    <col min="10" max="10" width="17.28515625" style="53" customWidth="1"/>
    <col min="11" max="11" width="16.7109375" style="53" bestFit="1" customWidth="1"/>
    <col min="12" max="12" width="15.42578125" style="53" customWidth="1"/>
    <col min="13" max="13" width="20.5703125" style="53" customWidth="1"/>
    <col min="14" max="14" width="15.42578125" style="53" customWidth="1"/>
    <col min="15" max="15" width="19" style="53" customWidth="1"/>
    <col min="16" max="16384" width="12.42578125" style="53"/>
  </cols>
  <sheetData>
    <row r="1" spans="1:9" x14ac:dyDescent="0.25">
      <c r="A1" s="51" t="s">
        <v>11</v>
      </c>
      <c r="B1" s="52" t="s">
        <v>51</v>
      </c>
      <c r="G1" s="54" t="s">
        <v>215</v>
      </c>
      <c r="H1" s="54"/>
      <c r="I1" s="54"/>
    </row>
    <row r="2" spans="1:9" x14ac:dyDescent="0.25">
      <c r="A2" s="55"/>
      <c r="B2" s="56"/>
      <c r="C2" s="55"/>
      <c r="D2" s="55"/>
      <c r="E2" s="55"/>
      <c r="F2" s="55"/>
      <c r="G2" s="54" t="s">
        <v>216</v>
      </c>
      <c r="H2" s="54" t="s">
        <v>217</v>
      </c>
      <c r="I2" s="54" t="s">
        <v>218</v>
      </c>
    </row>
    <row r="3" spans="1:9" x14ac:dyDescent="0.25">
      <c r="A3" s="52" t="s">
        <v>219</v>
      </c>
      <c r="B3" s="52">
        <v>2020</v>
      </c>
      <c r="G3" s="53">
        <v>0</v>
      </c>
      <c r="H3" s="57">
        <v>0</v>
      </c>
      <c r="I3" s="57">
        <v>0</v>
      </c>
    </row>
    <row r="4" spans="1:9" x14ac:dyDescent="0.25">
      <c r="A4" s="58" t="s">
        <v>7</v>
      </c>
      <c r="B4" s="59"/>
      <c r="G4" s="53">
        <v>1</v>
      </c>
      <c r="H4" s="57">
        <v>0</v>
      </c>
      <c r="I4" s="57">
        <v>0</v>
      </c>
    </row>
    <row r="5" spans="1:9" x14ac:dyDescent="0.25">
      <c r="A5" s="60" t="s">
        <v>220</v>
      </c>
      <c r="B5" s="64">
        <f>E32/1000</f>
        <v>2228.1839476197742</v>
      </c>
      <c r="G5" s="53">
        <v>2</v>
      </c>
      <c r="H5" s="57">
        <v>0</v>
      </c>
      <c r="I5" s="57">
        <v>0</v>
      </c>
    </row>
    <row r="6" spans="1:9" x14ac:dyDescent="0.25">
      <c r="A6" s="60" t="s">
        <v>221</v>
      </c>
      <c r="B6" s="64">
        <f>I19/1000/31/4*B5</f>
        <v>508.90246090231602</v>
      </c>
      <c r="C6" s="57"/>
      <c r="G6" s="53">
        <v>3</v>
      </c>
      <c r="H6" s="57">
        <v>0</v>
      </c>
      <c r="I6" s="57">
        <v>0</v>
      </c>
    </row>
    <row r="7" spans="1:9" x14ac:dyDescent="0.25">
      <c r="A7" s="60" t="s">
        <v>222</v>
      </c>
      <c r="B7" s="64">
        <f>H10/1000/31/4*B5</f>
        <v>18.967721330944855</v>
      </c>
      <c r="C7" s="57"/>
      <c r="G7" s="53">
        <v>4</v>
      </c>
      <c r="H7" s="57">
        <v>0</v>
      </c>
      <c r="I7" s="57">
        <v>0</v>
      </c>
    </row>
    <row r="8" spans="1:9" x14ac:dyDescent="0.25">
      <c r="A8" s="60" t="s">
        <v>223</v>
      </c>
      <c r="B8" s="64">
        <f>E34</f>
        <v>3461.1767311454901</v>
      </c>
      <c r="G8" s="53">
        <v>5</v>
      </c>
      <c r="H8" s="57">
        <v>0</v>
      </c>
      <c r="I8" s="57">
        <v>0</v>
      </c>
    </row>
    <row r="9" spans="1:9" x14ac:dyDescent="0.25">
      <c r="A9" s="60" t="s">
        <v>224</v>
      </c>
      <c r="B9" s="82">
        <v>0.52731181992553655</v>
      </c>
      <c r="G9" s="53">
        <v>6</v>
      </c>
      <c r="H9" s="57">
        <v>0</v>
      </c>
      <c r="I9" s="57">
        <v>2035.9970000000001</v>
      </c>
    </row>
    <row r="10" spans="1:9" x14ac:dyDescent="0.25">
      <c r="A10" s="62" t="s">
        <v>15</v>
      </c>
      <c r="B10" s="63"/>
      <c r="G10" s="53">
        <v>7</v>
      </c>
      <c r="H10" s="57">
        <v>1055.567</v>
      </c>
      <c r="I10" s="57">
        <v>14651.598</v>
      </c>
    </row>
    <row r="11" spans="1:9" x14ac:dyDescent="0.25">
      <c r="A11" s="60" t="s">
        <v>220</v>
      </c>
      <c r="B11" s="64">
        <f>O46/1000</f>
        <v>3655.9769134099174</v>
      </c>
      <c r="G11" s="53">
        <v>8</v>
      </c>
      <c r="H11" s="57">
        <v>23127.85</v>
      </c>
      <c r="I11" s="57">
        <v>34223.955000000002</v>
      </c>
    </row>
    <row r="12" spans="1:9" x14ac:dyDescent="0.25">
      <c r="A12" s="60" t="s">
        <v>221</v>
      </c>
      <c r="B12" s="64">
        <f>I19/1000/31/4*B11</f>
        <v>835.00092091761599</v>
      </c>
      <c r="G12" s="53">
        <v>9</v>
      </c>
      <c r="H12" s="57">
        <v>43010.017</v>
      </c>
      <c r="I12" s="57">
        <v>49540.123999999996</v>
      </c>
    </row>
    <row r="13" spans="1:9" x14ac:dyDescent="0.25">
      <c r="A13" s="60" t="s">
        <v>222</v>
      </c>
      <c r="B13" s="64">
        <f>H10/1000/31/4*B11</f>
        <v>31.122004698043273</v>
      </c>
      <c r="G13" s="53">
        <v>10</v>
      </c>
      <c r="H13" s="57">
        <v>60592.506000000016</v>
      </c>
      <c r="I13" s="57">
        <v>60303.343000000008</v>
      </c>
    </row>
    <row r="14" spans="1:9" x14ac:dyDescent="0.25">
      <c r="A14" s="60" t="s">
        <v>225</v>
      </c>
      <c r="B14" s="64">
        <f>O48</f>
        <v>5679.0563614897928</v>
      </c>
      <c r="G14">
        <v>11</v>
      </c>
      <c r="H14" s="57">
        <v>73113.369000000006</v>
      </c>
      <c r="I14" s="57">
        <v>65663.979000000021</v>
      </c>
    </row>
    <row r="15" spans="1:9" x14ac:dyDescent="0.25">
      <c r="A15" s="60" t="s">
        <v>226</v>
      </c>
      <c r="B15" s="65">
        <v>1.1190755317406729</v>
      </c>
      <c r="G15" s="53">
        <v>12</v>
      </c>
      <c r="H15" s="57">
        <v>76740.512999999977</v>
      </c>
      <c r="I15" s="57">
        <v>67268.464999999997</v>
      </c>
    </row>
    <row r="16" spans="1:9" x14ac:dyDescent="0.25">
      <c r="A16" s="62" t="s">
        <v>9</v>
      </c>
      <c r="B16" s="63"/>
      <c r="G16" s="53">
        <v>13</v>
      </c>
      <c r="H16" s="57">
        <v>71387.287000000026</v>
      </c>
      <c r="I16" s="57">
        <v>64365.58400000001</v>
      </c>
    </row>
    <row r="17" spans="1:9" x14ac:dyDescent="0.25">
      <c r="A17" s="66" t="s">
        <v>227</v>
      </c>
      <c r="B17" s="14">
        <f>B14+B8</f>
        <v>9140.2330926352824</v>
      </c>
      <c r="G17" s="53">
        <v>14</v>
      </c>
      <c r="H17" s="57">
        <v>62255.100999999988</v>
      </c>
      <c r="I17" s="57">
        <v>57461.952000000012</v>
      </c>
    </row>
    <row r="18" spans="1:9" x14ac:dyDescent="0.25">
      <c r="A18" s="67" t="s">
        <v>228</v>
      </c>
      <c r="B18" s="56">
        <v>0.78533859856603716</v>
      </c>
      <c r="G18" s="53">
        <v>15</v>
      </c>
      <c r="H18" s="57">
        <v>48385.93499999999</v>
      </c>
      <c r="I18" s="57">
        <v>41890.240000000005</v>
      </c>
    </row>
    <row r="19" spans="1:9" x14ac:dyDescent="0.25">
      <c r="B19" s="61"/>
      <c r="C19" s="61"/>
      <c r="E19" s="68"/>
      <c r="G19" s="53">
        <v>16</v>
      </c>
      <c r="H19" s="57">
        <v>27011.610000000004</v>
      </c>
      <c r="I19" s="57">
        <v>28320.778999999995</v>
      </c>
    </row>
    <row r="20" spans="1:9" x14ac:dyDescent="0.25">
      <c r="A20" s="69" t="s">
        <v>229</v>
      </c>
      <c r="B20" s="55"/>
      <c r="C20" s="55"/>
      <c r="D20" s="55"/>
      <c r="E20" s="55"/>
      <c r="G20" s="53">
        <v>17</v>
      </c>
      <c r="H20" s="57">
        <v>8591.7950000000019</v>
      </c>
      <c r="I20" s="57">
        <v>14696.853999999999</v>
      </c>
    </row>
    <row r="21" spans="1:9" x14ac:dyDescent="0.25">
      <c r="A21" s="70" t="s">
        <v>230</v>
      </c>
      <c r="B21" s="70" t="s">
        <v>231</v>
      </c>
      <c r="C21" s="70" t="s">
        <v>232</v>
      </c>
      <c r="D21" s="70" t="s">
        <v>233</v>
      </c>
      <c r="E21" s="70" t="s">
        <v>9</v>
      </c>
      <c r="G21" s="53">
        <v>18</v>
      </c>
      <c r="H21" s="57">
        <v>0</v>
      </c>
      <c r="I21" s="57">
        <v>2166.0239999999999</v>
      </c>
    </row>
    <row r="22" spans="1:9" x14ac:dyDescent="0.25">
      <c r="A22" s="53" t="s">
        <v>234</v>
      </c>
      <c r="B22" s="14">
        <v>460678</v>
      </c>
      <c r="C22" s="14">
        <v>153039</v>
      </c>
      <c r="D22" s="14">
        <v>57036</v>
      </c>
      <c r="E22" s="71">
        <f>SUM(B22:D22)</f>
        <v>670753</v>
      </c>
      <c r="G22" s="53">
        <v>19</v>
      </c>
      <c r="H22" s="57">
        <v>0</v>
      </c>
      <c r="I22" s="57">
        <v>0</v>
      </c>
    </row>
    <row r="23" spans="1:9" x14ac:dyDescent="0.25">
      <c r="A23" s="53" t="s">
        <v>235</v>
      </c>
      <c r="B23" s="72">
        <v>1807</v>
      </c>
      <c r="C23" s="72">
        <v>1229</v>
      </c>
      <c r="D23" s="72">
        <v>813</v>
      </c>
      <c r="G23" s="53">
        <v>20</v>
      </c>
      <c r="H23" s="57">
        <v>0</v>
      </c>
      <c r="I23" s="57">
        <v>0</v>
      </c>
    </row>
    <row r="24" spans="1:9" x14ac:dyDescent="0.25">
      <c r="A24" s="53" t="s">
        <v>236</v>
      </c>
      <c r="B24" s="73">
        <v>1.3751922705622928</v>
      </c>
      <c r="C24" s="73">
        <v>3.66734693877551</v>
      </c>
      <c r="D24" s="73">
        <v>1</v>
      </c>
      <c r="G24" s="53">
        <v>21</v>
      </c>
      <c r="H24" s="57">
        <v>0</v>
      </c>
      <c r="I24" s="57">
        <v>0</v>
      </c>
    </row>
    <row r="25" spans="1:9" x14ac:dyDescent="0.25">
      <c r="A25" s="74" t="s">
        <v>237</v>
      </c>
      <c r="B25" s="75">
        <v>113317777.20615187</v>
      </c>
      <c r="C25" s="75">
        <v>9600809.4328146912</v>
      </c>
      <c r="D25" s="75">
        <v>8680514.1696000006</v>
      </c>
      <c r="E25" s="76">
        <f>SUM(B25:D25)</f>
        <v>131599100.80856656</v>
      </c>
      <c r="G25" s="53">
        <v>22</v>
      </c>
      <c r="H25" s="57">
        <v>0</v>
      </c>
      <c r="I25" s="57">
        <v>0</v>
      </c>
    </row>
    <row r="26" spans="1:9" x14ac:dyDescent="0.25">
      <c r="A26" s="53" t="s">
        <v>238</v>
      </c>
      <c r="B26" s="14">
        <v>17.076651237068983</v>
      </c>
      <c r="C26" s="14">
        <v>17.076651237068983</v>
      </c>
      <c r="D26" s="14">
        <v>17.076651237068983</v>
      </c>
      <c r="G26" s="53">
        <v>23</v>
      </c>
      <c r="H26" s="57">
        <v>0</v>
      </c>
      <c r="I26" s="57">
        <v>0</v>
      </c>
    </row>
    <row r="27" spans="1:9" x14ac:dyDescent="0.25">
      <c r="A27" s="53" t="s">
        <v>239</v>
      </c>
      <c r="B27" s="15">
        <v>0.96</v>
      </c>
      <c r="C27" s="15">
        <v>0.96</v>
      </c>
      <c r="D27" s="15">
        <v>0.96</v>
      </c>
    </row>
    <row r="28" spans="1:9" x14ac:dyDescent="0.25">
      <c r="A28" s="74" t="s">
        <v>240</v>
      </c>
      <c r="B28" s="76">
        <v>1553.362205505</v>
      </c>
      <c r="C28" s="76">
        <v>1553.362205505</v>
      </c>
      <c r="D28" s="76">
        <v>1553.362205505</v>
      </c>
      <c r="E28" s="76">
        <f>AVERAGE(B28:D28)</f>
        <v>1553.362205505</v>
      </c>
    </row>
    <row r="29" spans="1:9" x14ac:dyDescent="0.25">
      <c r="A29" s="77" t="s">
        <v>241</v>
      </c>
      <c r="B29" s="82">
        <v>0.17699999999999999</v>
      </c>
      <c r="C29" s="82">
        <v>0.17699999999999999</v>
      </c>
      <c r="D29" s="82">
        <v>0.17699999999999999</v>
      </c>
    </row>
    <row r="30" spans="1:9" x14ac:dyDescent="0.25">
      <c r="A30" s="53" t="s">
        <v>242</v>
      </c>
      <c r="B30" s="14">
        <f t="shared" ref="B30:C30" si="0">B25*(B26/1000)</f>
        <v>1935088.160309341</v>
      </c>
      <c r="C30" s="14">
        <f t="shared" si="0"/>
        <v>163949.67427773858</v>
      </c>
      <c r="D30" s="14">
        <f>D25*(D26/1000)</f>
        <v>148234.1130326947</v>
      </c>
      <c r="E30" s="71">
        <f t="shared" ref="E30:E33" si="1">SUM(B30:D30)</f>
        <v>2247271.9476197744</v>
      </c>
    </row>
    <row r="31" spans="1:9" x14ac:dyDescent="0.25">
      <c r="A31" s="53" t="s">
        <v>243</v>
      </c>
      <c r="B31" s="71"/>
      <c r="C31" s="71"/>
      <c r="D31" s="71"/>
      <c r="E31" s="71">
        <v>19088</v>
      </c>
      <c r="G31" s="71"/>
      <c r="H31" s="71"/>
    </row>
    <row r="32" spans="1:9" x14ac:dyDescent="0.25">
      <c r="A32" s="53" t="s">
        <v>244</v>
      </c>
      <c r="B32" s="71">
        <f>(B30)</f>
        <v>1935088.160309341</v>
      </c>
      <c r="C32" s="71">
        <f t="shared" ref="C32:D32" si="2">(C30)</f>
        <v>163949.67427773858</v>
      </c>
      <c r="D32" s="71">
        <f t="shared" si="2"/>
        <v>148234.1130326947</v>
      </c>
      <c r="E32" s="71">
        <f>SUM(B32:D32)-E31</f>
        <v>2228183.9476197744</v>
      </c>
    </row>
    <row r="33" spans="1:15" x14ac:dyDescent="0.25">
      <c r="A33" s="83" t="s">
        <v>245</v>
      </c>
      <c r="B33" s="84">
        <f>B30*B29</f>
        <v>342510.60437475337</v>
      </c>
      <c r="C33" s="84">
        <f>C30*C29</f>
        <v>29019.092347159727</v>
      </c>
      <c r="D33" s="84">
        <f>D30*D29</f>
        <v>26237.438006786961</v>
      </c>
      <c r="E33" s="84">
        <f t="shared" si="1"/>
        <v>397767.1347287001</v>
      </c>
    </row>
    <row r="34" spans="1:15" x14ac:dyDescent="0.25">
      <c r="A34" s="78" t="s">
        <v>225</v>
      </c>
      <c r="B34" s="79">
        <f>B32*B28/10^6</f>
        <v>3005.892812544731</v>
      </c>
      <c r="C34" s="79">
        <f t="shared" ref="C34:E34" si="3">C32*C28/10^6</f>
        <v>254.67322762789436</v>
      </c>
      <c r="D34" s="79">
        <f t="shared" si="3"/>
        <v>230.26126875154412</v>
      </c>
      <c r="E34" s="79">
        <f t="shared" si="3"/>
        <v>3461.1767311454901</v>
      </c>
    </row>
    <row r="35" spans="1:15" x14ac:dyDescent="0.25">
      <c r="A35" s="55" t="s">
        <v>246</v>
      </c>
      <c r="B35" s="56">
        <v>0.32056437819389622</v>
      </c>
      <c r="C35" s="56">
        <v>2.7159705933776927E-2</v>
      </c>
      <c r="D35" s="56">
        <v>2.4556284951820096E-2</v>
      </c>
      <c r="E35" s="56">
        <v>0.36911827394787561</v>
      </c>
    </row>
    <row r="37" spans="1:15" x14ac:dyDescent="0.25">
      <c r="A37" s="69" t="s">
        <v>247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</row>
    <row r="38" spans="1:15" x14ac:dyDescent="0.25">
      <c r="A38" s="80" t="s">
        <v>230</v>
      </c>
      <c r="B38" s="80" t="s">
        <v>248</v>
      </c>
      <c r="C38" s="80" t="s">
        <v>249</v>
      </c>
      <c r="D38" s="80" t="s">
        <v>250</v>
      </c>
      <c r="E38" s="80" t="s">
        <v>251</v>
      </c>
      <c r="F38" s="80" t="s">
        <v>252</v>
      </c>
      <c r="G38" s="80" t="s">
        <v>253</v>
      </c>
      <c r="H38" s="80" t="s">
        <v>254</v>
      </c>
      <c r="I38" s="80" t="s">
        <v>255</v>
      </c>
      <c r="J38" s="80" t="s">
        <v>256</v>
      </c>
      <c r="K38" s="80" t="s">
        <v>257</v>
      </c>
      <c r="L38" s="80" t="s">
        <v>258</v>
      </c>
      <c r="M38" s="80" t="s">
        <v>259</v>
      </c>
      <c r="N38" s="80" t="s">
        <v>260</v>
      </c>
      <c r="O38" s="80" t="s">
        <v>9</v>
      </c>
    </row>
    <row r="39" spans="1:15" x14ac:dyDescent="0.25">
      <c r="A39" s="53" t="s">
        <v>261</v>
      </c>
      <c r="B39" s="14">
        <v>43051698</v>
      </c>
      <c r="C39" s="14">
        <v>54283797</v>
      </c>
      <c r="D39" s="14">
        <v>26322885</v>
      </c>
      <c r="E39" s="14">
        <v>38138508.009999998</v>
      </c>
      <c r="F39" s="14">
        <v>32550635.559999999</v>
      </c>
      <c r="G39" s="14">
        <v>14880634.77</v>
      </c>
      <c r="H39" s="14">
        <v>110931712.43000001</v>
      </c>
      <c r="I39" s="14">
        <v>22209694.16</v>
      </c>
      <c r="J39" s="14">
        <v>296551833.14999998</v>
      </c>
      <c r="K39" s="14">
        <v>75531544.810000002</v>
      </c>
      <c r="L39" s="14">
        <v>170317275.86000001</v>
      </c>
      <c r="M39" s="14">
        <v>111437188.20999999</v>
      </c>
      <c r="N39" s="14">
        <v>189142884.49000001</v>
      </c>
      <c r="O39" s="71">
        <f>SUM(B39:N39)</f>
        <v>1185350291.4499998</v>
      </c>
    </row>
    <row r="40" spans="1:15" x14ac:dyDescent="0.25">
      <c r="A40" s="53" t="s">
        <v>262</v>
      </c>
      <c r="B40" s="81">
        <v>2.943661971830986</v>
      </c>
      <c r="C40" s="81">
        <v>2.0220588235294117</v>
      </c>
      <c r="D40" s="81">
        <v>1.3571428571428572</v>
      </c>
      <c r="E40" s="81">
        <v>4.4666918049270992</v>
      </c>
      <c r="F40" s="81">
        <v>7.7205882352941178</v>
      </c>
      <c r="G40" s="81">
        <v>2.9577498180166821</v>
      </c>
      <c r="H40" s="81">
        <v>7.3731343283582094</v>
      </c>
      <c r="I40" s="81">
        <v>2.9472665567494256</v>
      </c>
      <c r="J40" s="81">
        <v>6.0686274509803919</v>
      </c>
      <c r="K40" s="81">
        <v>1.4210526315789473</v>
      </c>
      <c r="L40" s="81">
        <v>1.3279738945720834</v>
      </c>
      <c r="M40" s="81">
        <v>2.0220588235294117</v>
      </c>
      <c r="N40" s="81">
        <v>1.3952702702702702</v>
      </c>
    </row>
    <row r="41" spans="1:15" x14ac:dyDescent="0.25">
      <c r="A41" s="74" t="s">
        <v>263</v>
      </c>
      <c r="B41" s="75">
        <f>B39/B40*0.41</f>
        <v>5996339.3721531089</v>
      </c>
      <c r="C41" s="75">
        <f t="shared" ref="C41:N41" si="4">C39/C40*0.41</f>
        <v>11006780.075345455</v>
      </c>
      <c r="D41" s="75">
        <f t="shared" si="4"/>
        <v>7952282.0999999996</v>
      </c>
      <c r="E41" s="75">
        <f t="shared" si="4"/>
        <v>3500753.7943073297</v>
      </c>
      <c r="F41" s="75">
        <f t="shared" si="4"/>
        <v>1728593.751262476</v>
      </c>
      <c r="G41" s="75">
        <f t="shared" si="4"/>
        <v>2062737.0910603465</v>
      </c>
      <c r="H41" s="75">
        <f t="shared" si="4"/>
        <v>6168611.6203483799</v>
      </c>
      <c r="I41" s="75">
        <f t="shared" si="4"/>
        <v>3089633.8794829212</v>
      </c>
      <c r="J41" s="75">
        <f t="shared" si="4"/>
        <v>20035214.317177705</v>
      </c>
      <c r="K41" s="75">
        <f t="shared" si="4"/>
        <v>21792249.409996297</v>
      </c>
      <c r="L41" s="75">
        <f t="shared" si="4"/>
        <v>52583927.581725195</v>
      </c>
      <c r="M41" s="75">
        <f t="shared" si="4"/>
        <v>22595409.507598542</v>
      </c>
      <c r="N41" s="75">
        <f t="shared" si="4"/>
        <v>55579613.70873221</v>
      </c>
      <c r="O41" s="76">
        <f>SUM(B41:N41)</f>
        <v>214092146.20918998</v>
      </c>
    </row>
    <row r="42" spans="1:15" x14ac:dyDescent="0.25">
      <c r="A42" s="53" t="s">
        <v>238</v>
      </c>
      <c r="B42" s="14">
        <v>17.076651237068983</v>
      </c>
      <c r="C42" s="14">
        <v>17.076651237068983</v>
      </c>
      <c r="D42" s="14">
        <v>17.076651237068983</v>
      </c>
      <c r="E42" s="14">
        <v>17.076651237068983</v>
      </c>
      <c r="F42" s="14">
        <v>17.076651237068983</v>
      </c>
      <c r="G42" s="14">
        <v>17.076651237068983</v>
      </c>
      <c r="H42" s="14">
        <v>17.076651237068983</v>
      </c>
      <c r="I42" s="14">
        <v>17.076651237068983</v>
      </c>
      <c r="J42" s="14">
        <v>17.076651237068983</v>
      </c>
      <c r="K42" s="14">
        <v>17.076651237068983</v>
      </c>
      <c r="L42" s="14">
        <v>17.076651237068983</v>
      </c>
      <c r="M42" s="14">
        <v>17.076651237068983</v>
      </c>
      <c r="N42" s="14">
        <v>17.076651237068983</v>
      </c>
    </row>
    <row r="43" spans="1:15" x14ac:dyDescent="0.25">
      <c r="A43" s="53" t="s">
        <v>239</v>
      </c>
      <c r="B43" s="15">
        <v>0.96</v>
      </c>
      <c r="C43" s="15">
        <v>0.96</v>
      </c>
      <c r="D43" s="15">
        <v>0.96</v>
      </c>
      <c r="E43" s="15">
        <v>0.96</v>
      </c>
      <c r="F43" s="15">
        <v>0.96</v>
      </c>
      <c r="G43" s="15">
        <v>0.96</v>
      </c>
      <c r="H43" s="15">
        <v>0.96</v>
      </c>
      <c r="I43" s="15">
        <v>0.96</v>
      </c>
      <c r="J43" s="15">
        <v>0.96</v>
      </c>
      <c r="K43" s="15">
        <v>0.96</v>
      </c>
      <c r="L43" s="15">
        <v>0.96</v>
      </c>
      <c r="M43" s="15">
        <v>0.96</v>
      </c>
      <c r="N43" s="15">
        <v>0.96</v>
      </c>
    </row>
    <row r="44" spans="1:15" x14ac:dyDescent="0.25">
      <c r="A44" s="77" t="s">
        <v>241</v>
      </c>
      <c r="B44" s="82">
        <v>0.17699999999999999</v>
      </c>
      <c r="C44" s="120">
        <v>0.17699999999999999</v>
      </c>
      <c r="D44" s="120">
        <v>0.17699999999999999</v>
      </c>
      <c r="E44" s="120">
        <v>0.17699999999999999</v>
      </c>
      <c r="F44" s="120">
        <v>0.17699999999999999</v>
      </c>
      <c r="G44" s="120">
        <v>0.17699999999999999</v>
      </c>
      <c r="H44" s="120">
        <v>0.17699999999999999</v>
      </c>
      <c r="I44" s="120">
        <v>0.17699999999999999</v>
      </c>
      <c r="J44" s="120">
        <v>0.17699999999999999</v>
      </c>
      <c r="K44" s="120">
        <v>0.17699999999999999</v>
      </c>
      <c r="L44" s="120">
        <v>0.17699999999999999</v>
      </c>
      <c r="M44" s="120">
        <v>0.17699999999999999</v>
      </c>
      <c r="N44" s="120">
        <v>0.17699999999999999</v>
      </c>
    </row>
    <row r="45" spans="1:15" x14ac:dyDescent="0.25">
      <c r="A45" s="74" t="s">
        <v>240</v>
      </c>
      <c r="B45" s="76">
        <v>1553.362205505</v>
      </c>
      <c r="C45" s="76">
        <v>1553.362205505</v>
      </c>
      <c r="D45" s="76">
        <v>1553.362205505</v>
      </c>
      <c r="E45" s="76">
        <v>1553.362205505</v>
      </c>
      <c r="F45" s="76">
        <v>1553.362205505</v>
      </c>
      <c r="G45" s="76">
        <v>1553.362205505</v>
      </c>
      <c r="H45" s="76">
        <v>1553.362205505</v>
      </c>
      <c r="I45" s="76">
        <v>1553.362205505</v>
      </c>
      <c r="J45" s="76">
        <v>1553.362205505</v>
      </c>
      <c r="K45" s="76">
        <v>1553.362205505</v>
      </c>
      <c r="L45" s="76">
        <v>1553.362205505</v>
      </c>
      <c r="M45" s="76">
        <v>1553.362205505</v>
      </c>
      <c r="N45" s="76">
        <v>1553.362205505</v>
      </c>
    </row>
    <row r="46" spans="1:15" x14ac:dyDescent="0.25">
      <c r="A46" s="53" t="s">
        <v>264</v>
      </c>
      <c r="B46" s="14">
        <f>B41*(B42/1000)</f>
        <v>102397.39615736384</v>
      </c>
      <c r="C46" s="14">
        <f t="shared" ref="C46:N46" si="5">C41*(C42/1000)</f>
        <v>187958.94458979421</v>
      </c>
      <c r="D46" s="14">
        <f t="shared" si="5"/>
        <v>135798.34796048654</v>
      </c>
      <c r="E46" s="14">
        <f t="shared" si="5"/>
        <v>59781.151612232199</v>
      </c>
      <c r="F46" s="14">
        <f t="shared" si="5"/>
        <v>29518.592620886076</v>
      </c>
      <c r="G46" s="14">
        <f t="shared" si="5"/>
        <v>35224.64189780374</v>
      </c>
      <c r="H46" s="14">
        <f t="shared" si="5"/>
        <v>105339.22925762027</v>
      </c>
      <c r="I46" s="14">
        <f t="shared" si="5"/>
        <v>52760.600210162273</v>
      </c>
      <c r="J46" s="14">
        <f t="shared" si="5"/>
        <v>342134.3673543749</v>
      </c>
      <c r="K46" s="14">
        <f t="shared" si="5"/>
        <v>372138.64284572913</v>
      </c>
      <c r="L46" s="14">
        <f t="shared" si="5"/>
        <v>897957.39198841341</v>
      </c>
      <c r="M46" s="14">
        <f t="shared" si="5"/>
        <v>385853.9277200129</v>
      </c>
      <c r="N46" s="14">
        <f t="shared" si="5"/>
        <v>949113.67919503816</v>
      </c>
      <c r="O46" s="71">
        <f t="shared" ref="O46:O49" si="6">SUM(B46:N46)</f>
        <v>3655976.9134099176</v>
      </c>
    </row>
    <row r="47" spans="1:15" x14ac:dyDescent="0.25">
      <c r="A47" s="83" t="s">
        <v>265</v>
      </c>
      <c r="B47" s="84">
        <f t="shared" ref="B47:N47" si="7">B46*B44</f>
        <v>18124.339119853397</v>
      </c>
      <c r="C47" s="84">
        <f t="shared" si="7"/>
        <v>33268.733192393571</v>
      </c>
      <c r="D47" s="84">
        <f t="shared" si="7"/>
        <v>24036.307589006115</v>
      </c>
      <c r="E47" s="84">
        <f t="shared" si="7"/>
        <v>10581.263835365098</v>
      </c>
      <c r="F47" s="84">
        <f t="shared" si="7"/>
        <v>5224.7908938968349</v>
      </c>
      <c r="G47" s="84">
        <f t="shared" si="7"/>
        <v>6234.7616159112613</v>
      </c>
      <c r="H47" s="84">
        <f t="shared" si="7"/>
        <v>18645.043578598787</v>
      </c>
      <c r="I47" s="84">
        <f t="shared" si="7"/>
        <v>9338.6262371987214</v>
      </c>
      <c r="J47" s="84">
        <f t="shared" si="7"/>
        <v>60557.783021724354</v>
      </c>
      <c r="K47" s="84">
        <f t="shared" si="7"/>
        <v>65868.539783694054</v>
      </c>
      <c r="L47" s="84">
        <f t="shared" si="7"/>
        <v>158938.45838194917</v>
      </c>
      <c r="M47" s="84">
        <f t="shared" si="7"/>
        <v>68296.145206442277</v>
      </c>
      <c r="N47" s="84">
        <f t="shared" si="7"/>
        <v>167993.12121752175</v>
      </c>
      <c r="O47" s="84">
        <f t="shared" si="6"/>
        <v>647107.91367355536</v>
      </c>
    </row>
    <row r="48" spans="1:15" x14ac:dyDescent="0.25">
      <c r="A48" s="85" t="s">
        <v>225</v>
      </c>
      <c r="B48" s="86">
        <f>B46*$B$45/10^6</f>
        <v>159.06024513297191</v>
      </c>
      <c r="C48" s="86">
        <f t="shared" ref="C48:N48" si="8">C46*$B$45/10^6</f>
        <v>291.96832071239481</v>
      </c>
      <c r="D48" s="86">
        <f t="shared" si="8"/>
        <v>210.9440212918368</v>
      </c>
      <c r="E48" s="86">
        <f t="shared" si="8"/>
        <v>92.861781516005806</v>
      </c>
      <c r="F48" s="86">
        <f t="shared" si="8"/>
        <v>45.853066136983216</v>
      </c>
      <c r="G48" s="86">
        <f t="shared" si="8"/>
        <v>54.716627426496245</v>
      </c>
      <c r="H48" s="86">
        <f t="shared" si="8"/>
        <v>163.62997748581387</v>
      </c>
      <c r="I48" s="86">
        <f t="shared" si="8"/>
        <v>81.956322306225246</v>
      </c>
      <c r="J48" s="86">
        <f t="shared" si="8"/>
        <v>531.45859545264966</v>
      </c>
      <c r="K48" s="86">
        <f t="shared" si="8"/>
        <v>578.06610300447926</v>
      </c>
      <c r="L48" s="86">
        <f t="shared" si="8"/>
        <v>1394.8530748686396</v>
      </c>
      <c r="M48" s="86">
        <f t="shared" si="8"/>
        <v>599.37090816592615</v>
      </c>
      <c r="N48" s="86">
        <f t="shared" si="8"/>
        <v>1474.3173179893697</v>
      </c>
      <c r="O48" s="86">
        <f t="shared" si="6"/>
        <v>5679.0563614897928</v>
      </c>
    </row>
    <row r="49" spans="1:15" x14ac:dyDescent="0.25">
      <c r="A49" s="55" t="s">
        <v>246</v>
      </c>
      <c r="B49" s="56">
        <v>2.4447782398191252E-2</v>
      </c>
      <c r="C49" s="56">
        <v>4.4875939716895977E-2</v>
      </c>
      <c r="D49" s="56">
        <v>3.2422391443135155E-2</v>
      </c>
      <c r="E49" s="56">
        <v>1.4272985847052997E-2</v>
      </c>
      <c r="F49" s="56">
        <v>7.0476804701872179E-3</v>
      </c>
      <c r="G49" s="56">
        <v>8.410022251427984E-3</v>
      </c>
      <c r="H49" s="56">
        <v>2.515015665950877E-2</v>
      </c>
      <c r="I49" s="56">
        <v>1.2596801496336196E-2</v>
      </c>
      <c r="J49" s="56">
        <v>8.1685930286432035E-2</v>
      </c>
      <c r="K49" s="56">
        <v>8.8849569458474192E-2</v>
      </c>
      <c r="L49" s="56">
        <v>0.21439087072529348</v>
      </c>
      <c r="M49" s="56">
        <v>9.2124147843459625E-2</v>
      </c>
      <c r="N49" s="56">
        <v>0.22660463616132992</v>
      </c>
      <c r="O49" s="56">
        <f t="shared" si="6"/>
        <v>0.87287891475772472</v>
      </c>
    </row>
    <row r="51" spans="1:15" x14ac:dyDescent="0.25">
      <c r="O51" s="53">
        <f>O41/O39</f>
        <v>0.18061508716322003</v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'\\nexant.corp\NexantFS\rdudata\CSPA Projects\610025 - FEECA Potential Study\TEAPOT model and output\DG\[FL PV Analysis_v6_with EE savings - 12 Mar 2019 - Draft Work Product.xlsx]Forecast'!#REF!</xm:f>
          </x14:formula1>
          <xm:sqref>B1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35"/>
  <sheetViews>
    <sheetView workbookViewId="0">
      <selection activeCell="C17" sqref="C17"/>
    </sheetView>
  </sheetViews>
  <sheetFormatPr defaultColWidth="9.140625" defaultRowHeight="15" outlineLevelRow="1" x14ac:dyDescent="0.25"/>
  <cols>
    <col min="1" max="1" width="34.42578125" bestFit="1" customWidth="1"/>
    <col min="2" max="2" width="14.28515625" bestFit="1" customWidth="1"/>
    <col min="3" max="3" width="21.140625" bestFit="1" customWidth="1"/>
    <col min="4" max="4" width="16.7109375" customWidth="1"/>
    <col min="5" max="5" width="29.42578125" bestFit="1" customWidth="1"/>
    <col min="6" max="6" width="21.28515625" customWidth="1"/>
    <col min="7" max="7" width="18.42578125" bestFit="1" customWidth="1"/>
    <col min="8" max="8" width="14.28515625" customWidth="1"/>
    <col min="9" max="9" width="14.28515625" bestFit="1" customWidth="1"/>
    <col min="10" max="10" width="14.28515625" customWidth="1"/>
    <col min="11" max="11" width="14.28515625" bestFit="1" customWidth="1"/>
    <col min="12" max="12" width="14.28515625" customWidth="1"/>
    <col min="13" max="13" width="14.28515625" bestFit="1" customWidth="1"/>
    <col min="14" max="14" width="14.28515625" customWidth="1"/>
    <col min="15" max="15" width="18.7109375" bestFit="1" customWidth="1"/>
    <col min="16" max="16" width="18.7109375" customWidth="1"/>
    <col min="17" max="17" width="14.28515625" bestFit="1" customWidth="1"/>
    <col min="18" max="18" width="14.28515625" customWidth="1"/>
    <col min="19" max="20" width="12.7109375" customWidth="1"/>
    <col min="21" max="21" width="11.5703125" bestFit="1" customWidth="1"/>
    <col min="22" max="22" width="11.5703125" customWidth="1"/>
    <col min="23" max="23" width="14.28515625" bestFit="1" customWidth="1"/>
    <col min="24" max="24" width="14.28515625" customWidth="1"/>
    <col min="25" max="25" width="14.28515625" bestFit="1" customWidth="1"/>
    <col min="26" max="26" width="14.28515625" customWidth="1"/>
    <col min="27" max="27" width="13.28515625" bestFit="1" customWidth="1"/>
    <col min="28" max="28" width="13.28515625" customWidth="1"/>
    <col min="29" max="29" width="12.5703125" bestFit="1" customWidth="1"/>
  </cols>
  <sheetData>
    <row r="1" spans="1:29" ht="15.75" outlineLevel="1" x14ac:dyDescent="0.25">
      <c r="A1" s="89" t="s">
        <v>11</v>
      </c>
      <c r="B1" s="90" t="s">
        <v>51</v>
      </c>
    </row>
    <row r="2" spans="1:29" outlineLevel="1" x14ac:dyDescent="0.25">
      <c r="A2" s="91" t="s">
        <v>13</v>
      </c>
      <c r="B2" s="13">
        <v>461.9</v>
      </c>
    </row>
    <row r="3" spans="1:29" x14ac:dyDescent="0.25">
      <c r="A3" s="92"/>
      <c r="B3" s="92"/>
      <c r="C3" s="92"/>
      <c r="E3" s="92"/>
      <c r="F3" s="92"/>
      <c r="G3" s="92"/>
    </row>
    <row r="4" spans="1:29" x14ac:dyDescent="0.25">
      <c r="A4" s="97" t="s">
        <v>266</v>
      </c>
    </row>
    <row r="5" spans="1:29" x14ac:dyDescent="0.25">
      <c r="A5" s="98" t="s">
        <v>267</v>
      </c>
    </row>
    <row r="6" spans="1:29" x14ac:dyDescent="0.25">
      <c r="A6" s="98" t="s">
        <v>268</v>
      </c>
    </row>
    <row r="7" spans="1:29" x14ac:dyDescent="0.25">
      <c r="A7" s="99" t="s">
        <v>269</v>
      </c>
      <c r="B7" s="92"/>
      <c r="C7" s="140" t="s">
        <v>270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00"/>
      <c r="AC7" s="92"/>
    </row>
    <row r="8" spans="1:29" x14ac:dyDescent="0.25">
      <c r="A8" s="101" t="s">
        <v>39</v>
      </c>
      <c r="B8" s="101" t="s">
        <v>40</v>
      </c>
      <c r="C8" s="101" t="s">
        <v>41</v>
      </c>
      <c r="D8" s="101" t="s">
        <v>271</v>
      </c>
      <c r="E8" s="102" t="s">
        <v>42</v>
      </c>
      <c r="F8" s="102" t="s">
        <v>43</v>
      </c>
    </row>
    <row r="9" spans="1:29" x14ac:dyDescent="0.25">
      <c r="A9" s="24" t="s">
        <v>35</v>
      </c>
      <c r="B9" s="103">
        <v>43362000</v>
      </c>
      <c r="C9" s="24">
        <v>7</v>
      </c>
      <c r="D9" s="104">
        <f>C9*B9</f>
        <v>303534000</v>
      </c>
      <c r="E9" s="105">
        <v>5.5</v>
      </c>
      <c r="F9" s="106">
        <v>2.9979931217631295</v>
      </c>
    </row>
    <row r="10" spans="1:29" x14ac:dyDescent="0.25">
      <c r="A10" t="s">
        <v>33</v>
      </c>
      <c r="B10" s="93">
        <v>27594000</v>
      </c>
      <c r="C10" s="24">
        <v>5</v>
      </c>
      <c r="D10" s="93">
        <f t="shared" ref="D10:D28" si="0">C10*B10</f>
        <v>137970000</v>
      </c>
      <c r="E10" s="105">
        <v>3.5</v>
      </c>
      <c r="F10" s="106">
        <v>1.9078138047583553</v>
      </c>
    </row>
    <row r="11" spans="1:29" x14ac:dyDescent="0.25">
      <c r="A11" t="s">
        <v>32</v>
      </c>
      <c r="B11" s="93">
        <v>24834600</v>
      </c>
      <c r="C11" s="24">
        <v>1</v>
      </c>
      <c r="D11" s="93">
        <f t="shared" si="0"/>
        <v>24834600</v>
      </c>
      <c r="E11" s="105">
        <v>3.5</v>
      </c>
      <c r="F11" s="106">
        <v>1.9078138047583553</v>
      </c>
    </row>
    <row r="12" spans="1:29" x14ac:dyDescent="0.25">
      <c r="A12" t="s">
        <v>30</v>
      </c>
      <c r="B12" s="93">
        <v>21286800</v>
      </c>
      <c r="C12" s="24">
        <v>7</v>
      </c>
      <c r="D12" s="93">
        <f t="shared" si="0"/>
        <v>149007600</v>
      </c>
      <c r="E12" s="105">
        <v>3</v>
      </c>
      <c r="F12" s="106">
        <v>1.6352689755071617</v>
      </c>
    </row>
    <row r="13" spans="1:29" x14ac:dyDescent="0.25">
      <c r="A13" t="s">
        <v>29</v>
      </c>
      <c r="B13" s="93">
        <v>17739000</v>
      </c>
      <c r="C13" s="24">
        <v>4</v>
      </c>
      <c r="D13" s="93">
        <f t="shared" si="0"/>
        <v>70956000</v>
      </c>
      <c r="E13" s="105">
        <v>2.5</v>
      </c>
      <c r="F13" s="106">
        <v>1.362724146255968</v>
      </c>
    </row>
    <row r="14" spans="1:29" x14ac:dyDescent="0.25">
      <c r="A14" t="s">
        <v>34</v>
      </c>
      <c r="B14" s="93">
        <v>15768000</v>
      </c>
      <c r="C14" s="24">
        <v>4</v>
      </c>
      <c r="D14" s="93">
        <f t="shared" si="0"/>
        <v>63072000</v>
      </c>
      <c r="E14" s="105">
        <v>4.5</v>
      </c>
      <c r="F14" s="106">
        <v>2.4529034632607427</v>
      </c>
    </row>
    <row r="15" spans="1:29" x14ac:dyDescent="0.25">
      <c r="A15" t="s">
        <v>28</v>
      </c>
      <c r="B15" s="93">
        <v>11826000</v>
      </c>
      <c r="C15" s="24">
        <v>8</v>
      </c>
      <c r="D15" s="93">
        <f t="shared" si="0"/>
        <v>94608000</v>
      </c>
      <c r="E15" s="105">
        <v>1.5</v>
      </c>
      <c r="F15" s="106">
        <v>0.81763448775358083</v>
      </c>
    </row>
    <row r="16" spans="1:29" x14ac:dyDescent="0.25">
      <c r="A16" t="s">
        <v>31</v>
      </c>
      <c r="B16" s="93">
        <v>10512000</v>
      </c>
      <c r="C16" s="24">
        <v>4</v>
      </c>
      <c r="D16" s="93">
        <f t="shared" si="0"/>
        <v>42048000</v>
      </c>
      <c r="E16" s="105">
        <v>3</v>
      </c>
      <c r="F16" s="106">
        <v>1.6352689755071617</v>
      </c>
    </row>
    <row r="17" spans="1:11" x14ac:dyDescent="0.25">
      <c r="A17" t="s">
        <v>25</v>
      </c>
      <c r="B17" s="93">
        <v>6997049.9999999991</v>
      </c>
      <c r="C17" s="24">
        <v>27</v>
      </c>
      <c r="D17" s="93">
        <f t="shared" si="0"/>
        <v>188920349.99999997</v>
      </c>
      <c r="E17" s="107">
        <v>1.125</v>
      </c>
      <c r="F17" s="106">
        <v>0.61322586581518568</v>
      </c>
    </row>
    <row r="18" spans="1:11" x14ac:dyDescent="0.25">
      <c r="A18" t="s">
        <v>24</v>
      </c>
      <c r="B18" s="93">
        <v>4975680</v>
      </c>
      <c r="C18" s="24">
        <v>32</v>
      </c>
      <c r="D18" s="93">
        <f t="shared" si="0"/>
        <v>159221760</v>
      </c>
      <c r="E18" s="105">
        <v>0.8</v>
      </c>
      <c r="F18" s="106">
        <v>0.43607172680190981</v>
      </c>
    </row>
    <row r="19" spans="1:11" x14ac:dyDescent="0.25">
      <c r="A19" t="s">
        <v>26</v>
      </c>
      <c r="B19" s="93">
        <v>4380000</v>
      </c>
      <c r="C19" s="24">
        <v>10</v>
      </c>
      <c r="D19" s="93">
        <f t="shared" si="0"/>
        <v>43800000</v>
      </c>
      <c r="E19" s="105">
        <v>1.25</v>
      </c>
      <c r="F19" s="106">
        <v>0.68136207312798402</v>
      </c>
    </row>
    <row r="20" spans="1:11" x14ac:dyDescent="0.25">
      <c r="A20" t="s">
        <v>27</v>
      </c>
      <c r="B20" s="93">
        <v>4380000</v>
      </c>
      <c r="C20" s="24">
        <v>0</v>
      </c>
      <c r="D20" s="93">
        <f t="shared" si="0"/>
        <v>0</v>
      </c>
      <c r="E20" s="105">
        <v>1.25</v>
      </c>
      <c r="F20" s="106">
        <v>0.68136207312798402</v>
      </c>
    </row>
    <row r="21" spans="1:11" x14ac:dyDescent="0.25">
      <c r="A21" t="s">
        <v>23</v>
      </c>
      <c r="B21" s="93">
        <v>3109799.9999999995</v>
      </c>
      <c r="C21" s="24">
        <v>60</v>
      </c>
      <c r="D21" s="93">
        <f t="shared" si="0"/>
        <v>186587999.99999997</v>
      </c>
      <c r="E21" s="105">
        <v>0.5</v>
      </c>
      <c r="F21" s="106">
        <v>0.27254482925119361</v>
      </c>
    </row>
    <row r="22" spans="1:11" x14ac:dyDescent="0.25">
      <c r="A22" t="s">
        <v>22</v>
      </c>
      <c r="B22" s="93">
        <v>1226400</v>
      </c>
      <c r="C22" s="24">
        <v>470</v>
      </c>
      <c r="D22" s="93">
        <f t="shared" si="0"/>
        <v>576408000</v>
      </c>
      <c r="E22" s="105">
        <v>0.35</v>
      </c>
      <c r="F22" s="106">
        <v>0.19078138047583554</v>
      </c>
    </row>
    <row r="23" spans="1:11" x14ac:dyDescent="0.25">
      <c r="A23" t="s">
        <v>20</v>
      </c>
      <c r="B23" s="93">
        <v>1088430</v>
      </c>
      <c r="C23" s="24">
        <v>95</v>
      </c>
      <c r="D23" s="93">
        <f t="shared" si="0"/>
        <v>103400850</v>
      </c>
      <c r="E23" s="107">
        <v>0.17499999999999999</v>
      </c>
      <c r="F23" s="106">
        <v>9.5390690237917769E-2</v>
      </c>
    </row>
    <row r="24" spans="1:11" x14ac:dyDescent="0.25">
      <c r="A24" t="s">
        <v>21</v>
      </c>
      <c r="B24" s="93">
        <v>858479.99999999988</v>
      </c>
      <c r="C24" s="24">
        <v>188</v>
      </c>
      <c r="D24" s="93">
        <f t="shared" si="0"/>
        <v>161394239.99999997</v>
      </c>
      <c r="E24" s="105">
        <v>0.2</v>
      </c>
      <c r="F24" s="106">
        <v>0.10901793170047745</v>
      </c>
    </row>
    <row r="25" spans="1:11" x14ac:dyDescent="0.25">
      <c r="A25" t="s">
        <v>19</v>
      </c>
      <c r="B25" s="93">
        <v>525600</v>
      </c>
      <c r="C25" s="24">
        <v>558</v>
      </c>
      <c r="D25" s="93">
        <f t="shared" si="0"/>
        <v>293284800</v>
      </c>
      <c r="E25" s="105">
        <v>0.15</v>
      </c>
      <c r="F25" s="106">
        <v>8.1763448775358086E-2</v>
      </c>
    </row>
    <row r="26" spans="1:11" x14ac:dyDescent="0.25">
      <c r="A26" t="s">
        <v>17</v>
      </c>
      <c r="B26" s="93">
        <v>429240</v>
      </c>
      <c r="C26" s="24">
        <v>366</v>
      </c>
      <c r="D26" s="93">
        <f>C26*B26</f>
        <v>157101840</v>
      </c>
      <c r="E26" s="105">
        <v>0.1</v>
      </c>
      <c r="F26" s="106">
        <v>5.4508965850238726E-2</v>
      </c>
    </row>
    <row r="27" spans="1:11" x14ac:dyDescent="0.25">
      <c r="A27" t="s">
        <v>18</v>
      </c>
      <c r="B27" s="93">
        <v>429239.99999999994</v>
      </c>
      <c r="C27" s="24">
        <v>0</v>
      </c>
      <c r="D27" s="93">
        <f t="shared" si="0"/>
        <v>0</v>
      </c>
      <c r="E27" s="105">
        <v>0.1</v>
      </c>
      <c r="F27" s="106">
        <v>5.4508965850238726E-2</v>
      </c>
    </row>
    <row r="28" spans="1:11" x14ac:dyDescent="0.25">
      <c r="A28" s="92" t="s">
        <v>16</v>
      </c>
      <c r="B28" s="94">
        <v>214620</v>
      </c>
      <c r="C28" s="24">
        <v>1721</v>
      </c>
      <c r="D28" s="93">
        <f t="shared" si="0"/>
        <v>369361020</v>
      </c>
      <c r="E28" s="108">
        <v>0.05</v>
      </c>
      <c r="F28" s="106">
        <v>2.7254482925119363E-2</v>
      </c>
    </row>
    <row r="29" spans="1:11" x14ac:dyDescent="0.25">
      <c r="A29" s="109" t="s">
        <v>9</v>
      </c>
      <c r="B29" s="95"/>
      <c r="C29" s="96">
        <f>SUM(C9:C28)</f>
        <v>3567</v>
      </c>
      <c r="D29" s="110">
        <f>SUM(D9:D28)</f>
        <v>3125511060</v>
      </c>
      <c r="E29" s="110">
        <f>SUMPRODUCT(C9:C28,E9:E28)</f>
        <v>656.05000000000018</v>
      </c>
      <c r="F29" s="110">
        <f>SUMPRODUCT(C9:C28,F9:F28)</f>
        <v>357.60607046049114</v>
      </c>
    </row>
    <row r="30" spans="1:11" x14ac:dyDescent="0.25">
      <c r="A30" s="111" t="s">
        <v>36</v>
      </c>
      <c r="B30" s="111"/>
      <c r="C30" s="111"/>
      <c r="D30" s="112">
        <f>E29</f>
        <v>656.05000000000018</v>
      </c>
      <c r="E30" s="113"/>
      <c r="H30" s="114"/>
      <c r="K30" s="114"/>
    </row>
    <row r="31" spans="1:11" x14ac:dyDescent="0.25">
      <c r="A31" s="109" t="s">
        <v>13</v>
      </c>
      <c r="B31" s="95"/>
      <c r="C31" s="95"/>
      <c r="D31" s="96">
        <v>461.9</v>
      </c>
    </row>
    <row r="32" spans="1:11" x14ac:dyDescent="0.25">
      <c r="A32" s="115" t="s">
        <v>37</v>
      </c>
      <c r="B32" s="116"/>
      <c r="C32" s="116"/>
      <c r="D32" s="117">
        <f>D30</f>
        <v>656.05000000000018</v>
      </c>
    </row>
    <row r="33" spans="1:4" x14ac:dyDescent="0.25">
      <c r="A33" t="s">
        <v>14</v>
      </c>
      <c r="D33" s="118">
        <v>1.0269716038946811E-4</v>
      </c>
    </row>
    <row r="34" spans="1:4" x14ac:dyDescent="0.25">
      <c r="A34" s="116" t="s">
        <v>272</v>
      </c>
      <c r="B34" s="116"/>
      <c r="C34" s="116"/>
      <c r="D34" s="117">
        <f>(D32/D30)*D29/1000</f>
        <v>3125511.06</v>
      </c>
    </row>
    <row r="35" spans="1:4" x14ac:dyDescent="0.25">
      <c r="A35" s="119" t="s">
        <v>38</v>
      </c>
    </row>
  </sheetData>
  <mergeCells count="1">
    <mergeCell ref="C7:A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Results</vt:lpstr>
      <vt:lpstr>Battery Storage - Res</vt:lpstr>
      <vt:lpstr>Battery Storage - Com</vt:lpstr>
      <vt:lpstr>PV</vt:lpstr>
      <vt:lpstr>CHP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2019-05-14T11:34:10Z</dcterms:created>
  <dcterms:modified xsi:type="dcterms:W3CDTF">2019-05-14T11:35:43Z</dcterms:modified>
</cp:coreProperties>
</file>