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13_ncr:1_{722BE8C0-4EA5-4C9D-9A7A-2526EFD51267}" xr6:coauthVersionLast="43" xr6:coauthVersionMax="43" xr10:uidLastSave="{00000000-0000-0000-0000-000000000000}"/>
  <bookViews>
    <workbookView xWindow="-26625" yWindow="345" windowWidth="23715" windowHeight="13860" xr2:uid="{00000000-000D-0000-FFFF-FFFF00000000}"/>
  </bookViews>
  <sheets>
    <sheet name="2017TYSPSupp_FL_EVProjections" sheetId="14" r:id="rId1"/>
    <sheet name="Original Charging_Assumptions" sheetId="1" state="hidden" r:id="rId2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INTEL_EPS_EST" hidden="1">"c24729"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ACRO_SURVEY_CONSUMER_SENTIMENT" hidden="1">"c20808"</definedName>
    <definedName name="IQ_MONTH" hidden="1">15000</definedName>
    <definedName name="IQ_NTM" hidden="1">6000</definedName>
    <definedName name="IQ_PC_WRITTEN" hidden="1">"c1027"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'2017TYSPSupp_FL_EVProjections'!$A$4:$I$23</definedName>
    <definedName name="_xlnm.Print_Area" localSheetId="1">'Original Charging_Assumptions'!$A$6:$L$31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4" l="1"/>
  <c r="A11" i="14" s="1"/>
  <c r="A12" i="14" s="1"/>
  <c r="A13" i="14" s="1"/>
  <c r="A14" i="14" s="1"/>
  <c r="A15" i="14" s="1"/>
  <c r="A16" i="14" s="1"/>
  <c r="A17" i="14" s="1"/>
  <c r="A18" i="14" s="1"/>
  <c r="A19" i="14" s="1"/>
  <c r="B19" i="1" l="1"/>
  <c r="B9" i="1"/>
  <c r="D9" i="1"/>
  <c r="C9" i="1"/>
  <c r="C13" i="1"/>
  <c r="C14" i="1" s="1"/>
  <c r="B23" i="1"/>
  <c r="C23" i="1" s="1"/>
  <c r="G23" i="1"/>
  <c r="H23" i="1"/>
  <c r="G19" i="1"/>
  <c r="G22" i="1"/>
  <c r="H22" i="1" s="1"/>
  <c r="I23" i="1"/>
  <c r="B22" i="1"/>
  <c r="D22" i="1" s="1"/>
  <c r="B24" i="1" l="1"/>
  <c r="H24" i="1"/>
  <c r="C26" i="1" s="1"/>
  <c r="C22" i="1"/>
  <c r="C24" i="1"/>
  <c r="I22" i="1"/>
  <c r="I24" i="1" s="1"/>
  <c r="D26" i="1" s="1"/>
  <c r="D23" i="1"/>
  <c r="D24" i="1" s="1"/>
  <c r="G24" i="1"/>
  <c r="B26" i="1" s="1"/>
</calcChain>
</file>

<file path=xl/sharedStrings.xml><?xml version="1.0" encoding="utf-8"?>
<sst xmlns="http://schemas.openxmlformats.org/spreadsheetml/2006/main" count="86" uniqueCount="73">
  <si>
    <t>Level 1</t>
  </si>
  <si>
    <t>Level 2</t>
  </si>
  <si>
    <t>Level 3</t>
  </si>
  <si>
    <t>Price per kWh  (1)</t>
  </si>
  <si>
    <t>Cost per charge</t>
  </si>
  <si>
    <t>Average miles per charge</t>
  </si>
  <si>
    <t>Note: Uses Nissan Leaf battery and mileage assumptions</t>
  </si>
  <si>
    <t>Amps</t>
  </si>
  <si>
    <t>kW load</t>
  </si>
  <si>
    <t>Voltage requirement</t>
  </si>
  <si>
    <t>Circuit breaker size req'd</t>
  </si>
  <si>
    <t>~ hours to charge</t>
  </si>
  <si>
    <t>20 amp</t>
  </si>
  <si>
    <t>40 amp</t>
  </si>
  <si>
    <t>Location</t>
  </si>
  <si>
    <t>Home</t>
  </si>
  <si>
    <t>Home / Public</t>
  </si>
  <si>
    <t>Public</t>
  </si>
  <si>
    <t>(2) Assumes $3/gallon and 31 mpg (Nissan Versa).</t>
  </si>
  <si>
    <t>(1) Average TEC residential rate for 1,000 kWh. Does not reflect tier rate structure nor potenetial use of TOU rates.</t>
  </si>
  <si>
    <t>12 - 15</t>
  </si>
  <si>
    <t>6 - 8</t>
  </si>
  <si>
    <t>112 amp</t>
  </si>
  <si>
    <t>Blink DC Fast-charger from ECO-tality</t>
  </si>
  <si>
    <t>pdf saved in Resources_EV_EVSE</t>
  </si>
  <si>
    <t>kWh per full charge</t>
  </si>
  <si>
    <t>Mile</t>
  </si>
  <si>
    <t>Day</t>
  </si>
  <si>
    <t>Year</t>
  </si>
  <si>
    <t>Fuel cost - electric</t>
  </si>
  <si>
    <t>Fuel cost  - gasoline (2)</t>
  </si>
  <si>
    <t>Cost Savings - No TOU rates</t>
  </si>
  <si>
    <t>http://www.tampaelectric.com/residential/saveenergy/energyplanner/</t>
  </si>
  <si>
    <t>TOU RATE CALC</t>
  </si>
  <si>
    <t>Cost Savings - TOU rates (3)</t>
  </si>
  <si>
    <t>(3) Assumes low tier energy planner rate of 8.367 cents/ kWh.</t>
  </si>
  <si>
    <t>(4) Assumes 12,000 mile per year</t>
  </si>
  <si>
    <t>Fuel cost - electric (4)</t>
  </si>
  <si>
    <t>Fuel cost  - gasoline (2) (4)</t>
  </si>
  <si>
    <t>(3.3 kW @ ~ 7.5 hours)</t>
  </si>
  <si>
    <t>Average Miles per Year</t>
  </si>
  <si>
    <t>Average Miles per Charge</t>
  </si>
  <si>
    <t>LEAF EV</t>
  </si>
  <si>
    <t>kWh per Full Charge</t>
  </si>
  <si>
    <t>Cost per Charge</t>
  </si>
  <si>
    <t>NOTE: Per discussion with Keith and Kenneth, 1/2015, need to include the top 3 EV models' assumptions as they differ quite a bit from each other….</t>
  </si>
  <si>
    <t>REPLACING THIS TAB WITH KENNETH AND KEITH's NEW ESTIMATES FOR TOP 3 EV MODELS…</t>
  </si>
  <si>
    <t>Originally used these assumptions…keep as a reference, don't delete</t>
  </si>
  <si>
    <t>Originally Used in Calcuations</t>
  </si>
  <si>
    <t>Number of</t>
  </si>
  <si>
    <t>Electric</t>
  </si>
  <si>
    <t>Vehicles</t>
  </si>
  <si>
    <t>Number of Public</t>
  </si>
  <si>
    <t>EV Charging</t>
  </si>
  <si>
    <t>Stations</t>
  </si>
  <si>
    <t>Cumulative Impact of Electric Vehicles</t>
  </si>
  <si>
    <t>Summer</t>
  </si>
  <si>
    <t>Demand</t>
  </si>
  <si>
    <t>Winter</t>
  </si>
  <si>
    <t>Annual</t>
  </si>
  <si>
    <t>Energy</t>
  </si>
  <si>
    <t>(-)</t>
  </si>
  <si>
    <t>(MW)</t>
  </si>
  <si>
    <t>(GWh)</t>
  </si>
  <si>
    <t>Notes</t>
  </si>
  <si>
    <t xml:space="preserve">Cumulative counts provided. 
Estimated 20% of EV demand at time of summer retail peak
Estimated 10% of EV demand at time of winter retail peak 
</t>
  </si>
  <si>
    <t>Incremental</t>
  </si>
  <si>
    <t>GWh</t>
  </si>
  <si>
    <t>Incremental Demand MW Change</t>
  </si>
  <si>
    <t>NOTES:</t>
  </si>
  <si>
    <t>kWh/EV</t>
  </si>
  <si>
    <t>FINAL for TYSP Supplemental Data Request, to be filed 5/16/17</t>
  </si>
  <si>
    <t>Our forecast is slightly higher than last year's…estimate of actuals for 2016 was stronger than anticipated.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</si>
</sst>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0.0"/>
    <numFmt numFmtId="169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igh Tower Text"/>
      <family val="1"/>
    </font>
    <font>
      <sz val="16"/>
      <color theme="1"/>
      <name val="High Tower Text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color theme="1"/>
      <name val="High Tower Text"/>
      <family val="1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High Tower Text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6A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2" applyNumberFormat="0" applyAlignment="0" applyProtection="0"/>
    <xf numFmtId="0" fontId="20" fillId="8" borderId="13" applyNumberFormat="0" applyAlignment="0" applyProtection="0"/>
    <xf numFmtId="0" fontId="21" fillId="8" borderId="12" applyNumberFormat="0" applyAlignment="0" applyProtection="0"/>
    <xf numFmtId="0" fontId="22" fillId="0" borderId="14" applyNumberFormat="0" applyFill="0" applyAlignment="0" applyProtection="0"/>
    <xf numFmtId="0" fontId="23" fillId="9" borderId="15" applyNumberFormat="0" applyAlignment="0" applyProtection="0"/>
    <xf numFmtId="0" fontId="24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4" fillId="0" borderId="17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9" applyNumberFormat="0" applyProtection="0">
      <alignment wrapText="1"/>
    </xf>
    <xf numFmtId="0" fontId="11" fillId="0" borderId="18" applyNumberFormat="0" applyFont="0" applyProtection="0">
      <alignment wrapText="1"/>
    </xf>
    <xf numFmtId="0" fontId="27" fillId="0" borderId="23" applyNumberFormat="0" applyProtection="0">
      <alignment horizontal="left" wrapText="1"/>
    </xf>
    <xf numFmtId="0" fontId="27" fillId="0" borderId="22" applyNumberFormat="0" applyFill="0" applyProtection="0">
      <alignment wrapText="1"/>
    </xf>
    <xf numFmtId="0" fontId="27" fillId="0" borderId="20" applyNumberFormat="0" applyProtection="0">
      <alignment wrapText="1"/>
    </xf>
    <xf numFmtId="0" fontId="11" fillId="0" borderId="19" applyNumberFormat="0" applyProtection="0">
      <alignment vertical="top" wrapText="1"/>
    </xf>
    <xf numFmtId="0" fontId="11" fillId="0" borderId="21" applyNumberFormat="0" applyFont="0" applyFill="0" applyProtection="0">
      <alignment wrapText="1"/>
    </xf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1" fillId="0" borderId="0" applyNumberFormat="0" applyProtection="0">
      <alignment vertical="top" wrapText="1"/>
    </xf>
    <xf numFmtId="0" fontId="30" fillId="0" borderId="0" applyNumberFormat="0" applyProtection="0">
      <alignment horizontal="left"/>
    </xf>
    <xf numFmtId="167" fontId="5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75">
    <xf numFmtId="0" fontId="0" fillId="0" borderId="0" xfId="0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16" fontId="7" fillId="0" borderId="0" xfId="0" quotePrefix="1" applyNumberFormat="1" applyFont="1" applyFill="1" applyAlignment="1">
      <alignment horizontal="right"/>
    </xf>
    <xf numFmtId="164" fontId="7" fillId="0" borderId="0" xfId="2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4" fontId="7" fillId="0" borderId="0" xfId="2" applyNumberFormat="1" applyFont="1" applyFill="1"/>
    <xf numFmtId="166" fontId="7" fillId="0" borderId="0" xfId="2" applyNumberFormat="1" applyFont="1" applyFill="1"/>
    <xf numFmtId="164" fontId="7" fillId="0" borderId="1" xfId="2" applyNumberFormat="1" applyFont="1" applyFill="1" applyBorder="1"/>
    <xf numFmtId="44" fontId="7" fillId="0" borderId="1" xfId="2" applyNumberFormat="1" applyFont="1" applyFill="1" applyBorder="1"/>
    <xf numFmtId="166" fontId="7" fillId="0" borderId="1" xfId="2" applyNumberFormat="1" applyFont="1" applyFill="1" applyBorder="1"/>
    <xf numFmtId="0" fontId="7" fillId="0" borderId="0" xfId="0" applyFont="1" applyFill="1" applyAlignment="1">
      <alignment horizontal="left" indent="1"/>
    </xf>
    <xf numFmtId="44" fontId="7" fillId="0" borderId="0" xfId="0" applyNumberFormat="1" applyFont="1" applyFill="1"/>
    <xf numFmtId="166" fontId="7" fillId="0" borderId="0" xfId="0" applyNumberFormat="1" applyFont="1" applyFill="1"/>
    <xf numFmtId="0" fontId="0" fillId="0" borderId="0" xfId="0" quotePrefix="1" applyFont="1" applyFill="1"/>
    <xf numFmtId="0" fontId="3" fillId="0" borderId="0" xfId="0" applyFont="1" applyFill="1"/>
    <xf numFmtId="165" fontId="7" fillId="2" borderId="0" xfId="1" applyNumberFormat="1" applyFont="1" applyFill="1"/>
    <xf numFmtId="0" fontId="8" fillId="0" borderId="0" xfId="0" applyFont="1" applyFill="1"/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10" fillId="2" borderId="0" xfId="0" applyFont="1" applyFill="1"/>
    <xf numFmtId="164" fontId="7" fillId="2" borderId="0" xfId="2" applyNumberFormat="1" applyFont="1" applyFill="1"/>
    <xf numFmtId="0" fontId="2" fillId="3" borderId="0" xfId="0" applyFont="1" applyFill="1"/>
    <xf numFmtId="0" fontId="7" fillId="0" borderId="3" xfId="0" applyFont="1" applyFill="1" applyBorder="1"/>
    <xf numFmtId="168" fontId="7" fillId="0" borderId="2" xfId="0" applyNumberFormat="1" applyFont="1" applyFill="1" applyBorder="1"/>
    <xf numFmtId="0" fontId="7" fillId="0" borderId="4" xfId="0" applyFont="1" applyFill="1" applyBorder="1"/>
    <xf numFmtId="0" fontId="32" fillId="0" borderId="0" xfId="0" applyFont="1" applyFill="1"/>
    <xf numFmtId="0" fontId="33" fillId="3" borderId="0" xfId="0" applyFont="1" applyFill="1"/>
    <xf numFmtId="0" fontId="0" fillId="35" borderId="0" xfId="0" applyFill="1"/>
    <xf numFmtId="0" fontId="0" fillId="0" borderId="0" xfId="0"/>
    <xf numFmtId="0" fontId="0" fillId="2" borderId="0" xfId="0" applyFill="1"/>
    <xf numFmtId="0" fontId="35" fillId="36" borderId="6" xfId="0" applyFont="1" applyFill="1" applyBorder="1" applyAlignment="1">
      <alignment horizontal="center" vertical="center" wrapText="1"/>
    </xf>
    <xf numFmtId="0" fontId="35" fillId="36" borderId="28" xfId="0" applyFont="1" applyFill="1" applyBorder="1" applyAlignment="1">
      <alignment horizontal="center" vertical="center" wrapText="1"/>
    </xf>
    <xf numFmtId="0" fontId="0" fillId="36" borderId="8" xfId="0" applyFill="1" applyBorder="1" applyAlignment="1">
      <alignment vertical="center" wrapText="1"/>
    </xf>
    <xf numFmtId="0" fontId="35" fillId="36" borderId="8" xfId="0" applyFont="1" applyFill="1" applyBorder="1" applyAlignment="1">
      <alignment horizontal="center" vertical="center" wrapText="1"/>
    </xf>
    <xf numFmtId="0" fontId="36" fillId="36" borderId="8" xfId="0" applyFont="1" applyFill="1" applyBorder="1" applyAlignment="1">
      <alignment horizontal="center" vertical="center" wrapText="1"/>
    </xf>
    <xf numFmtId="168" fontId="0" fillId="0" borderId="0" xfId="0" applyNumberFormat="1"/>
    <xf numFmtId="169" fontId="0" fillId="35" borderId="0" xfId="0" applyNumberFormat="1" applyFill="1"/>
    <xf numFmtId="0" fontId="0" fillId="0" borderId="0" xfId="0"/>
    <xf numFmtId="0" fontId="35" fillId="36" borderId="26" xfId="0" applyFont="1" applyFill="1" applyBorder="1" applyAlignment="1">
      <alignment vertical="center" wrapText="1"/>
    </xf>
    <xf numFmtId="165" fontId="36" fillId="37" borderId="8" xfId="1" applyNumberFormat="1" applyFont="1" applyFill="1" applyBorder="1" applyAlignment="1">
      <alignment horizontal="center" vertical="center" wrapText="1"/>
    </xf>
    <xf numFmtId="169" fontId="36" fillId="37" borderId="8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4" fillId="35" borderId="0" xfId="0" applyFont="1" applyFill="1" applyAlignment="1">
      <alignment horizontal="center"/>
    </xf>
    <xf numFmtId="165" fontId="1" fillId="35" borderId="0" xfId="1" applyNumberFormat="1" applyFont="1" applyFill="1"/>
    <xf numFmtId="43" fontId="0" fillId="2" borderId="0" xfId="0" applyNumberFormat="1" applyFill="1"/>
    <xf numFmtId="169" fontId="6" fillId="35" borderId="0" xfId="0" applyNumberFormat="1" applyFont="1" applyFill="1" applyAlignment="1">
      <alignment horizontal="center"/>
    </xf>
    <xf numFmtId="169" fontId="6" fillId="35" borderId="0" xfId="0" applyNumberFormat="1" applyFont="1" applyFill="1"/>
    <xf numFmtId="165" fontId="6" fillId="35" borderId="0" xfId="1" applyNumberFormat="1" applyFont="1" applyFill="1"/>
    <xf numFmtId="0" fontId="34" fillId="0" borderId="5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4" fillId="35" borderId="0" xfId="0" applyFont="1" applyFill="1" applyAlignment="1">
      <alignment horizontal="center" wrapText="1"/>
    </xf>
    <xf numFmtId="0" fontId="37" fillId="35" borderId="29" xfId="0" applyFont="1" applyFill="1" applyBorder="1" applyAlignment="1">
      <alignment horizontal="center"/>
    </xf>
    <xf numFmtId="0" fontId="35" fillId="36" borderId="24" xfId="0" applyFont="1" applyFill="1" applyBorder="1" applyAlignment="1">
      <alignment horizontal="center" vertical="center" wrapText="1"/>
    </xf>
    <xf numFmtId="0" fontId="35" fillId="36" borderId="25" xfId="0" applyFont="1" applyFill="1" applyBorder="1" applyAlignment="1">
      <alignment horizontal="center" vertical="center" wrapText="1"/>
    </xf>
    <xf numFmtId="0" fontId="35" fillId="36" borderId="26" xfId="0" applyFont="1" applyFill="1" applyBorder="1" applyAlignment="1">
      <alignment horizontal="center" vertical="center" wrapText="1"/>
    </xf>
    <xf numFmtId="0" fontId="35" fillId="36" borderId="5" xfId="0" applyFont="1" applyFill="1" applyBorder="1" applyAlignment="1">
      <alignment horizontal="center" vertical="center" wrapText="1"/>
    </xf>
    <xf numFmtId="0" fontId="35" fillId="36" borderId="29" xfId="0" applyFont="1" applyFill="1" applyBorder="1" applyAlignment="1">
      <alignment horizontal="center" vertical="center" wrapText="1"/>
    </xf>
    <xf numFmtId="0" fontId="35" fillId="36" borderId="6" xfId="0" applyFont="1" applyFill="1" applyBorder="1" applyAlignment="1">
      <alignment horizontal="center" vertical="center" wrapText="1"/>
    </xf>
    <xf numFmtId="0" fontId="35" fillId="36" borderId="7" xfId="0" applyFont="1" applyFill="1" applyBorder="1" applyAlignment="1">
      <alignment horizontal="center" vertical="center" wrapText="1"/>
    </xf>
    <xf numFmtId="0" fontId="35" fillId="36" borderId="30" xfId="0" applyFont="1" applyFill="1" applyBorder="1" applyAlignment="1">
      <alignment horizontal="center" vertical="center" wrapText="1"/>
    </xf>
    <xf numFmtId="0" fontId="35" fillId="36" borderId="8" xfId="0" applyFont="1" applyFill="1" applyBorder="1" applyAlignment="1">
      <alignment horizontal="center" vertical="center" wrapText="1"/>
    </xf>
    <xf numFmtId="0" fontId="35" fillId="36" borderId="31" xfId="0" applyFont="1" applyFill="1" applyBorder="1" applyAlignment="1">
      <alignment vertical="center" wrapText="1"/>
    </xf>
    <xf numFmtId="0" fontId="35" fillId="36" borderId="32" xfId="0" applyFont="1" applyFill="1" applyBorder="1" applyAlignment="1">
      <alignment vertical="center" wrapText="1"/>
    </xf>
    <xf numFmtId="0" fontId="35" fillId="36" borderId="27" xfId="0" applyFont="1" applyFill="1" applyBorder="1" applyAlignment="1">
      <alignment vertical="center" wrapText="1"/>
    </xf>
  </cellXfs>
  <cellStyles count="6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Body: normal cell" xfId="47" xr:uid="{00000000-0005-0000-0000-000019000000}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20" builtinId="53" customBuiltin="1"/>
    <cellStyle name="Followed Hyperlink" xfId="55" builtinId="9" customBuiltin="1"/>
    <cellStyle name="Font: Calibri, 9pt regular" xfId="53" xr:uid="{00000000-0005-0000-0000-000020000000}"/>
    <cellStyle name="Footnotes: all except top row" xfId="56" xr:uid="{00000000-0005-0000-0000-000021000000}"/>
    <cellStyle name="Footnotes: top row" xfId="51" xr:uid="{00000000-0005-0000-0000-000022000000}"/>
    <cellStyle name="Good" xfId="10" builtinId="26" customBuiltin="1"/>
    <cellStyle name="Header: bottom row" xfId="46" xr:uid="{00000000-0005-0000-0000-000024000000}"/>
    <cellStyle name="Header: top rows" xfId="48" xr:uid="{00000000-0005-0000-0000-000025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54" builtinId="8" customBuiltin="1"/>
    <cellStyle name="Hyperlink 2" xfId="59" xr:uid="{00000000-0005-0000-0000-00002B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30000000}"/>
    <cellStyle name="Note" xfId="19" builtinId="10" customBuiltin="1"/>
    <cellStyle name="Output" xfId="14" builtinId="21" customBuiltin="1"/>
    <cellStyle name="Parent row" xfId="50" xr:uid="{00000000-0005-0000-0000-000033000000}"/>
    <cellStyle name="Percent 2" xfId="4" xr:uid="{00000000-0005-0000-0000-000035000000}"/>
    <cellStyle name="Percent 2 2" xfId="58" xr:uid="{00000000-0005-0000-0000-000036000000}"/>
    <cellStyle name="Section Break" xfId="52" xr:uid="{00000000-0005-0000-0000-000037000000}"/>
    <cellStyle name="Section Break: parent row" xfId="49" xr:uid="{00000000-0005-0000-0000-000038000000}"/>
    <cellStyle name="Table title" xfId="57" xr:uid="{00000000-0005-0000-0000-000039000000}"/>
    <cellStyle name="Title" xfId="5" builtinId="15" customBuiltin="1"/>
    <cellStyle name="Total" xfId="21" builtinId="25" customBuiltin="1"/>
    <cellStyle name="Warning Text" xfId="18" builtinId="11" customBuiltin="1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colors>
    <mruColors>
      <color rgb="FF0000FF"/>
      <color rgb="FFFFFFCC"/>
      <color rgb="FFB0E6AC"/>
      <color rgb="FF009900"/>
      <color rgb="FFB7DBBA"/>
      <color rgb="FFCCFFCC"/>
      <color rgb="FFCBEEC8"/>
      <color rgb="FF0066FF"/>
      <color rgb="FF084C1D"/>
      <color rgb="FF81C1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T28"/>
  <sheetViews>
    <sheetView tabSelected="1" workbookViewId="0">
      <selection sqref="A1:F1"/>
    </sheetView>
  </sheetViews>
  <sheetFormatPr defaultRowHeight="15" x14ac:dyDescent="0.25"/>
  <cols>
    <col min="1" max="1" width="13.5703125" customWidth="1"/>
    <col min="2" max="2" width="10" bestFit="1" customWidth="1"/>
    <col min="6" max="6" width="6.85546875" customWidth="1"/>
    <col min="7" max="7" width="15.42578125" customWidth="1"/>
    <col min="8" max="8" width="8.42578125" customWidth="1"/>
    <col min="9" max="9" width="11.7109375" style="35" customWidth="1"/>
    <col min="10" max="10" width="11.7109375" style="44" customWidth="1"/>
    <col min="12" max="12" width="9.42578125" bestFit="1" customWidth="1"/>
  </cols>
  <sheetData>
    <row r="1" spans="1:20" x14ac:dyDescent="0.25">
      <c r="A1" s="62" t="s">
        <v>71</v>
      </c>
      <c r="B1" s="62"/>
      <c r="C1" s="62"/>
      <c r="D1" s="62"/>
      <c r="E1" s="62"/>
      <c r="F1" s="62"/>
    </row>
    <row r="3" spans="1:20" ht="15.75" thickBot="1" x14ac:dyDescent="0.3">
      <c r="A3" s="34"/>
      <c r="B3" s="34"/>
      <c r="C3" s="34"/>
      <c r="D3" s="34"/>
      <c r="E3" s="34"/>
      <c r="F3" s="34"/>
      <c r="G3" s="34"/>
      <c r="H3" s="48"/>
    </row>
    <row r="4" spans="1:20" ht="18" customHeight="1" x14ac:dyDescent="0.25">
      <c r="A4" s="63" t="s">
        <v>28</v>
      </c>
      <c r="B4" s="37" t="s">
        <v>49</v>
      </c>
      <c r="C4" s="37" t="s">
        <v>52</v>
      </c>
      <c r="D4" s="66" t="s">
        <v>55</v>
      </c>
      <c r="E4" s="67"/>
      <c r="F4" s="68"/>
      <c r="G4" s="34"/>
      <c r="H4" s="48"/>
    </row>
    <row r="5" spans="1:20" ht="20.25" customHeight="1" thickBot="1" x14ac:dyDescent="0.3">
      <c r="A5" s="64"/>
      <c r="B5" s="38" t="s">
        <v>50</v>
      </c>
      <c r="C5" s="38" t="s">
        <v>53</v>
      </c>
      <c r="D5" s="69"/>
      <c r="E5" s="70"/>
      <c r="F5" s="71"/>
      <c r="G5" s="34"/>
      <c r="H5" s="48"/>
      <c r="S5" s="44"/>
      <c r="T5" s="44"/>
    </row>
    <row r="6" spans="1:20" x14ac:dyDescent="0.25">
      <c r="A6" s="64"/>
      <c r="B6" s="38" t="s">
        <v>51</v>
      </c>
      <c r="C6" s="38" t="s">
        <v>54</v>
      </c>
      <c r="D6" s="38" t="s">
        <v>56</v>
      </c>
      <c r="E6" s="38" t="s">
        <v>58</v>
      </c>
      <c r="F6" s="38" t="s">
        <v>59</v>
      </c>
      <c r="G6" s="49" t="s">
        <v>66</v>
      </c>
      <c r="H6" s="61" t="s">
        <v>68</v>
      </c>
      <c r="I6" s="61"/>
      <c r="J6" s="34"/>
      <c r="S6" s="44"/>
      <c r="T6" s="44"/>
    </row>
    <row r="7" spans="1:20" ht="15.75" thickBot="1" x14ac:dyDescent="0.3">
      <c r="A7" s="64"/>
      <c r="B7" s="39"/>
      <c r="C7" s="39"/>
      <c r="D7" s="40" t="s">
        <v>57</v>
      </c>
      <c r="E7" s="40" t="s">
        <v>57</v>
      </c>
      <c r="F7" s="40" t="s">
        <v>60</v>
      </c>
      <c r="G7" s="49" t="s">
        <v>60</v>
      </c>
      <c r="H7" s="61"/>
      <c r="I7" s="61"/>
      <c r="J7" s="49" t="s">
        <v>59</v>
      </c>
      <c r="S7" s="44"/>
      <c r="T7" s="44"/>
    </row>
    <row r="8" spans="1:20" ht="15.75" thickBot="1" x14ac:dyDescent="0.3">
      <c r="A8" s="65"/>
      <c r="B8" s="41" t="s">
        <v>61</v>
      </c>
      <c r="C8" s="41" t="s">
        <v>61</v>
      </c>
      <c r="D8" s="41" t="s">
        <v>62</v>
      </c>
      <c r="E8" s="41" t="s">
        <v>62</v>
      </c>
      <c r="F8" s="41" t="s">
        <v>63</v>
      </c>
      <c r="G8" s="49" t="s">
        <v>67</v>
      </c>
      <c r="H8" s="49" t="s">
        <v>56</v>
      </c>
      <c r="I8" s="49" t="s">
        <v>58</v>
      </c>
      <c r="J8" s="49" t="s">
        <v>70</v>
      </c>
      <c r="S8" s="44"/>
      <c r="T8" s="44"/>
    </row>
    <row r="9" spans="1:20" ht="15.75" thickBot="1" x14ac:dyDescent="0.3">
      <c r="A9" s="45">
        <v>2016</v>
      </c>
      <c r="B9" s="46">
        <v>1653</v>
      </c>
      <c r="C9" s="46">
        <v>143</v>
      </c>
      <c r="D9" s="47">
        <v>1.9214472000000002</v>
      </c>
      <c r="E9" s="47">
        <v>0.96072360000000012</v>
      </c>
      <c r="F9" s="47">
        <v>8.1124526187226174</v>
      </c>
      <c r="G9" s="43"/>
      <c r="H9" s="43"/>
      <c r="I9" s="43"/>
      <c r="J9" s="50"/>
      <c r="L9" s="42"/>
      <c r="S9" s="44"/>
      <c r="T9" s="44"/>
    </row>
    <row r="10" spans="1:20" ht="15.75" thickBot="1" x14ac:dyDescent="0.3">
      <c r="A10" s="45">
        <f>A9+1</f>
        <v>2017</v>
      </c>
      <c r="B10" s="46">
        <v>2308.6803196405449</v>
      </c>
      <c r="C10" s="46">
        <v>163</v>
      </c>
      <c r="D10" s="47">
        <v>2.6669875052487573</v>
      </c>
      <c r="E10" s="47">
        <v>1.3334937526243786</v>
      </c>
      <c r="F10" s="47">
        <v>11.21014962106293</v>
      </c>
      <c r="G10" s="52">
        <v>3.097697002340313</v>
      </c>
      <c r="H10" s="53">
        <v>0.74554030524875703</v>
      </c>
      <c r="I10" s="53">
        <v>0.37277015262437851</v>
      </c>
      <c r="J10" s="54">
        <v>4855.6526105824469</v>
      </c>
      <c r="L10" s="42"/>
      <c r="S10" s="44"/>
      <c r="T10" s="44"/>
    </row>
    <row r="11" spans="1:20" ht="15.75" thickBot="1" x14ac:dyDescent="0.3">
      <c r="A11" s="45">
        <f t="shared" ref="A11:A19" si="0">A10+1</f>
        <v>2018</v>
      </c>
      <c r="B11" s="46">
        <v>3137.0534090311507</v>
      </c>
      <c r="C11" s="46">
        <v>190.5</v>
      </c>
      <c r="D11" s="47">
        <v>3.0216098435788048</v>
      </c>
      <c r="E11" s="47">
        <v>1.5108049217894024</v>
      </c>
      <c r="F11" s="47">
        <v>15.085630484073659</v>
      </c>
      <c r="G11" s="52">
        <v>3.8754808630107291</v>
      </c>
      <c r="H11" s="53">
        <v>0.35462233833004753</v>
      </c>
      <c r="I11" s="53">
        <v>0.17731116916502376</v>
      </c>
      <c r="J11" s="54">
        <v>4808.8535696090403</v>
      </c>
      <c r="L11" s="42"/>
      <c r="S11" s="44"/>
      <c r="T11" s="44"/>
    </row>
    <row r="12" spans="1:20" ht="15.75" thickBot="1" x14ac:dyDescent="0.3">
      <c r="A12" s="45">
        <f t="shared" si="0"/>
        <v>2019</v>
      </c>
      <c r="B12" s="46">
        <v>3781.3631919065251</v>
      </c>
      <c r="C12" s="46">
        <v>218</v>
      </c>
      <c r="D12" s="47">
        <v>3.2489472544860858</v>
      </c>
      <c r="E12" s="47">
        <v>1.6244736272430429</v>
      </c>
      <c r="F12" s="47">
        <v>18.10166389029618</v>
      </c>
      <c r="G12" s="52">
        <v>3.0160334062225207</v>
      </c>
      <c r="H12" s="53">
        <v>0.22733741090728099</v>
      </c>
      <c r="I12" s="53">
        <v>0.1136687054536405</v>
      </c>
      <c r="J12" s="54">
        <v>4787.0735953214544</v>
      </c>
      <c r="L12" s="42"/>
      <c r="S12" s="44"/>
      <c r="T12" s="44"/>
    </row>
    <row r="13" spans="1:20" ht="15.75" thickBot="1" x14ac:dyDescent="0.3">
      <c r="A13" s="45">
        <f t="shared" si="0"/>
        <v>2020</v>
      </c>
      <c r="B13" s="46">
        <v>4364.0907318635464</v>
      </c>
      <c r="C13" s="46">
        <v>245.5</v>
      </c>
      <c r="D13" s="47">
        <v>3.3620954998276766</v>
      </c>
      <c r="E13" s="47">
        <v>1.6810477499138383</v>
      </c>
      <c r="F13" s="47">
        <v>20.802889355931192</v>
      </c>
      <c r="G13" s="52">
        <v>2.7012254656350123</v>
      </c>
      <c r="H13" s="53">
        <v>0.11314824534159085</v>
      </c>
      <c r="I13" s="53">
        <v>5.6574122670795424E-2</v>
      </c>
      <c r="J13" s="54">
        <v>4766.8324592894014</v>
      </c>
      <c r="L13" s="42"/>
      <c r="S13" s="44"/>
      <c r="T13" s="44"/>
    </row>
    <row r="14" spans="1:20" ht="15.75" thickBot="1" x14ac:dyDescent="0.3">
      <c r="A14" s="45">
        <f t="shared" si="0"/>
        <v>2021</v>
      </c>
      <c r="B14" s="46">
        <v>4937.847578001024</v>
      </c>
      <c r="C14" s="46">
        <v>273</v>
      </c>
      <c r="D14" s="47">
        <v>3.8041177740919894</v>
      </c>
      <c r="E14" s="47">
        <v>1.9020588870459947</v>
      </c>
      <c r="F14" s="47">
        <v>23.462531294225872</v>
      </c>
      <c r="G14" s="52">
        <v>2.6596419382946799</v>
      </c>
      <c r="H14" s="53">
        <v>0.44202227426431273</v>
      </c>
      <c r="I14" s="53">
        <v>0.22101113713215637</v>
      </c>
      <c r="J14" s="54">
        <v>4751.5705828498149</v>
      </c>
      <c r="L14" s="42"/>
      <c r="S14" s="44"/>
      <c r="T14" s="44"/>
    </row>
    <row r="15" spans="1:20" ht="15.75" thickBot="1" x14ac:dyDescent="0.3">
      <c r="A15" s="45">
        <f t="shared" si="0"/>
        <v>2022</v>
      </c>
      <c r="B15" s="46">
        <v>5717.9655951610321</v>
      </c>
      <c r="C15" s="46">
        <v>300.5</v>
      </c>
      <c r="D15" s="47">
        <v>4.4051206945120605</v>
      </c>
      <c r="E15" s="47">
        <v>2.2025603472560302</v>
      </c>
      <c r="F15" s="47">
        <v>27.078757591525505</v>
      </c>
      <c r="G15" s="52">
        <v>3.6162262972996331</v>
      </c>
      <c r="H15" s="53">
        <v>0.60100292042007109</v>
      </c>
      <c r="I15" s="53">
        <v>0.30050146021003554</v>
      </c>
      <c r="J15" s="54">
        <v>4735.7328652766928</v>
      </c>
      <c r="L15" s="42"/>
      <c r="S15" s="44"/>
      <c r="T15" s="44"/>
    </row>
    <row r="16" spans="1:20" ht="15.75" thickBot="1" x14ac:dyDescent="0.3">
      <c r="A16" s="45">
        <f t="shared" si="0"/>
        <v>2023</v>
      </c>
      <c r="B16" s="46">
        <v>6690.6624273452371</v>
      </c>
      <c r="C16" s="46">
        <v>328</v>
      </c>
      <c r="D16" s="47">
        <v>5.154486334026771</v>
      </c>
      <c r="E16" s="47">
        <v>2.5772431670133855</v>
      </c>
      <c r="F16" s="47">
        <v>31.587680326895562</v>
      </c>
      <c r="G16" s="52">
        <v>4.5089227353700565</v>
      </c>
      <c r="H16" s="53">
        <v>0.74936563951471058</v>
      </c>
      <c r="I16" s="53">
        <v>0.37468281975735529</v>
      </c>
      <c r="J16" s="54">
        <v>4721.1588792455514</v>
      </c>
      <c r="L16" s="42"/>
      <c r="S16" s="44"/>
      <c r="T16" s="44"/>
    </row>
    <row r="17" spans="1:20" ht="15.75" thickBot="1" x14ac:dyDescent="0.3">
      <c r="A17" s="45">
        <f t="shared" si="0"/>
        <v>2024</v>
      </c>
      <c r="B17" s="46">
        <v>7910.8812250967785</v>
      </c>
      <c r="C17" s="46">
        <v>355.5</v>
      </c>
      <c r="D17" s="47">
        <v>6.0945428958145591</v>
      </c>
      <c r="E17" s="47">
        <v>3.0472714479072796</v>
      </c>
      <c r="F17" s="47">
        <v>37.2439877160677</v>
      </c>
      <c r="G17" s="52">
        <v>5.656307389172138</v>
      </c>
      <c r="H17" s="53">
        <v>0.94005656178778807</v>
      </c>
      <c r="I17" s="53">
        <v>0.47002828089389403</v>
      </c>
      <c r="J17" s="54">
        <v>4707.9442424079716</v>
      </c>
      <c r="L17" s="42"/>
      <c r="S17" s="44"/>
      <c r="T17" s="44"/>
    </row>
    <row r="18" spans="1:20" ht="15.75" thickBot="1" x14ac:dyDescent="0.3">
      <c r="A18" s="45">
        <f t="shared" si="0"/>
        <v>2025</v>
      </c>
      <c r="B18" s="46">
        <v>9744.0742328841661</v>
      </c>
      <c r="C18" s="46">
        <v>383</v>
      </c>
      <c r="D18" s="47">
        <v>7.5068347890139622</v>
      </c>
      <c r="E18" s="47">
        <v>3.7534173945069811</v>
      </c>
      <c r="F18" s="47">
        <v>45.741728592403405</v>
      </c>
      <c r="G18" s="52">
        <v>8.4977408763357047</v>
      </c>
      <c r="H18" s="53">
        <v>1.4122918931994031</v>
      </c>
      <c r="I18" s="53">
        <v>0.70614594659970154</v>
      </c>
      <c r="J18" s="54">
        <v>4694.3124096935608</v>
      </c>
      <c r="L18" s="42"/>
      <c r="S18" s="44"/>
      <c r="T18" s="44"/>
    </row>
    <row r="19" spans="1:20" ht="15.75" thickBot="1" x14ac:dyDescent="0.3">
      <c r="A19" s="45">
        <f t="shared" si="0"/>
        <v>2026</v>
      </c>
      <c r="B19" s="46">
        <v>11954.82233976094</v>
      </c>
      <c r="C19" s="46">
        <v>410.5</v>
      </c>
      <c r="D19" s="47">
        <v>9.2099951305518299</v>
      </c>
      <c r="E19" s="47">
        <v>4.604997565275915</v>
      </c>
      <c r="F19" s="47">
        <v>55.989620917589157</v>
      </c>
      <c r="G19" s="52">
        <v>10.247892325185752</v>
      </c>
      <c r="H19" s="53">
        <v>1.7031603415378678</v>
      </c>
      <c r="I19" s="53">
        <v>0.85158017076893389</v>
      </c>
      <c r="J19" s="54">
        <v>4683.4339588110333</v>
      </c>
      <c r="L19" s="42"/>
      <c r="S19" s="44"/>
      <c r="T19" s="44"/>
    </row>
    <row r="20" spans="1:20" ht="15.75" thickBot="1" x14ac:dyDescent="0.3">
      <c r="A20" s="72" t="s">
        <v>64</v>
      </c>
      <c r="B20" s="73"/>
      <c r="C20" s="73"/>
      <c r="D20" s="73"/>
      <c r="E20" s="73"/>
      <c r="F20" s="74"/>
      <c r="G20" s="44"/>
      <c r="H20" s="35"/>
      <c r="S20" s="44"/>
      <c r="T20" s="44"/>
    </row>
    <row r="21" spans="1:20" ht="22.5" customHeight="1" x14ac:dyDescent="0.25">
      <c r="A21" s="55" t="s">
        <v>65</v>
      </c>
      <c r="B21" s="56"/>
      <c r="C21" s="56"/>
      <c r="D21" s="56"/>
      <c r="E21" s="56"/>
      <c r="F21" s="57"/>
      <c r="G21" s="44"/>
      <c r="H21" s="44"/>
    </row>
    <row r="22" spans="1:20" ht="14.25" customHeight="1" thickBot="1" x14ac:dyDescent="0.3">
      <c r="A22" s="58"/>
      <c r="B22" s="59"/>
      <c r="C22" s="59"/>
      <c r="D22" s="59"/>
      <c r="E22" s="59"/>
      <c r="F22" s="60"/>
      <c r="G22" s="44"/>
      <c r="H22" s="44"/>
    </row>
    <row r="23" spans="1:20" x14ac:dyDescent="0.25">
      <c r="G23" s="44"/>
      <c r="H23" s="44"/>
    </row>
    <row r="24" spans="1:20" x14ac:dyDescent="0.25">
      <c r="E24" s="35"/>
    </row>
    <row r="25" spans="1:20" x14ac:dyDescent="0.25">
      <c r="E25" s="35"/>
    </row>
    <row r="26" spans="1:20" x14ac:dyDescent="0.25">
      <c r="E26" s="35"/>
    </row>
    <row r="27" spans="1:20" x14ac:dyDescent="0.25">
      <c r="A27" s="36" t="s">
        <v>69</v>
      </c>
      <c r="H27" s="48"/>
    </row>
    <row r="28" spans="1:20" x14ac:dyDescent="0.25">
      <c r="A28" s="36" t="s">
        <v>72</v>
      </c>
      <c r="B28" s="36"/>
      <c r="C28" s="36"/>
      <c r="D28" s="36"/>
      <c r="E28" s="36"/>
      <c r="F28" s="36"/>
      <c r="G28" s="36"/>
      <c r="H28" s="51"/>
      <c r="I28" s="36"/>
    </row>
  </sheetData>
  <mergeCells count="6">
    <mergeCell ref="A21:F22"/>
    <mergeCell ref="H6:I7"/>
    <mergeCell ref="A1:F1"/>
    <mergeCell ref="A4:A8"/>
    <mergeCell ref="D4:F5"/>
    <mergeCell ref="A20:F20"/>
  </mergeCells>
  <printOptions horizontalCentered="1" verticalCentered="1"/>
  <pageMargins left="0.42" right="0.25" top="0.21" bottom="0.19" header="0.17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  <pageSetUpPr fitToPage="1"/>
  </sheetPr>
  <dimension ref="A1:M41"/>
  <sheetViews>
    <sheetView showGridLines="0" zoomScaleNormal="100" workbookViewId="0">
      <selection activeCell="F28" sqref="F28"/>
    </sheetView>
  </sheetViews>
  <sheetFormatPr defaultColWidth="9.140625" defaultRowHeight="15" x14ac:dyDescent="0.25"/>
  <cols>
    <col min="1" max="1" width="43.85546875" style="3" customWidth="1"/>
    <col min="2" max="3" width="14.5703125" style="3" customWidth="1"/>
    <col min="4" max="4" width="14.140625" style="3" customWidth="1"/>
    <col min="5" max="5" width="9.140625" style="3"/>
    <col min="6" max="6" width="40.7109375" style="3" customWidth="1"/>
    <col min="7" max="7" width="12" style="3" customWidth="1"/>
    <col min="8" max="8" width="11.5703125" style="3" customWidth="1"/>
    <col min="9" max="9" width="15.5703125" style="3" customWidth="1"/>
    <col min="10" max="11" width="9.140625" style="3"/>
    <col min="12" max="12" width="11.7109375" style="3" customWidth="1"/>
    <col min="13" max="16384" width="9.140625" style="3"/>
  </cols>
  <sheetData>
    <row r="1" spans="1:13" ht="23.25" x14ac:dyDescent="0.35">
      <c r="A1" s="32" t="s">
        <v>46</v>
      </c>
    </row>
    <row r="2" spans="1:13" ht="18.75" x14ac:dyDescent="0.3">
      <c r="A2" s="23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5"/>
    </row>
    <row r="3" spans="1:13" ht="20.25" x14ac:dyDescent="0.3">
      <c r="A3" s="33" t="s">
        <v>47</v>
      </c>
      <c r="B3" s="28"/>
      <c r="C3" s="28"/>
      <c r="D3" s="28"/>
      <c r="E3" s="28"/>
      <c r="F3" s="28"/>
      <c r="G3" s="28"/>
      <c r="H3" s="28"/>
      <c r="I3" s="28"/>
    </row>
    <row r="6" spans="1:13" ht="18.75" x14ac:dyDescent="0.3">
      <c r="A6" s="23" t="s">
        <v>48</v>
      </c>
      <c r="B6" s="2" t="s">
        <v>0</v>
      </c>
      <c r="C6" s="2" t="s">
        <v>1</v>
      </c>
      <c r="D6" s="2" t="s">
        <v>2</v>
      </c>
      <c r="E6" s="1"/>
      <c r="F6" s="1"/>
      <c r="G6" s="1"/>
      <c r="H6" s="1"/>
      <c r="I6" s="1"/>
      <c r="J6" s="1"/>
      <c r="K6" s="1"/>
      <c r="L6" s="1"/>
    </row>
    <row r="7" spans="1:13" ht="18.75" x14ac:dyDescent="0.3">
      <c r="A7" s="1" t="s">
        <v>9</v>
      </c>
      <c r="B7" s="4">
        <v>120</v>
      </c>
      <c r="C7" s="4">
        <v>240</v>
      </c>
      <c r="D7" s="4">
        <v>480</v>
      </c>
      <c r="E7" s="1"/>
      <c r="F7" s="1"/>
      <c r="G7" s="1"/>
      <c r="H7" s="1"/>
      <c r="I7" s="1"/>
      <c r="J7" s="1"/>
      <c r="K7" s="1"/>
      <c r="L7" s="1"/>
    </row>
    <row r="8" spans="1:13" ht="18.75" x14ac:dyDescent="0.3">
      <c r="A8" s="1" t="s">
        <v>7</v>
      </c>
      <c r="B8" s="4">
        <v>16</v>
      </c>
      <c r="C8" s="4">
        <v>32</v>
      </c>
      <c r="D8" s="4">
        <v>89</v>
      </c>
      <c r="E8" s="1"/>
      <c r="F8" s="1" t="s">
        <v>23</v>
      </c>
      <c r="G8" s="1"/>
      <c r="H8" s="1"/>
      <c r="I8" s="1"/>
      <c r="J8" s="1"/>
      <c r="K8" s="1"/>
      <c r="L8" s="1"/>
    </row>
    <row r="9" spans="1:13" ht="18.75" x14ac:dyDescent="0.3">
      <c r="A9" s="29" t="s">
        <v>8</v>
      </c>
      <c r="B9" s="30">
        <f>(+B7*B8)/1000</f>
        <v>1.92</v>
      </c>
      <c r="C9" s="30">
        <f>(+C7*C8)/1000</f>
        <v>7.68</v>
      </c>
      <c r="D9" s="30">
        <f>(+D7*D8)/1000</f>
        <v>42.72</v>
      </c>
      <c r="E9" s="31"/>
      <c r="F9" s="1" t="s">
        <v>24</v>
      </c>
      <c r="G9" s="1"/>
      <c r="H9" s="1"/>
      <c r="I9" s="1"/>
      <c r="J9" s="1"/>
      <c r="K9" s="1"/>
      <c r="L9" s="1"/>
    </row>
    <row r="10" spans="1:13" ht="18.75" x14ac:dyDescent="0.3">
      <c r="A10" s="1" t="s">
        <v>10</v>
      </c>
      <c r="B10" s="5" t="s">
        <v>12</v>
      </c>
      <c r="C10" s="5" t="s">
        <v>13</v>
      </c>
      <c r="D10" s="5" t="s">
        <v>22</v>
      </c>
      <c r="E10" s="1"/>
      <c r="F10" s="1"/>
      <c r="G10" s="1"/>
      <c r="H10" s="1"/>
      <c r="I10" s="1"/>
      <c r="J10" s="1"/>
      <c r="K10" s="1"/>
      <c r="L10" s="1"/>
    </row>
    <row r="11" spans="1:13" ht="18.75" x14ac:dyDescent="0.3">
      <c r="A11" s="1" t="s">
        <v>11</v>
      </c>
      <c r="B11" s="6" t="s">
        <v>20</v>
      </c>
      <c r="C11" s="6" t="s">
        <v>21</v>
      </c>
      <c r="D11" s="5">
        <v>0.5</v>
      </c>
      <c r="E11" s="1"/>
      <c r="F11" s="1"/>
      <c r="G11" s="1"/>
      <c r="H11" s="1"/>
      <c r="I11" s="1"/>
      <c r="J11" s="1"/>
      <c r="K11" s="1"/>
      <c r="L11" s="1"/>
    </row>
    <row r="12" spans="1:13" ht="18.75" x14ac:dyDescent="0.3">
      <c r="A12" s="1" t="s">
        <v>14</v>
      </c>
      <c r="B12" s="5" t="s">
        <v>15</v>
      </c>
      <c r="C12" s="5" t="s">
        <v>16</v>
      </c>
      <c r="D12" s="5" t="s">
        <v>17</v>
      </c>
      <c r="E12" s="1"/>
      <c r="F12" s="1"/>
      <c r="G12" s="1"/>
      <c r="H12" s="1"/>
      <c r="I12" s="1"/>
      <c r="J12" s="1"/>
      <c r="K12" s="1"/>
      <c r="L12" s="1"/>
    </row>
    <row r="13" spans="1:13" ht="18.75" x14ac:dyDescent="0.3">
      <c r="A13" s="1"/>
      <c r="B13" s="1"/>
      <c r="C13" s="1">
        <f>+C7*C8</f>
        <v>7680</v>
      </c>
      <c r="D13" s="1"/>
      <c r="E13" s="1"/>
      <c r="F13" s="1"/>
      <c r="G13" s="1"/>
      <c r="H13" s="1"/>
      <c r="I13" s="1"/>
      <c r="J13" s="1"/>
      <c r="K13" s="1"/>
      <c r="L13" s="1"/>
    </row>
    <row r="14" spans="1:13" ht="18.75" x14ac:dyDescent="0.3">
      <c r="A14" s="1"/>
      <c r="B14" s="1"/>
      <c r="C14" s="1">
        <f>+C13/1000</f>
        <v>7.68</v>
      </c>
      <c r="D14" s="1"/>
      <c r="E14" s="1"/>
      <c r="F14" s="1"/>
      <c r="G14" s="1"/>
      <c r="H14" s="1"/>
      <c r="I14" s="1"/>
      <c r="J14" s="1"/>
      <c r="K14" s="1"/>
      <c r="L14" s="1"/>
    </row>
    <row r="15" spans="1:13" ht="18.75" x14ac:dyDescent="0.3">
      <c r="A15" s="1"/>
      <c r="B15" s="1"/>
      <c r="C15" s="1"/>
      <c r="D15" s="1"/>
      <c r="E15" s="1"/>
      <c r="F15" s="1" t="s">
        <v>33</v>
      </c>
      <c r="G15" s="1"/>
      <c r="H15" s="1"/>
      <c r="I15" s="1"/>
      <c r="J15" s="1"/>
      <c r="K15" s="1"/>
      <c r="L15" s="1"/>
    </row>
    <row r="16" spans="1:13" ht="18.75" x14ac:dyDescent="0.3">
      <c r="A16" s="22" t="s">
        <v>42</v>
      </c>
      <c r="B16" s="1"/>
      <c r="C16" s="1"/>
      <c r="D16" s="1"/>
      <c r="E16" s="1"/>
      <c r="F16" s="23" t="s">
        <v>40</v>
      </c>
      <c r="G16" s="21">
        <v>12000</v>
      </c>
      <c r="H16" s="1"/>
      <c r="I16" s="1"/>
      <c r="J16" s="1"/>
      <c r="K16" s="1"/>
      <c r="L16" s="1"/>
    </row>
    <row r="17" spans="1:12" ht="18.75" x14ac:dyDescent="0.3">
      <c r="A17" s="23" t="s">
        <v>43</v>
      </c>
      <c r="B17" s="24">
        <v>24</v>
      </c>
      <c r="C17" s="1" t="s">
        <v>39</v>
      </c>
      <c r="D17" s="1"/>
      <c r="E17" s="1"/>
      <c r="F17" s="1" t="s">
        <v>25</v>
      </c>
      <c r="G17" s="1">
        <v>24</v>
      </c>
      <c r="H17" s="1"/>
      <c r="I17" s="1"/>
      <c r="J17" s="1"/>
      <c r="K17" s="1"/>
      <c r="L17" s="1"/>
    </row>
    <row r="18" spans="1:12" ht="18.75" x14ac:dyDescent="0.3">
      <c r="A18" s="1" t="s">
        <v>3</v>
      </c>
      <c r="B18" s="7">
        <v>0.109</v>
      </c>
      <c r="C18" s="1"/>
      <c r="D18" s="7"/>
      <c r="E18" s="1"/>
      <c r="F18" s="1" t="s">
        <v>3</v>
      </c>
      <c r="G18" s="7">
        <v>8.3669999999999994E-2</v>
      </c>
      <c r="H18" s="8" t="s">
        <v>32</v>
      </c>
      <c r="I18" s="1"/>
      <c r="J18" s="1"/>
      <c r="K18" s="1"/>
      <c r="L18" s="1"/>
    </row>
    <row r="19" spans="1:12" ht="18.75" x14ac:dyDescent="0.3">
      <c r="A19" s="23" t="s">
        <v>44</v>
      </c>
      <c r="B19" s="27">
        <f>B17*B18</f>
        <v>2.6160000000000001</v>
      </c>
      <c r="C19" s="1"/>
      <c r="D19" s="7"/>
      <c r="E19" s="1"/>
      <c r="F19" s="1" t="s">
        <v>4</v>
      </c>
      <c r="G19" s="7">
        <f>G17*G18</f>
        <v>2.0080799999999996</v>
      </c>
      <c r="H19" s="1"/>
      <c r="I19" s="1"/>
      <c r="J19" s="1"/>
      <c r="K19" s="1"/>
      <c r="L19" s="1"/>
    </row>
    <row r="20" spans="1:12" ht="18.75" x14ac:dyDescent="0.3">
      <c r="A20" s="23" t="s">
        <v>41</v>
      </c>
      <c r="B20" s="24">
        <v>100</v>
      </c>
      <c r="C20" s="1"/>
      <c r="D20" s="1"/>
      <c r="E20" s="1"/>
      <c r="F20" s="1" t="s">
        <v>5</v>
      </c>
      <c r="G20" s="1">
        <v>100</v>
      </c>
      <c r="H20" s="1"/>
      <c r="I20" s="1"/>
      <c r="J20" s="1"/>
      <c r="K20" s="1"/>
      <c r="L20" s="1"/>
    </row>
    <row r="21" spans="1:12" ht="18.75" x14ac:dyDescent="0.3">
      <c r="A21" s="1"/>
      <c r="B21" s="9" t="s">
        <v>26</v>
      </c>
      <c r="C21" s="9" t="s">
        <v>27</v>
      </c>
      <c r="D21" s="9" t="s">
        <v>28</v>
      </c>
      <c r="E21" s="10"/>
      <c r="F21" s="1"/>
      <c r="G21" s="9" t="s">
        <v>26</v>
      </c>
      <c r="H21" s="9" t="s">
        <v>27</v>
      </c>
      <c r="I21" s="9" t="s">
        <v>28</v>
      </c>
      <c r="J21" s="1"/>
      <c r="K21" s="1"/>
      <c r="L21" s="1"/>
    </row>
    <row r="22" spans="1:12" ht="18.75" x14ac:dyDescent="0.3">
      <c r="A22" s="1" t="s">
        <v>37</v>
      </c>
      <c r="B22" s="7">
        <f>B19/B20</f>
        <v>2.6160000000000003E-2</v>
      </c>
      <c r="C22" s="11">
        <f>+B22*G16/365</f>
        <v>0.860054794520548</v>
      </c>
      <c r="D22" s="12">
        <f>+B22*G16</f>
        <v>313.92</v>
      </c>
      <c r="E22" s="1"/>
      <c r="F22" s="1" t="s">
        <v>29</v>
      </c>
      <c r="G22" s="7">
        <f>G19/G20</f>
        <v>2.0080799999999996E-2</v>
      </c>
      <c r="H22" s="7">
        <f>+G22*G16/365</f>
        <v>0.66019068493150668</v>
      </c>
      <c r="I22" s="7">
        <f>+G22*G16</f>
        <v>240.96959999999996</v>
      </c>
      <c r="J22" s="1"/>
      <c r="K22" s="1"/>
      <c r="L22" s="1"/>
    </row>
    <row r="23" spans="1:12" ht="18.75" x14ac:dyDescent="0.3">
      <c r="A23" s="1" t="s">
        <v>38</v>
      </c>
      <c r="B23" s="13">
        <f>3/31</f>
        <v>9.6774193548387094E-2</v>
      </c>
      <c r="C23" s="14">
        <f>+B23*G16/365</f>
        <v>3.1816173221387536</v>
      </c>
      <c r="D23" s="15">
        <f>+B23*G16</f>
        <v>1161.2903225806451</v>
      </c>
      <c r="E23" s="1"/>
      <c r="F23" s="1" t="s">
        <v>30</v>
      </c>
      <c r="G23" s="13">
        <f>3/31</f>
        <v>9.6774193548387094E-2</v>
      </c>
      <c r="H23" s="13">
        <f>+G23*G16/365</f>
        <v>3.1816173221387536</v>
      </c>
      <c r="I23" s="13">
        <f>+G23*G16</f>
        <v>1161.2903225806451</v>
      </c>
      <c r="J23" s="1"/>
      <c r="K23" s="1"/>
      <c r="L23" s="1"/>
    </row>
    <row r="24" spans="1:12" ht="18.75" x14ac:dyDescent="0.3">
      <c r="A24" s="16" t="s">
        <v>31</v>
      </c>
      <c r="B24" s="7">
        <f>B22-B23</f>
        <v>-7.0614193548387091E-2</v>
      </c>
      <c r="C24" s="11">
        <f>C22-C23</f>
        <v>-2.3215625276182057</v>
      </c>
      <c r="D24" s="12">
        <f>D22-D23</f>
        <v>-847.37032258064505</v>
      </c>
      <c r="E24" s="1"/>
      <c r="F24" s="16" t="s">
        <v>31</v>
      </c>
      <c r="G24" s="7">
        <f>G22-G23</f>
        <v>-7.6693393548387098E-2</v>
      </c>
      <c r="H24" s="7">
        <f>H22-H23</f>
        <v>-2.5214266372072469</v>
      </c>
      <c r="I24" s="7">
        <f>I22-I23</f>
        <v>-920.32072258064522</v>
      </c>
      <c r="J24" s="1"/>
      <c r="K24" s="1"/>
      <c r="L24" s="1"/>
    </row>
    <row r="25" spans="1:12" ht="9.75" customHeight="1" x14ac:dyDescent="0.3">
      <c r="A25" s="1"/>
      <c r="B25" s="1"/>
      <c r="C25" s="17"/>
      <c r="D25" s="18"/>
      <c r="E25" s="1"/>
      <c r="F25" s="1"/>
      <c r="G25" s="1"/>
      <c r="H25" s="1"/>
      <c r="I25" s="1"/>
      <c r="J25" s="1"/>
      <c r="K25" s="1"/>
      <c r="L25" s="1"/>
    </row>
    <row r="26" spans="1:12" ht="18.75" x14ac:dyDescent="0.3">
      <c r="A26" s="16" t="s">
        <v>34</v>
      </c>
      <c r="B26" s="7">
        <f>+G24</f>
        <v>-7.6693393548387098E-2</v>
      </c>
      <c r="C26" s="11">
        <f>+H24</f>
        <v>-2.5214266372072469</v>
      </c>
      <c r="D26" s="12">
        <f>+I24</f>
        <v>-920.32072258064522</v>
      </c>
      <c r="E26" s="1"/>
      <c r="F26" s="1"/>
      <c r="G26" s="1"/>
      <c r="H26" s="1"/>
      <c r="I26" s="1"/>
      <c r="J26" s="1"/>
      <c r="K26" s="1"/>
      <c r="L26" s="1"/>
    </row>
    <row r="27" spans="1:12" ht="18.75" x14ac:dyDescent="0.3">
      <c r="A27" s="19" t="s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.75" x14ac:dyDescent="0.3">
      <c r="A28" s="19" t="s">
        <v>18</v>
      </c>
      <c r="B28" s="17"/>
      <c r="C28" s="17"/>
      <c r="D28" s="17"/>
      <c r="E28" s="1"/>
      <c r="F28" s="1"/>
      <c r="G28" s="1"/>
      <c r="H28" s="1"/>
      <c r="I28" s="1"/>
      <c r="J28" s="1"/>
      <c r="K28" s="1"/>
      <c r="L28" s="1"/>
    </row>
    <row r="29" spans="1:12" ht="18.75" x14ac:dyDescent="0.3">
      <c r="A29" s="19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.75" x14ac:dyDescent="0.3">
      <c r="A30" s="19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 x14ac:dyDescent="0.3">
      <c r="A31" s="19" t="s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0.25" x14ac:dyDescent="0.3">
      <c r="A32" s="20"/>
      <c r="B32" s="20"/>
      <c r="C32" s="20"/>
      <c r="D32" s="20"/>
      <c r="E32" s="20"/>
      <c r="F32" s="20"/>
      <c r="G32" s="20"/>
      <c r="H32" s="20"/>
    </row>
    <row r="33" spans="1:8" ht="20.25" x14ac:dyDescent="0.3">
      <c r="A33" s="20"/>
      <c r="B33" s="20"/>
      <c r="C33" s="20"/>
      <c r="D33" s="20"/>
      <c r="E33" s="20"/>
      <c r="F33" s="20"/>
      <c r="G33" s="20"/>
      <c r="H33" s="20"/>
    </row>
    <row r="34" spans="1:8" ht="20.25" x14ac:dyDescent="0.3">
      <c r="A34" s="20"/>
      <c r="B34" s="20"/>
      <c r="C34" s="20"/>
      <c r="D34" s="20"/>
      <c r="E34" s="20"/>
      <c r="F34" s="20"/>
      <c r="G34" s="20"/>
      <c r="H34" s="20"/>
    </row>
    <row r="35" spans="1:8" ht="20.25" x14ac:dyDescent="0.3">
      <c r="A35" s="20"/>
      <c r="B35" s="20"/>
      <c r="C35" s="20"/>
      <c r="D35" s="20"/>
      <c r="E35" s="20"/>
      <c r="F35" s="20"/>
      <c r="G35" s="20"/>
      <c r="H35" s="20"/>
    </row>
    <row r="36" spans="1:8" ht="20.25" x14ac:dyDescent="0.3">
      <c r="A36" s="20"/>
      <c r="B36" s="20"/>
      <c r="C36" s="20"/>
      <c r="D36" s="20"/>
      <c r="E36" s="20"/>
      <c r="F36" s="20"/>
      <c r="G36" s="20"/>
      <c r="H36" s="20"/>
    </row>
    <row r="37" spans="1:8" ht="20.25" x14ac:dyDescent="0.3">
      <c r="A37" s="20"/>
      <c r="B37" s="20"/>
      <c r="C37" s="20"/>
      <c r="D37" s="20"/>
      <c r="E37" s="20"/>
      <c r="F37" s="20"/>
      <c r="G37" s="20"/>
      <c r="H37" s="20"/>
    </row>
    <row r="38" spans="1:8" ht="20.25" x14ac:dyDescent="0.3">
      <c r="A38" s="20"/>
      <c r="B38" s="20"/>
      <c r="C38" s="20"/>
      <c r="D38" s="20"/>
      <c r="E38" s="20"/>
      <c r="F38" s="20"/>
      <c r="G38" s="20"/>
      <c r="H38" s="20"/>
    </row>
    <row r="39" spans="1:8" ht="20.25" x14ac:dyDescent="0.3">
      <c r="A39" s="20"/>
      <c r="B39" s="20"/>
      <c r="C39" s="20"/>
      <c r="D39" s="20"/>
      <c r="E39" s="20"/>
      <c r="F39" s="20"/>
      <c r="G39" s="20"/>
      <c r="H39" s="20"/>
    </row>
    <row r="40" spans="1:8" ht="20.25" x14ac:dyDescent="0.3">
      <c r="A40" s="20"/>
      <c r="B40" s="20"/>
      <c r="C40" s="20"/>
      <c r="D40" s="20"/>
      <c r="E40" s="20"/>
      <c r="F40" s="20"/>
      <c r="G40" s="20"/>
      <c r="H40" s="20"/>
    </row>
    <row r="41" spans="1:8" ht="20.25" x14ac:dyDescent="0.3">
      <c r="A41" s="20"/>
      <c r="B41" s="20"/>
      <c r="C41" s="20"/>
      <c r="D41" s="20"/>
      <c r="E41" s="20"/>
      <c r="F41" s="20"/>
      <c r="G41" s="20"/>
      <c r="H41" s="20"/>
    </row>
  </sheetData>
  <pageMargins left="0.35" right="0.2" top="0.46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2017TYSPSupp_FL_EVProjections</vt:lpstr>
      <vt:lpstr>Original Charging_Assumptions</vt:lpstr>
      <vt:lpstr>'2017TYSPSupp_FL_EVProjections'!Print_Area</vt:lpstr>
      <vt:lpstr>'Original Charging_Assumptions'!Print_Area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2019-05-24T17:28:14Z</dcterms:created>
  <dcterms:modified xsi:type="dcterms:W3CDTF">2019-05-30T12:30:03Z</dcterms:modified>
</cp:coreProperties>
</file>