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1"/>
  </bookViews>
  <sheets>
    <sheet name="SolarTogether Subscription Rate" sheetId="1" r:id="rId1"/>
    <sheet name="SolarTogether Benefit Rate" sheetId="2" r:id="rId2"/>
  </sheets>
  <definedNames>
    <definedName name="_xlnm.Print_Area" localSheetId="1">'SolarTogether Benefit Rate'!$A$1:$H$50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H17" i="1"/>
  <c r="H19" i="1" l="1"/>
  <c r="I19" i="1" s="1"/>
  <c r="H20" i="1"/>
  <c r="F19" i="2"/>
  <c r="I20" i="1" l="1"/>
  <c r="H21" i="1"/>
  <c r="I21" i="1" s="1"/>
  <c r="F20" i="2" l="1"/>
  <c r="H22" i="1"/>
  <c r="I22" i="1" s="1"/>
  <c r="F21" i="2" l="1"/>
  <c r="H23" i="1"/>
  <c r="I23" i="1" s="1"/>
  <c r="F22" i="2" l="1"/>
  <c r="H24" i="1"/>
  <c r="F23" i="2" l="1"/>
  <c r="H25" i="1"/>
  <c r="I25" i="1" s="1"/>
  <c r="I24" i="1"/>
  <c r="F24" i="2" l="1"/>
  <c r="H26" i="1"/>
  <c r="I26" i="1" s="1"/>
  <c r="F25" i="2" l="1"/>
  <c r="H27" i="1"/>
  <c r="I27" i="1" s="1"/>
  <c r="F26" i="2" l="1"/>
  <c r="H28" i="1"/>
  <c r="I28" i="1" s="1"/>
  <c r="F27" i="2" l="1"/>
  <c r="H29" i="1"/>
  <c r="I29" i="1" s="1"/>
  <c r="F28" i="2" l="1"/>
  <c r="H30" i="1"/>
  <c r="I30" i="1" s="1"/>
  <c r="F29" i="2" l="1"/>
  <c r="H31" i="1"/>
  <c r="I31" i="1"/>
  <c r="H32" i="1" l="1"/>
  <c r="I32" i="1" s="1"/>
  <c r="F30" i="2"/>
  <c r="F31" i="2" l="1"/>
  <c r="H33" i="1"/>
  <c r="I33" i="1" s="1"/>
  <c r="F32" i="2" l="1"/>
  <c r="H34" i="1"/>
  <c r="I34" i="1" s="1"/>
  <c r="F33" i="2" l="1"/>
  <c r="H35" i="1"/>
  <c r="I35" i="1" s="1"/>
  <c r="F34" i="2" l="1"/>
  <c r="H36" i="1"/>
  <c r="F35" i="2" l="1"/>
  <c r="H37" i="1"/>
  <c r="I37" i="1"/>
  <c r="I36" i="1"/>
  <c r="H38" i="1" l="1"/>
  <c r="F36" i="2"/>
  <c r="H39" i="1" l="1"/>
  <c r="I39" i="1" s="1"/>
  <c r="F37" i="2"/>
  <c r="I38" i="1"/>
  <c r="F38" i="2" l="1"/>
  <c r="H40" i="1"/>
  <c r="I40" i="1" s="1"/>
  <c r="F39" i="2" l="1"/>
  <c r="H41" i="1"/>
  <c r="I41" i="1" s="1"/>
  <c r="F40" i="2" l="1"/>
  <c r="H42" i="1"/>
  <c r="I42" i="1" s="1"/>
  <c r="F41" i="2" l="1"/>
  <c r="H43" i="1"/>
  <c r="I43" i="1" s="1"/>
  <c r="F42" i="2" l="1"/>
  <c r="H44" i="1"/>
  <c r="I44" i="1" s="1"/>
  <c r="F43" i="2" l="1"/>
  <c r="H45" i="1"/>
  <c r="F44" i="2" l="1"/>
  <c r="H46" i="1"/>
  <c r="I45" i="1"/>
  <c r="F45" i="2" l="1"/>
  <c r="H47" i="1"/>
  <c r="I47" i="1" s="1"/>
  <c r="I46" i="1"/>
  <c r="F46" i="2" l="1"/>
  <c r="H48" i="1"/>
  <c r="I48" i="1" s="1"/>
  <c r="F47" i="2" l="1"/>
  <c r="H49" i="1"/>
  <c r="I49" i="1" l="1"/>
  <c r="F48" i="2"/>
  <c r="H50" i="1"/>
  <c r="I50" i="1" s="1"/>
  <c r="I17" i="1" l="1"/>
  <c r="J19" i="1" s="1"/>
  <c r="F49" i="2"/>
  <c r="C12" i="1"/>
  <c r="F50" i="2" l="1"/>
  <c r="F17" i="2" s="1"/>
  <c r="J20" i="1"/>
  <c r="K19" i="1"/>
  <c r="J21" i="1" l="1"/>
  <c r="K20" i="1"/>
  <c r="J22" i="1" l="1"/>
  <c r="K21" i="1"/>
  <c r="J23" i="1" l="1"/>
  <c r="K22" i="1"/>
  <c r="J24" i="1" l="1"/>
  <c r="K23" i="1"/>
  <c r="J25" i="1" l="1"/>
  <c r="K24" i="1"/>
  <c r="J26" i="1" l="1"/>
  <c r="K25" i="1"/>
  <c r="J27" i="1" l="1"/>
  <c r="K26" i="1"/>
  <c r="J28" i="1" l="1"/>
  <c r="K27" i="1"/>
  <c r="J29" i="1" l="1"/>
  <c r="K28" i="1"/>
  <c r="J30" i="1" l="1"/>
  <c r="K29" i="1"/>
  <c r="J31" i="1" l="1"/>
  <c r="K30" i="1"/>
  <c r="J32" i="1" l="1"/>
  <c r="K31" i="1"/>
  <c r="J33" i="1" l="1"/>
  <c r="K32" i="1"/>
  <c r="J34" i="1" l="1"/>
  <c r="K33" i="1"/>
  <c r="J35" i="1" l="1"/>
  <c r="K34" i="1"/>
  <c r="J36" i="1" l="1"/>
  <c r="K35" i="1"/>
  <c r="J37" i="1" l="1"/>
  <c r="K36" i="1"/>
  <c r="J38" i="1" l="1"/>
  <c r="K37" i="1"/>
  <c r="J39" i="1" l="1"/>
  <c r="K38" i="1"/>
  <c r="J40" i="1" l="1"/>
  <c r="K39" i="1"/>
  <c r="J41" i="1" l="1"/>
  <c r="K40" i="1"/>
  <c r="J42" i="1" l="1"/>
  <c r="K41" i="1"/>
  <c r="J43" i="1" l="1"/>
  <c r="K42" i="1"/>
  <c r="J44" i="1" l="1"/>
  <c r="K43" i="1"/>
  <c r="J45" i="1" l="1"/>
  <c r="K44" i="1"/>
  <c r="J46" i="1" l="1"/>
  <c r="K45" i="1"/>
  <c r="J47" i="1" l="1"/>
  <c r="K46" i="1"/>
  <c r="J48" i="1" l="1"/>
  <c r="K47" i="1"/>
  <c r="J49" i="1" l="1"/>
  <c r="K48" i="1"/>
  <c r="J50" i="1" l="1"/>
  <c r="K50" i="1" s="1"/>
  <c r="K49" i="1"/>
  <c r="K14" i="1" l="1"/>
  <c r="C12" i="2" l="1"/>
  <c r="G19" i="2"/>
  <c r="G50" i="2" l="1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33" i="2"/>
  <c r="H33" i="2" s="1"/>
  <c r="G31" i="2"/>
  <c r="H31" i="2" s="1"/>
  <c r="G29" i="2"/>
  <c r="H29" i="2" s="1"/>
  <c r="G43" i="2"/>
  <c r="H43" i="2" s="1"/>
  <c r="G42" i="2"/>
  <c r="H42" i="2" s="1"/>
  <c r="G32" i="2"/>
  <c r="H32" i="2" s="1"/>
  <c r="G41" i="2"/>
  <c r="H41" i="2" s="1"/>
  <c r="G44" i="2"/>
  <c r="H44" i="2" s="1"/>
  <c r="G40" i="2"/>
  <c r="H40" i="2" s="1"/>
  <c r="G38" i="2"/>
  <c r="H38" i="2" s="1"/>
  <c r="G36" i="2"/>
  <c r="H36" i="2" s="1"/>
  <c r="G34" i="2"/>
  <c r="H34" i="2" s="1"/>
  <c r="G30" i="2"/>
  <c r="H30" i="2" s="1"/>
  <c r="G39" i="2"/>
  <c r="H39" i="2" s="1"/>
  <c r="G37" i="2"/>
  <c r="H37" i="2" s="1"/>
  <c r="G35" i="2"/>
  <c r="H35" i="2" s="1"/>
  <c r="G22" i="2"/>
  <c r="H22" i="2" s="1"/>
  <c r="G20" i="2"/>
  <c r="H20" i="2" s="1"/>
  <c r="G21" i="2"/>
  <c r="H21" i="2" s="1"/>
  <c r="H19" i="2"/>
  <c r="H14" i="2" l="1"/>
</calcChain>
</file>

<file path=xl/sharedStrings.xml><?xml version="1.0" encoding="utf-8"?>
<sst xmlns="http://schemas.openxmlformats.org/spreadsheetml/2006/main" count="81" uniqueCount="57">
  <si>
    <t>CPVRR Costs =</t>
  </si>
  <si>
    <t>Subscription Rate =</t>
  </si>
  <si>
    <t>CPVRR Costs / Sum of Annual (Discount Factor x Total MWs x 1000) / 12 months</t>
  </si>
  <si>
    <t>=</t>
  </si>
  <si>
    <t>CPVRR Costs / Sum of Annual (A x G x 1000) / 12 months</t>
  </si>
  <si>
    <t>CPVRR-&gt;</t>
  </si>
  <si>
    <t>A</t>
  </si>
  <si>
    <t>B</t>
  </si>
  <si>
    <t>C</t>
  </si>
  <si>
    <t>D</t>
  </si>
  <si>
    <t>E</t>
  </si>
  <si>
    <t>F</t>
  </si>
  <si>
    <t>G</t>
  </si>
  <si>
    <t>H</t>
  </si>
  <si>
    <t>Calendar</t>
  </si>
  <si>
    <t>Discount</t>
  </si>
  <si>
    <t>Capacity (MW) Adj for Months of Operation</t>
  </si>
  <si>
    <t>Subscription</t>
  </si>
  <si>
    <t>Annual</t>
  </si>
  <si>
    <t>Sum of</t>
  </si>
  <si>
    <t>Year</t>
  </si>
  <si>
    <t>Factor</t>
  </si>
  <si>
    <t>ST Proj 1</t>
  </si>
  <si>
    <t>ST Proj 2</t>
  </si>
  <si>
    <t>ST Proj 3</t>
  </si>
  <si>
    <t>ST Proj 4</t>
  </si>
  <si>
    <t>ST Proj 5</t>
  </si>
  <si>
    <t xml:space="preserve">Total  </t>
  </si>
  <si>
    <t>Rate</t>
  </si>
  <si>
    <t>A x G</t>
  </si>
  <si>
    <t>$/kW-Month</t>
  </si>
  <si>
    <t>Charge ($MMs)</t>
  </si>
  <si>
    <t>CPVRR System Benefits =</t>
  </si>
  <si>
    <t>Benefit Rate  =</t>
  </si>
  <si>
    <t>CPVRR System Benefits / Sum of Annual (Discount Factor x Generation x Wgtd. Avg. Esc. Factor) x 100</t>
  </si>
  <si>
    <t>CPVRR System Benefits / Sum of Annual (A x B x D) x 100 [where 100 = convert $/kWh to ¢/kWh]</t>
  </si>
  <si>
    <t>Total</t>
  </si>
  <si>
    <t>Wgtd. Avg.</t>
  </si>
  <si>
    <t>Sum of:</t>
  </si>
  <si>
    <t>Benefit</t>
  </si>
  <si>
    <t>(Credits)</t>
  </si>
  <si>
    <t>Generation in</t>
  </si>
  <si>
    <t>Benefit Rate</t>
  </si>
  <si>
    <t>Escalation</t>
  </si>
  <si>
    <t>A x B x D =</t>
  </si>
  <si>
    <t>(Millions)</t>
  </si>
  <si>
    <t>kWh</t>
  </si>
  <si>
    <t>Rate ¢/kWh</t>
  </si>
  <si>
    <t>Florida Power &amp; Light Company</t>
  </si>
  <si>
    <t>Calculation of the FPL SolarTogether Subscription Rate</t>
  </si>
  <si>
    <t>Calculation of the FPL SolarTogether Benefit Rate</t>
  </si>
  <si>
    <t>Docket No: 20190061-EI</t>
  </si>
  <si>
    <t>Attachment No. 1</t>
  </si>
  <si>
    <t>Tab 2of 2</t>
  </si>
  <si>
    <t>Tab 1 of 2</t>
  </si>
  <si>
    <t>Staffs First Set of Interrogatories</t>
  </si>
  <si>
    <t>Interrogatory No: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</si>
</sst>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&quot;$&quot;#,##0.0_);\(&quot;$&quot;#,##0.0\)"/>
    <numFmt numFmtId="166" formatCode="#,##0.0"/>
    <numFmt numFmtId="167" formatCode="&quot;$&quot;#,##0.00"/>
    <numFmt numFmtId="168" formatCode="_(* #,##0.0000000_);_(* \(#,##0.0000000\);_(* &quot;-&quot;??_);_(@_)"/>
    <numFmt numFmtId="169" formatCode="0.0000"/>
    <numFmt numFmtId="170" formatCode="0.000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5" fontId="4" fillId="0" borderId="0" xfId="1" applyNumberFormat="1" applyFont="1" applyAlignme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3" xfId="2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5" fontId="3" fillId="0" borderId="1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6" fontId="3" fillId="0" borderId="13" xfId="1" applyNumberFormat="1" applyFont="1" applyBorder="1" applyAlignment="1">
      <alignment horizontal="center"/>
    </xf>
    <xf numFmtId="166" fontId="3" fillId="0" borderId="14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8" xfId="1" applyNumberFormat="1" applyFont="1" applyBorder="1" applyAlignment="1">
      <alignment horizontal="center"/>
    </xf>
    <xf numFmtId="166" fontId="3" fillId="0" borderId="8" xfId="1" applyNumberFormat="1" applyFont="1" applyBorder="1" applyAlignment="1">
      <alignment horizontal="center"/>
    </xf>
    <xf numFmtId="167" fontId="3" fillId="0" borderId="8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3" fillId="0" borderId="11" xfId="1" applyNumberFormat="1" applyFont="1" applyBorder="1" applyAlignment="1">
      <alignment horizontal="center"/>
    </xf>
    <xf numFmtId="167" fontId="3" fillId="0" borderId="11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0" fontId="3" fillId="0" borderId="0" xfId="2" applyFont="1"/>
    <xf numFmtId="0" fontId="3" fillId="0" borderId="0" xfId="2" applyFont="1" applyBorder="1"/>
    <xf numFmtId="0" fontId="3" fillId="0" borderId="0" xfId="2" applyFont="1" applyAlignment="1">
      <alignment horizontal="right"/>
    </xf>
    <xf numFmtId="0" fontId="3" fillId="0" borderId="0" xfId="2" quotePrefix="1" applyFont="1" applyAlignment="1">
      <alignment horizontal="right"/>
    </xf>
    <xf numFmtId="0" fontId="3" fillId="0" borderId="0" xfId="2" quotePrefix="1" applyFont="1"/>
    <xf numFmtId="168" fontId="3" fillId="0" borderId="0" xfId="2" applyNumberFormat="1" applyFont="1"/>
    <xf numFmtId="0" fontId="3" fillId="0" borderId="0" xfId="2" applyFont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6" xfId="2" applyFont="1" applyBorder="1" applyAlignment="1">
      <alignment wrapText="1"/>
    </xf>
    <xf numFmtId="0" fontId="3" fillId="0" borderId="4" xfId="0" applyFont="1" applyBorder="1" applyAlignment="1">
      <alignment horizontal="centerContinuous"/>
    </xf>
    <xf numFmtId="0" fontId="3" fillId="0" borderId="4" xfId="2" applyFont="1" applyBorder="1" applyAlignment="1">
      <alignment horizontal="center" wrapText="1"/>
    </xf>
    <xf numFmtId="0" fontId="4" fillId="0" borderId="5" xfId="3" applyNumberFormat="1" applyFont="1" applyFill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6" xfId="2" applyFont="1" applyBorder="1" applyAlignment="1">
      <alignment horizontal="centerContinuous" wrapText="1"/>
    </xf>
    <xf numFmtId="0" fontId="3" fillId="0" borderId="8" xfId="0" applyFont="1" applyBorder="1" applyAlignment="1">
      <alignment horizontal="centerContinuous"/>
    </xf>
    <xf numFmtId="0" fontId="4" fillId="0" borderId="9" xfId="3" applyNumberFormat="1" applyFont="1" applyFill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3" applyNumberFormat="1" applyFont="1" applyFill="1" applyBorder="1" applyAlignment="1">
      <alignment horizontal="center"/>
    </xf>
    <xf numFmtId="0" fontId="3" fillId="0" borderId="11" xfId="3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0" fontId="3" fillId="0" borderId="4" xfId="2" applyFont="1" applyBorder="1"/>
    <xf numFmtId="0" fontId="3" fillId="0" borderId="6" xfId="2" applyFont="1" applyBorder="1"/>
    <xf numFmtId="2" fontId="3" fillId="0" borderId="8" xfId="1" applyNumberFormat="1" applyFont="1" applyBorder="1" applyAlignment="1">
      <alignment horizontal="center"/>
    </xf>
    <xf numFmtId="10" fontId="3" fillId="0" borderId="10" xfId="2" applyNumberFormat="1" applyFont="1" applyBorder="1" applyAlignment="1">
      <alignment horizontal="center"/>
    </xf>
    <xf numFmtId="169" fontId="3" fillId="0" borderId="8" xfId="1" applyNumberFormat="1" applyFont="1" applyBorder="1" applyAlignment="1">
      <alignment horizontal="center"/>
    </xf>
    <xf numFmtId="170" fontId="3" fillId="0" borderId="8" xfId="1" applyNumberFormat="1" applyFont="1" applyBorder="1" applyAlignment="1">
      <alignment horizontal="center"/>
    </xf>
    <xf numFmtId="0" fontId="6" fillId="0" borderId="0" xfId="1" applyNumberFormat="1" applyFont="1" applyFill="1" applyBorder="1" applyAlignment="1"/>
    <xf numFmtId="2" fontId="3" fillId="0" borderId="11" xfId="1" applyNumberFormat="1" applyFont="1" applyBorder="1" applyAlignment="1">
      <alignment horizontal="center"/>
    </xf>
    <xf numFmtId="3" fontId="3" fillId="0" borderId="11" xfId="1" applyNumberFormat="1" applyFont="1" applyBorder="1" applyAlignment="1">
      <alignment horizontal="center"/>
    </xf>
    <xf numFmtId="10" fontId="3" fillId="0" borderId="13" xfId="2" applyNumberFormat="1" applyFont="1" applyBorder="1" applyAlignment="1">
      <alignment horizontal="center"/>
    </xf>
    <xf numFmtId="169" fontId="3" fillId="0" borderId="11" xfId="1" applyNumberFormat="1" applyFont="1" applyBorder="1" applyAlignment="1">
      <alignment horizontal="center"/>
    </xf>
    <xf numFmtId="170" fontId="3" fillId="0" borderId="11" xfId="1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9" fillId="0" borderId="0" xfId="0" applyFont="1"/>
    <xf numFmtId="5" fontId="4" fillId="0" borderId="0" xfId="1" applyNumberFormat="1" applyFont="1" applyAlignment="1">
      <alignment horizontal="left"/>
    </xf>
    <xf numFmtId="5" fontId="3" fillId="0" borderId="0" xfId="4" applyNumberFormat="1" applyFont="1" applyBorder="1" applyAlignment="1">
      <alignment horizontal="left"/>
    </xf>
  </cellXfs>
  <cellStyles count="5">
    <cellStyle name="Comma" xfId="1" builtinId="3"/>
    <cellStyle name="Currency 24" xfId="4"/>
    <cellStyle name="Normal" xfId="0" builtinId="0"/>
    <cellStyle name="Normal 3 2 2 2 2 2 2" xfId="2"/>
    <cellStyle name="Normal 9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50"/>
  <sheetViews>
    <sheetView showGridLines="0" zoomScaleNormal="100" workbookViewId="0">
      <selection activeCell="A3" sqref="A3:A4"/>
    </sheetView>
  </sheetViews>
  <sheetFormatPr defaultColWidth="9.140625" defaultRowHeight="12.75" x14ac:dyDescent="0.2"/>
  <cols>
    <col min="1" max="2" width="11.7109375" style="1" customWidth="1"/>
    <col min="3" max="8" width="10.7109375" style="1" customWidth="1"/>
    <col min="9" max="9" width="11.7109375" style="1" customWidth="1"/>
    <col min="10" max="10" width="13.7109375" style="1" customWidth="1"/>
    <col min="11" max="11" width="15.7109375" style="1" customWidth="1"/>
    <col min="12" max="16384" width="9.140625" style="1"/>
  </cols>
  <sheetData>
    <row r="1" spans="1:14" ht="15" customHeight="1" x14ac:dyDescent="0.2">
      <c r="A1" s="71" t="s">
        <v>48</v>
      </c>
    </row>
    <row r="2" spans="1:14" ht="15" customHeight="1" x14ac:dyDescent="0.2">
      <c r="A2" s="71" t="s">
        <v>51</v>
      </c>
      <c r="J2" s="71"/>
    </row>
    <row r="3" spans="1:14" ht="15" customHeight="1" x14ac:dyDescent="0.2">
      <c r="A3" s="71" t="s">
        <v>55</v>
      </c>
      <c r="J3" s="71"/>
    </row>
    <row r="4" spans="1:14" ht="15" customHeight="1" x14ac:dyDescent="0.2">
      <c r="A4" s="71" t="s">
        <v>56</v>
      </c>
      <c r="J4" s="71"/>
    </row>
    <row r="5" spans="1:14" ht="15" customHeight="1" x14ac:dyDescent="0.2">
      <c r="A5" s="72" t="s">
        <v>52</v>
      </c>
      <c r="J5" s="71"/>
    </row>
    <row r="6" spans="1:14" ht="15" customHeight="1" x14ac:dyDescent="0.2">
      <c r="A6" s="1" t="s">
        <v>54</v>
      </c>
      <c r="J6" s="72"/>
    </row>
    <row r="7" spans="1:14" ht="15" customHeight="1" x14ac:dyDescent="0.25">
      <c r="A7" s="74" t="s">
        <v>49</v>
      </c>
    </row>
    <row r="8" spans="1:14" ht="15" customHeight="1" x14ac:dyDescent="0.25">
      <c r="A8" s="73"/>
    </row>
    <row r="9" spans="1:14" ht="18" customHeight="1" x14ac:dyDescent="0.25">
      <c r="B9" s="2" t="s">
        <v>0</v>
      </c>
      <c r="C9" s="75">
        <v>1321343647.187335</v>
      </c>
      <c r="D9" s="75"/>
      <c r="E9" s="3"/>
    </row>
    <row r="10" spans="1:14" ht="18" customHeight="1" x14ac:dyDescent="0.25">
      <c r="B10" s="2" t="s">
        <v>1</v>
      </c>
      <c r="C10" s="4" t="s">
        <v>2</v>
      </c>
      <c r="D10" s="4"/>
      <c r="E10" s="4"/>
      <c r="F10" s="4"/>
      <c r="G10" s="4"/>
      <c r="H10" s="4"/>
      <c r="I10" s="4"/>
    </row>
    <row r="11" spans="1:14" ht="18" customHeight="1" x14ac:dyDescent="0.25">
      <c r="B11" s="5" t="s">
        <v>3</v>
      </c>
      <c r="C11" s="4" t="s">
        <v>4</v>
      </c>
      <c r="D11" s="4"/>
      <c r="E11" s="4"/>
      <c r="F11" s="4"/>
      <c r="G11" s="4"/>
      <c r="H11" s="4"/>
      <c r="I11" s="4"/>
    </row>
    <row r="12" spans="1:14" ht="18" customHeight="1" x14ac:dyDescent="0.25">
      <c r="B12" s="5" t="s">
        <v>3</v>
      </c>
      <c r="C12" s="4" t="str">
        <f>"$"&amp;FIXED($C$9,0)&amp;" / "&amp;FIXED(I17*1000,0)&amp;" / 12 months = $"&amp;FIXED($C$9/(I17*1000)/12,2)&amp;"/kW-month"</f>
        <v>$1,321,343,647 / 16,288,753 / 12 months = $6.76/kW-month</v>
      </c>
      <c r="D12" s="4"/>
      <c r="E12" s="4"/>
      <c r="F12" s="4"/>
      <c r="G12" s="4"/>
      <c r="H12" s="4"/>
      <c r="I12" s="4"/>
    </row>
    <row r="13" spans="1:14" ht="15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14" ht="15" x14ac:dyDescent="0.25">
      <c r="B14" s="6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6" t="s">
        <v>11</v>
      </c>
      <c r="H14" s="6" t="s">
        <v>12</v>
      </c>
      <c r="I14" s="6" t="s">
        <v>13</v>
      </c>
      <c r="J14" s="7" t="s">
        <v>5</v>
      </c>
      <c r="K14" s="8">
        <f>SUMPRODUCT(K$19:K$50,$B$19:$B$50)</f>
        <v>1321.3436471873356</v>
      </c>
    </row>
    <row r="15" spans="1:14" ht="15" x14ac:dyDescent="0.25">
      <c r="A15" s="26"/>
      <c r="B15" s="45"/>
      <c r="C15" s="10" t="s">
        <v>16</v>
      </c>
      <c r="D15" s="11"/>
      <c r="E15" s="10"/>
      <c r="F15" s="11"/>
      <c r="G15" s="11"/>
      <c r="H15" s="12"/>
      <c r="I15" s="9" t="s">
        <v>19</v>
      </c>
      <c r="J15" s="13" t="s">
        <v>17</v>
      </c>
      <c r="K15" s="9" t="s">
        <v>18</v>
      </c>
      <c r="L15" s="4"/>
      <c r="M15" s="4"/>
      <c r="N15" s="4"/>
    </row>
    <row r="16" spans="1:14" ht="15" x14ac:dyDescent="0.25">
      <c r="A16" s="16" t="s">
        <v>14</v>
      </c>
      <c r="B16" s="16" t="s">
        <v>15</v>
      </c>
      <c r="C16" s="16" t="s">
        <v>22</v>
      </c>
      <c r="D16" s="17" t="s">
        <v>23</v>
      </c>
      <c r="E16" s="17" t="s">
        <v>24</v>
      </c>
      <c r="F16" s="17" t="s">
        <v>25</v>
      </c>
      <c r="G16" s="17" t="s">
        <v>26</v>
      </c>
      <c r="H16" s="15" t="s">
        <v>27</v>
      </c>
      <c r="I16" s="14" t="s">
        <v>29</v>
      </c>
      <c r="J16" s="16" t="s">
        <v>28</v>
      </c>
      <c r="K16" s="14" t="s">
        <v>17</v>
      </c>
      <c r="L16" s="4"/>
      <c r="M16" s="4"/>
      <c r="N16" s="4"/>
    </row>
    <row r="17" spans="1:14" ht="15" x14ac:dyDescent="0.25">
      <c r="A17" s="33" t="s">
        <v>20</v>
      </c>
      <c r="B17" s="33" t="s">
        <v>21</v>
      </c>
      <c r="C17" s="20">
        <v>223.5</v>
      </c>
      <c r="D17" s="21">
        <v>223.5</v>
      </c>
      <c r="E17" s="21">
        <v>447</v>
      </c>
      <c r="F17" s="21">
        <v>298</v>
      </c>
      <c r="G17" s="21">
        <v>298</v>
      </c>
      <c r="H17" s="22">
        <f>SUM(C17:G17)</f>
        <v>1490</v>
      </c>
      <c r="I17" s="23">
        <f>SUM(I19:I50)</f>
        <v>16288.75304718115</v>
      </c>
      <c r="J17" s="18" t="s">
        <v>30</v>
      </c>
      <c r="K17" s="19" t="s">
        <v>31</v>
      </c>
      <c r="L17" s="4"/>
      <c r="M17" s="4"/>
      <c r="N17" s="4"/>
    </row>
    <row r="18" spans="1:14" ht="9" customHeight="1" x14ac:dyDescent="0.25">
      <c r="A18" s="24"/>
      <c r="B18" s="25"/>
      <c r="C18" s="26"/>
      <c r="D18" s="27"/>
      <c r="E18" s="27"/>
      <c r="F18" s="27"/>
      <c r="G18" s="27"/>
      <c r="H18" s="27"/>
      <c r="I18" s="28"/>
      <c r="J18" s="4"/>
      <c r="K18" s="27"/>
      <c r="L18" s="4"/>
      <c r="M18" s="4"/>
      <c r="N18" s="4"/>
    </row>
    <row r="19" spans="1:14" ht="15" customHeight="1" x14ac:dyDescent="0.25">
      <c r="A19" s="16">
        <v>2020</v>
      </c>
      <c r="B19" s="29">
        <v>0.93392482840834401</v>
      </c>
      <c r="C19" s="30">
        <v>204.875</v>
      </c>
      <c r="D19" s="30">
        <v>204.875</v>
      </c>
      <c r="E19" s="30">
        <v>0</v>
      </c>
      <c r="F19" s="30">
        <v>0</v>
      </c>
      <c r="G19" s="30">
        <v>0</v>
      </c>
      <c r="H19" s="30">
        <f t="shared" ref="H19:H50" si="0">SUM(C19:G19)</f>
        <v>409.75</v>
      </c>
      <c r="I19" s="30">
        <f>+B19*H19</f>
        <v>382.67569844031897</v>
      </c>
      <c r="J19" s="31">
        <f>+$C$9/(I17*1000)/12</f>
        <v>6.7600000000000007</v>
      </c>
      <c r="K19" s="32">
        <f>+H19*J19*12/1000</f>
        <v>33.238920000000007</v>
      </c>
      <c r="L19" s="4"/>
      <c r="M19" s="4"/>
      <c r="N19" s="4"/>
    </row>
    <row r="20" spans="1:14" ht="15" customHeight="1" x14ac:dyDescent="0.25">
      <c r="A20" s="16">
        <f>+A19+1</f>
        <v>2021</v>
      </c>
      <c r="B20" s="29">
        <v>0.86689242618513873</v>
      </c>
      <c r="C20" s="30">
        <v>223.5</v>
      </c>
      <c r="D20" s="30">
        <v>223.5</v>
      </c>
      <c r="E20" s="30">
        <v>447</v>
      </c>
      <c r="F20" s="30">
        <v>223.5</v>
      </c>
      <c r="G20" s="30">
        <v>223.5</v>
      </c>
      <c r="H20" s="30">
        <f t="shared" si="0"/>
        <v>1341</v>
      </c>
      <c r="I20" s="30">
        <f t="shared" ref="I20:I50" si="1">+B20*H20</f>
        <v>1162.5027435142711</v>
      </c>
      <c r="J20" s="31">
        <f>+J19</f>
        <v>6.7600000000000007</v>
      </c>
      <c r="K20" s="32">
        <f>+H20*J20*12/1000</f>
        <v>108.78192000000001</v>
      </c>
      <c r="L20" s="4"/>
      <c r="M20" s="4"/>
      <c r="N20" s="4"/>
    </row>
    <row r="21" spans="1:14" ht="15" customHeight="1" x14ac:dyDescent="0.25">
      <c r="A21" s="16">
        <f t="shared" ref="A21:A50" si="2">+A20+1</f>
        <v>2022</v>
      </c>
      <c r="B21" s="29">
        <v>0.80467127087510482</v>
      </c>
      <c r="C21" s="30">
        <v>223.5</v>
      </c>
      <c r="D21" s="30">
        <v>223.5</v>
      </c>
      <c r="E21" s="30">
        <v>447</v>
      </c>
      <c r="F21" s="30">
        <v>298</v>
      </c>
      <c r="G21" s="30">
        <v>298</v>
      </c>
      <c r="H21" s="30">
        <f t="shared" si="0"/>
        <v>1490</v>
      </c>
      <c r="I21" s="30">
        <f t="shared" si="1"/>
        <v>1198.9601936039062</v>
      </c>
      <c r="J21" s="31">
        <f t="shared" ref="J21:J50" si="3">+J20</f>
        <v>6.7600000000000007</v>
      </c>
      <c r="K21" s="32">
        <f t="shared" ref="K21:K50" si="4">+H21*J21*12/1000</f>
        <v>120.86880000000002</v>
      </c>
      <c r="L21" s="4"/>
      <c r="M21" s="4"/>
      <c r="N21" s="4"/>
    </row>
    <row r="22" spans="1:14" ht="15" customHeight="1" x14ac:dyDescent="0.25">
      <c r="A22" s="16">
        <f t="shared" si="2"/>
        <v>2023</v>
      </c>
      <c r="B22" s="29">
        <v>0.74691603550066443</v>
      </c>
      <c r="C22" s="30">
        <v>223.5</v>
      </c>
      <c r="D22" s="30">
        <v>223.5</v>
      </c>
      <c r="E22" s="30">
        <v>447</v>
      </c>
      <c r="F22" s="30">
        <v>298</v>
      </c>
      <c r="G22" s="30">
        <v>298</v>
      </c>
      <c r="H22" s="30">
        <f t="shared" si="0"/>
        <v>1490</v>
      </c>
      <c r="I22" s="30">
        <f t="shared" si="1"/>
        <v>1112.9048928959901</v>
      </c>
      <c r="J22" s="31">
        <f t="shared" si="3"/>
        <v>6.7600000000000007</v>
      </c>
      <c r="K22" s="32">
        <f t="shared" si="4"/>
        <v>120.86880000000002</v>
      </c>
      <c r="L22" s="4"/>
      <c r="M22" s="4"/>
      <c r="N22" s="4"/>
    </row>
    <row r="23" spans="1:14" ht="15" customHeight="1" x14ac:dyDescent="0.25">
      <c r="A23" s="16">
        <f t="shared" si="2"/>
        <v>2024</v>
      </c>
      <c r="B23" s="29">
        <v>0.69316471888208397</v>
      </c>
      <c r="C23" s="30">
        <v>223.5</v>
      </c>
      <c r="D23" s="30">
        <v>223.5</v>
      </c>
      <c r="E23" s="30">
        <v>447</v>
      </c>
      <c r="F23" s="30">
        <v>298</v>
      </c>
      <c r="G23" s="30">
        <v>298</v>
      </c>
      <c r="H23" s="30">
        <f t="shared" si="0"/>
        <v>1490</v>
      </c>
      <c r="I23" s="30">
        <f t="shared" si="1"/>
        <v>1032.8154311343051</v>
      </c>
      <c r="J23" s="31">
        <f t="shared" si="3"/>
        <v>6.7600000000000007</v>
      </c>
      <c r="K23" s="32">
        <f t="shared" si="4"/>
        <v>120.86880000000002</v>
      </c>
      <c r="L23" s="4"/>
      <c r="M23" s="4"/>
      <c r="N23" s="4"/>
    </row>
    <row r="24" spans="1:14" ht="15" customHeight="1" x14ac:dyDescent="0.25">
      <c r="A24" s="16">
        <f t="shared" si="2"/>
        <v>2025</v>
      </c>
      <c r="B24" s="29">
        <v>0.64341286002827602</v>
      </c>
      <c r="C24" s="30">
        <v>223.5</v>
      </c>
      <c r="D24" s="30">
        <v>223.5</v>
      </c>
      <c r="E24" s="30">
        <v>447</v>
      </c>
      <c r="F24" s="30">
        <v>298</v>
      </c>
      <c r="G24" s="30">
        <v>298</v>
      </c>
      <c r="H24" s="30">
        <f t="shared" si="0"/>
        <v>1490</v>
      </c>
      <c r="I24" s="30">
        <f t="shared" si="1"/>
        <v>958.68516144213129</v>
      </c>
      <c r="J24" s="31">
        <f t="shared" si="3"/>
        <v>6.7600000000000007</v>
      </c>
      <c r="K24" s="32">
        <f t="shared" si="4"/>
        <v>120.86880000000002</v>
      </c>
      <c r="L24" s="4"/>
      <c r="M24" s="4"/>
      <c r="N24" s="4"/>
    </row>
    <row r="25" spans="1:14" ht="15" customHeight="1" x14ac:dyDescent="0.25">
      <c r="A25" s="16">
        <f t="shared" si="2"/>
        <v>2026</v>
      </c>
      <c r="B25" s="29">
        <v>0.59723193805567742</v>
      </c>
      <c r="C25" s="30">
        <v>223.5</v>
      </c>
      <c r="D25" s="30">
        <v>223.5</v>
      </c>
      <c r="E25" s="30">
        <v>447</v>
      </c>
      <c r="F25" s="30">
        <v>298</v>
      </c>
      <c r="G25" s="30">
        <v>298</v>
      </c>
      <c r="H25" s="30">
        <f t="shared" si="0"/>
        <v>1490</v>
      </c>
      <c r="I25" s="30">
        <f t="shared" si="1"/>
        <v>889.87558770295936</v>
      </c>
      <c r="J25" s="31">
        <f t="shared" si="3"/>
        <v>6.7600000000000007</v>
      </c>
      <c r="K25" s="32">
        <f t="shared" si="4"/>
        <v>120.86880000000002</v>
      </c>
      <c r="L25" s="4"/>
      <c r="M25" s="4"/>
      <c r="N25" s="4"/>
    </row>
    <row r="26" spans="1:14" ht="15" customHeight="1" x14ac:dyDescent="0.25">
      <c r="A26" s="16">
        <f t="shared" si="2"/>
        <v>2027</v>
      </c>
      <c r="B26" s="29">
        <v>0.55436564916974984</v>
      </c>
      <c r="C26" s="30">
        <v>223.5</v>
      </c>
      <c r="D26" s="30">
        <v>223.5</v>
      </c>
      <c r="E26" s="30">
        <v>447</v>
      </c>
      <c r="F26" s="30">
        <v>298</v>
      </c>
      <c r="G26" s="30">
        <v>298</v>
      </c>
      <c r="H26" s="30">
        <f t="shared" si="0"/>
        <v>1490</v>
      </c>
      <c r="I26" s="30">
        <f t="shared" si="1"/>
        <v>826.0048172629273</v>
      </c>
      <c r="J26" s="31">
        <f t="shared" si="3"/>
        <v>6.7600000000000007</v>
      </c>
      <c r="K26" s="32">
        <f t="shared" si="4"/>
        <v>120.86880000000002</v>
      </c>
      <c r="L26" s="4"/>
      <c r="M26" s="4"/>
      <c r="N26" s="4"/>
    </row>
    <row r="27" spans="1:14" ht="15" customHeight="1" x14ac:dyDescent="0.25">
      <c r="A27" s="16">
        <f t="shared" si="2"/>
        <v>2028</v>
      </c>
      <c r="B27" s="29">
        <v>0.51447109326961526</v>
      </c>
      <c r="C27" s="30">
        <v>223.5</v>
      </c>
      <c r="D27" s="30">
        <v>223.5</v>
      </c>
      <c r="E27" s="30">
        <v>447</v>
      </c>
      <c r="F27" s="30">
        <v>298</v>
      </c>
      <c r="G27" s="30">
        <v>298</v>
      </c>
      <c r="H27" s="30">
        <f t="shared" si="0"/>
        <v>1490</v>
      </c>
      <c r="I27" s="30">
        <f t="shared" si="1"/>
        <v>766.56192897172673</v>
      </c>
      <c r="J27" s="31">
        <f t="shared" si="3"/>
        <v>6.7600000000000007</v>
      </c>
      <c r="K27" s="32">
        <f t="shared" si="4"/>
        <v>120.86880000000002</v>
      </c>
      <c r="L27" s="4"/>
      <c r="M27" s="4"/>
      <c r="N27" s="4"/>
    </row>
    <row r="28" spans="1:14" ht="15" customHeight="1" x14ac:dyDescent="0.25">
      <c r="A28" s="16">
        <f t="shared" si="2"/>
        <v>2029</v>
      </c>
      <c r="B28" s="29">
        <v>0.47754495938040853</v>
      </c>
      <c r="C28" s="30">
        <v>223.5</v>
      </c>
      <c r="D28" s="30">
        <v>223.5</v>
      </c>
      <c r="E28" s="30">
        <v>447</v>
      </c>
      <c r="F28" s="30">
        <v>298</v>
      </c>
      <c r="G28" s="30">
        <v>298</v>
      </c>
      <c r="H28" s="30">
        <f t="shared" si="0"/>
        <v>1490</v>
      </c>
      <c r="I28" s="30">
        <f t="shared" si="1"/>
        <v>711.54198947680868</v>
      </c>
      <c r="J28" s="31">
        <f t="shared" si="3"/>
        <v>6.7600000000000007</v>
      </c>
      <c r="K28" s="32">
        <f t="shared" si="4"/>
        <v>120.86880000000002</v>
      </c>
      <c r="L28" s="4"/>
      <c r="M28" s="4"/>
      <c r="N28" s="4"/>
    </row>
    <row r="29" spans="1:14" ht="15" customHeight="1" x14ac:dyDescent="0.25">
      <c r="A29" s="16">
        <f t="shared" si="2"/>
        <v>2030</v>
      </c>
      <c r="B29" s="29">
        <v>0.44326919668181214</v>
      </c>
      <c r="C29" s="30">
        <v>223.5</v>
      </c>
      <c r="D29" s="30">
        <v>223.5</v>
      </c>
      <c r="E29" s="30">
        <v>447</v>
      </c>
      <c r="F29" s="30">
        <v>298</v>
      </c>
      <c r="G29" s="30">
        <v>298</v>
      </c>
      <c r="H29" s="30">
        <f t="shared" si="0"/>
        <v>1490</v>
      </c>
      <c r="I29" s="30">
        <f t="shared" si="1"/>
        <v>660.47110305590013</v>
      </c>
      <c r="J29" s="31">
        <f t="shared" si="3"/>
        <v>6.7600000000000007</v>
      </c>
      <c r="K29" s="32">
        <f t="shared" si="4"/>
        <v>120.86880000000002</v>
      </c>
      <c r="L29" s="4"/>
      <c r="M29" s="4"/>
      <c r="N29" s="4"/>
    </row>
    <row r="30" spans="1:14" ht="15" customHeight="1" x14ac:dyDescent="0.25">
      <c r="A30" s="16">
        <f t="shared" si="2"/>
        <v>2031</v>
      </c>
      <c r="B30" s="29">
        <v>0.41145357493014312</v>
      </c>
      <c r="C30" s="30">
        <v>223.5</v>
      </c>
      <c r="D30" s="30">
        <v>223.5</v>
      </c>
      <c r="E30" s="30">
        <v>447</v>
      </c>
      <c r="F30" s="30">
        <v>298</v>
      </c>
      <c r="G30" s="30">
        <v>298</v>
      </c>
      <c r="H30" s="30">
        <f t="shared" si="0"/>
        <v>1490</v>
      </c>
      <c r="I30" s="30">
        <f t="shared" si="1"/>
        <v>613.06582664591326</v>
      </c>
      <c r="J30" s="31">
        <f t="shared" si="3"/>
        <v>6.7600000000000007</v>
      </c>
      <c r="K30" s="32">
        <f t="shared" si="4"/>
        <v>120.86880000000002</v>
      </c>
      <c r="L30" s="4"/>
      <c r="M30" s="4"/>
      <c r="N30" s="4"/>
    </row>
    <row r="31" spans="1:14" ht="15" customHeight="1" x14ac:dyDescent="0.25">
      <c r="A31" s="16">
        <f t="shared" si="2"/>
        <v>2032</v>
      </c>
      <c r="B31" s="29">
        <v>0.38184359157359055</v>
      </c>
      <c r="C31" s="30">
        <v>223.5</v>
      </c>
      <c r="D31" s="30">
        <v>223.5</v>
      </c>
      <c r="E31" s="30">
        <v>447</v>
      </c>
      <c r="F31" s="30">
        <v>298</v>
      </c>
      <c r="G31" s="30">
        <v>298</v>
      </c>
      <c r="H31" s="30">
        <f t="shared" si="0"/>
        <v>1490</v>
      </c>
      <c r="I31" s="30">
        <f t="shared" si="1"/>
        <v>568.94695144464993</v>
      </c>
      <c r="J31" s="31">
        <f t="shared" si="3"/>
        <v>6.7600000000000007</v>
      </c>
      <c r="K31" s="32">
        <f t="shared" si="4"/>
        <v>120.86880000000002</v>
      </c>
      <c r="L31" s="4"/>
      <c r="M31" s="4"/>
      <c r="N31" s="4"/>
    </row>
    <row r="32" spans="1:14" ht="15" customHeight="1" x14ac:dyDescent="0.25">
      <c r="A32" s="16">
        <f t="shared" si="2"/>
        <v>2033</v>
      </c>
      <c r="B32" s="29">
        <v>0.35443678918636157</v>
      </c>
      <c r="C32" s="30">
        <v>223.5</v>
      </c>
      <c r="D32" s="30">
        <v>223.5</v>
      </c>
      <c r="E32" s="30">
        <v>447</v>
      </c>
      <c r="F32" s="30">
        <v>298</v>
      </c>
      <c r="G32" s="30">
        <v>298</v>
      </c>
      <c r="H32" s="30">
        <f t="shared" si="0"/>
        <v>1490</v>
      </c>
      <c r="I32" s="30">
        <f t="shared" si="1"/>
        <v>528.11081588767877</v>
      </c>
      <c r="J32" s="31">
        <f t="shared" si="3"/>
        <v>6.7600000000000007</v>
      </c>
      <c r="K32" s="32">
        <f t="shared" si="4"/>
        <v>120.86880000000002</v>
      </c>
      <c r="L32" s="4"/>
      <c r="M32" s="4"/>
      <c r="N32" s="4"/>
    </row>
    <row r="33" spans="1:14" ht="15" customHeight="1" x14ac:dyDescent="0.25">
      <c r="A33" s="16">
        <f t="shared" si="2"/>
        <v>2034</v>
      </c>
      <c r="B33" s="29">
        <v>0.3289971085046382</v>
      </c>
      <c r="C33" s="30">
        <v>223.5</v>
      </c>
      <c r="D33" s="30">
        <v>223.5</v>
      </c>
      <c r="E33" s="30">
        <v>447</v>
      </c>
      <c r="F33" s="30">
        <v>298</v>
      </c>
      <c r="G33" s="30">
        <v>298</v>
      </c>
      <c r="H33" s="30">
        <f t="shared" si="0"/>
        <v>1490</v>
      </c>
      <c r="I33" s="30">
        <f t="shared" si="1"/>
        <v>490.20569167191093</v>
      </c>
      <c r="J33" s="31">
        <f t="shared" si="3"/>
        <v>6.7600000000000007</v>
      </c>
      <c r="K33" s="32">
        <f t="shared" si="4"/>
        <v>120.86880000000002</v>
      </c>
      <c r="L33" s="4"/>
      <c r="M33" s="4"/>
      <c r="N33" s="4"/>
    </row>
    <row r="34" spans="1:14" ht="15" customHeight="1" x14ac:dyDescent="0.25">
      <c r="A34" s="16">
        <f t="shared" si="2"/>
        <v>2035</v>
      </c>
      <c r="B34" s="29">
        <v>0.30538335947824247</v>
      </c>
      <c r="C34" s="30">
        <v>223.5</v>
      </c>
      <c r="D34" s="30">
        <v>223.5</v>
      </c>
      <c r="E34" s="30">
        <v>447</v>
      </c>
      <c r="F34" s="30">
        <v>298</v>
      </c>
      <c r="G34" s="30">
        <v>298</v>
      </c>
      <c r="H34" s="30">
        <f t="shared" si="0"/>
        <v>1490</v>
      </c>
      <c r="I34" s="30">
        <f t="shared" si="1"/>
        <v>455.02120562258125</v>
      </c>
      <c r="J34" s="31">
        <f t="shared" si="3"/>
        <v>6.7600000000000007</v>
      </c>
      <c r="K34" s="32">
        <f t="shared" si="4"/>
        <v>120.86880000000002</v>
      </c>
      <c r="L34" s="4"/>
      <c r="M34" s="4"/>
      <c r="N34" s="4"/>
    </row>
    <row r="35" spans="1:14" ht="15" customHeight="1" x14ac:dyDescent="0.25">
      <c r="A35" s="16">
        <f t="shared" si="2"/>
        <v>2036</v>
      </c>
      <c r="B35" s="29">
        <v>0.28340664875685884</v>
      </c>
      <c r="C35" s="30">
        <v>223.5</v>
      </c>
      <c r="D35" s="30">
        <v>223.5</v>
      </c>
      <c r="E35" s="30">
        <v>447</v>
      </c>
      <c r="F35" s="30">
        <v>298</v>
      </c>
      <c r="G35" s="30">
        <v>298</v>
      </c>
      <c r="H35" s="30">
        <f t="shared" si="0"/>
        <v>1490</v>
      </c>
      <c r="I35" s="30">
        <f t="shared" si="1"/>
        <v>422.27590664771969</v>
      </c>
      <c r="J35" s="31">
        <f t="shared" si="3"/>
        <v>6.7600000000000007</v>
      </c>
      <c r="K35" s="32">
        <f t="shared" si="4"/>
        <v>120.86880000000002</v>
      </c>
      <c r="L35" s="4"/>
      <c r="M35" s="4"/>
      <c r="N35" s="4"/>
    </row>
    <row r="36" spans="1:14" ht="15" customHeight="1" x14ac:dyDescent="0.25">
      <c r="A36" s="16">
        <f t="shared" si="2"/>
        <v>2037</v>
      </c>
      <c r="B36" s="29">
        <v>0.26306515242403611</v>
      </c>
      <c r="C36" s="30">
        <v>223.5</v>
      </c>
      <c r="D36" s="30">
        <v>223.5</v>
      </c>
      <c r="E36" s="30">
        <v>447</v>
      </c>
      <c r="F36" s="30">
        <v>298</v>
      </c>
      <c r="G36" s="30">
        <v>298</v>
      </c>
      <c r="H36" s="30">
        <f t="shared" si="0"/>
        <v>1490</v>
      </c>
      <c r="I36" s="30">
        <f t="shared" si="1"/>
        <v>391.96707711181381</v>
      </c>
      <c r="J36" s="31">
        <f t="shared" si="3"/>
        <v>6.7600000000000007</v>
      </c>
      <c r="K36" s="32">
        <f t="shared" si="4"/>
        <v>120.86880000000002</v>
      </c>
      <c r="L36" s="4"/>
      <c r="M36" s="4"/>
      <c r="N36" s="4"/>
    </row>
    <row r="37" spans="1:14" ht="15" customHeight="1" x14ac:dyDescent="0.25">
      <c r="A37" s="16">
        <f t="shared" si="2"/>
        <v>2038</v>
      </c>
      <c r="B37" s="29">
        <v>0.24418366585059359</v>
      </c>
      <c r="C37" s="30">
        <v>223.5</v>
      </c>
      <c r="D37" s="30">
        <v>223.5</v>
      </c>
      <c r="E37" s="30">
        <v>447</v>
      </c>
      <c r="F37" s="30">
        <v>298</v>
      </c>
      <c r="G37" s="30">
        <v>298</v>
      </c>
      <c r="H37" s="30">
        <f t="shared" si="0"/>
        <v>1490</v>
      </c>
      <c r="I37" s="30">
        <f t="shared" si="1"/>
        <v>363.83366211738445</v>
      </c>
      <c r="J37" s="31">
        <f t="shared" si="3"/>
        <v>6.7600000000000007</v>
      </c>
      <c r="K37" s="32">
        <f t="shared" si="4"/>
        <v>120.86880000000002</v>
      </c>
      <c r="L37" s="4"/>
      <c r="M37" s="4"/>
      <c r="N37" s="4"/>
    </row>
    <row r="38" spans="1:14" ht="15" customHeight="1" x14ac:dyDescent="0.25">
      <c r="A38" s="16">
        <f t="shared" si="2"/>
        <v>2039</v>
      </c>
      <c r="B38" s="29">
        <v>0.22665739691786857</v>
      </c>
      <c r="C38" s="30">
        <v>223.5</v>
      </c>
      <c r="D38" s="30">
        <v>223.5</v>
      </c>
      <c r="E38" s="30">
        <v>447</v>
      </c>
      <c r="F38" s="30">
        <v>298</v>
      </c>
      <c r="G38" s="30">
        <v>298</v>
      </c>
      <c r="H38" s="30">
        <f t="shared" si="0"/>
        <v>1490</v>
      </c>
      <c r="I38" s="30">
        <f t="shared" si="1"/>
        <v>337.71952140762414</v>
      </c>
      <c r="J38" s="31">
        <f t="shared" si="3"/>
        <v>6.7600000000000007</v>
      </c>
      <c r="K38" s="32">
        <f t="shared" si="4"/>
        <v>120.86880000000002</v>
      </c>
      <c r="L38" s="4"/>
      <c r="M38" s="4"/>
      <c r="N38" s="4"/>
    </row>
    <row r="39" spans="1:14" ht="15" customHeight="1" x14ac:dyDescent="0.25">
      <c r="A39" s="16">
        <f t="shared" si="2"/>
        <v>2040</v>
      </c>
      <c r="B39" s="29">
        <v>0.21034614782611605</v>
      </c>
      <c r="C39" s="30">
        <v>223.5</v>
      </c>
      <c r="D39" s="30">
        <v>223.5</v>
      </c>
      <c r="E39" s="30">
        <v>447</v>
      </c>
      <c r="F39" s="30">
        <v>298</v>
      </c>
      <c r="G39" s="30">
        <v>298</v>
      </c>
      <c r="H39" s="30">
        <f t="shared" si="0"/>
        <v>1490</v>
      </c>
      <c r="I39" s="30">
        <f t="shared" si="1"/>
        <v>313.41576026091292</v>
      </c>
      <c r="J39" s="31">
        <f t="shared" si="3"/>
        <v>6.7600000000000007</v>
      </c>
      <c r="K39" s="32">
        <f t="shared" si="4"/>
        <v>120.86880000000002</v>
      </c>
      <c r="L39" s="4"/>
      <c r="M39" s="4"/>
      <c r="N39" s="4"/>
    </row>
    <row r="40" spans="1:14" ht="15" customHeight="1" x14ac:dyDescent="0.25">
      <c r="A40" s="16">
        <f t="shared" si="2"/>
        <v>2041</v>
      </c>
      <c r="B40" s="29">
        <v>0.19524856485339206</v>
      </c>
      <c r="C40" s="30">
        <v>223.5</v>
      </c>
      <c r="D40" s="30">
        <v>223.5</v>
      </c>
      <c r="E40" s="30">
        <v>447</v>
      </c>
      <c r="F40" s="30">
        <v>298</v>
      </c>
      <c r="G40" s="30">
        <v>298</v>
      </c>
      <c r="H40" s="30">
        <f t="shared" si="0"/>
        <v>1490</v>
      </c>
      <c r="I40" s="30">
        <f t="shared" si="1"/>
        <v>290.92036163155416</v>
      </c>
      <c r="J40" s="31">
        <f t="shared" si="3"/>
        <v>6.7600000000000007</v>
      </c>
      <c r="K40" s="32">
        <f t="shared" si="4"/>
        <v>120.86880000000002</v>
      </c>
      <c r="L40" s="4"/>
      <c r="M40" s="4"/>
      <c r="N40" s="4"/>
    </row>
    <row r="41" spans="1:14" ht="15" customHeight="1" x14ac:dyDescent="0.25">
      <c r="A41" s="16">
        <f t="shared" si="2"/>
        <v>2042</v>
      </c>
      <c r="B41" s="29">
        <v>0.1812346100524885</v>
      </c>
      <c r="C41" s="30">
        <v>223.5</v>
      </c>
      <c r="D41" s="30">
        <v>223.5</v>
      </c>
      <c r="E41" s="30">
        <v>447</v>
      </c>
      <c r="F41" s="30">
        <v>298</v>
      </c>
      <c r="G41" s="30">
        <v>298</v>
      </c>
      <c r="H41" s="30">
        <f t="shared" si="0"/>
        <v>1490</v>
      </c>
      <c r="I41" s="30">
        <f t="shared" si="1"/>
        <v>270.03956897820785</v>
      </c>
      <c r="J41" s="31">
        <f t="shared" si="3"/>
        <v>6.7600000000000007</v>
      </c>
      <c r="K41" s="32">
        <f t="shared" si="4"/>
        <v>120.86880000000002</v>
      </c>
      <c r="L41" s="4"/>
      <c r="M41" s="4"/>
      <c r="N41" s="4"/>
    </row>
    <row r="42" spans="1:14" ht="15" customHeight="1" x14ac:dyDescent="0.25">
      <c r="A42" s="16">
        <f t="shared" si="2"/>
        <v>2043</v>
      </c>
      <c r="B42" s="29">
        <v>0.16822650607209799</v>
      </c>
      <c r="C42" s="30">
        <v>223.5</v>
      </c>
      <c r="D42" s="30">
        <v>223.5</v>
      </c>
      <c r="E42" s="30">
        <v>447</v>
      </c>
      <c r="F42" s="30">
        <v>298</v>
      </c>
      <c r="G42" s="30">
        <v>298</v>
      </c>
      <c r="H42" s="30">
        <f t="shared" si="0"/>
        <v>1490</v>
      </c>
      <c r="I42" s="30">
        <f t="shared" si="1"/>
        <v>250.65749404742601</v>
      </c>
      <c r="J42" s="31">
        <f t="shared" si="3"/>
        <v>6.7600000000000007</v>
      </c>
      <c r="K42" s="32">
        <f t="shared" si="4"/>
        <v>120.86880000000002</v>
      </c>
      <c r="L42" s="4"/>
      <c r="M42" s="4"/>
      <c r="N42" s="4"/>
    </row>
    <row r="43" spans="1:14" ht="15" customHeight="1" x14ac:dyDescent="0.25">
      <c r="A43" s="16">
        <f t="shared" si="2"/>
        <v>2044</v>
      </c>
      <c r="B43" s="29">
        <v>0.15612019724789697</v>
      </c>
      <c r="C43" s="30">
        <v>223.5</v>
      </c>
      <c r="D43" s="30">
        <v>223.5</v>
      </c>
      <c r="E43" s="30">
        <v>447</v>
      </c>
      <c r="F43" s="30">
        <v>298</v>
      </c>
      <c r="G43" s="30">
        <v>298</v>
      </c>
      <c r="H43" s="30">
        <f t="shared" si="0"/>
        <v>1490</v>
      </c>
      <c r="I43" s="30">
        <f t="shared" si="1"/>
        <v>232.61909389936648</v>
      </c>
      <c r="J43" s="31">
        <f t="shared" si="3"/>
        <v>6.7600000000000007</v>
      </c>
      <c r="K43" s="32">
        <f t="shared" si="4"/>
        <v>120.86880000000002</v>
      </c>
      <c r="L43" s="4"/>
      <c r="M43" s="4"/>
      <c r="N43" s="4"/>
    </row>
    <row r="44" spans="1:14" ht="15" customHeight="1" x14ac:dyDescent="0.25">
      <c r="A44" s="16">
        <f t="shared" si="2"/>
        <v>2045</v>
      </c>
      <c r="B44" s="29">
        <v>0.14491467883918038</v>
      </c>
      <c r="C44" s="30">
        <v>223.5</v>
      </c>
      <c r="D44" s="30">
        <v>223.5</v>
      </c>
      <c r="E44" s="30">
        <v>447</v>
      </c>
      <c r="F44" s="30">
        <v>298</v>
      </c>
      <c r="G44" s="30">
        <v>298</v>
      </c>
      <c r="H44" s="30">
        <f t="shared" si="0"/>
        <v>1490</v>
      </c>
      <c r="I44" s="30">
        <f t="shared" si="1"/>
        <v>215.92287147037877</v>
      </c>
      <c r="J44" s="31">
        <f t="shared" si="3"/>
        <v>6.7600000000000007</v>
      </c>
      <c r="K44" s="32">
        <f t="shared" si="4"/>
        <v>120.86880000000002</v>
      </c>
      <c r="L44" s="4"/>
      <c r="M44" s="4"/>
      <c r="N44" s="4"/>
    </row>
    <row r="45" spans="1:14" ht="15" customHeight="1" x14ac:dyDescent="0.25">
      <c r="A45" s="16">
        <f t="shared" si="2"/>
        <v>2046</v>
      </c>
      <c r="B45" s="29">
        <v>0.13451343588630835</v>
      </c>
      <c r="C45" s="30">
        <v>223.5</v>
      </c>
      <c r="D45" s="30">
        <v>223.5</v>
      </c>
      <c r="E45" s="30">
        <v>447</v>
      </c>
      <c r="F45" s="30">
        <v>298</v>
      </c>
      <c r="G45" s="30">
        <v>298</v>
      </c>
      <c r="H45" s="30">
        <f t="shared" si="0"/>
        <v>1490</v>
      </c>
      <c r="I45" s="30">
        <f t="shared" si="1"/>
        <v>200.42501947059944</v>
      </c>
      <c r="J45" s="31">
        <f t="shared" si="3"/>
        <v>6.7600000000000007</v>
      </c>
      <c r="K45" s="32">
        <f t="shared" si="4"/>
        <v>120.86880000000002</v>
      </c>
      <c r="L45" s="4"/>
      <c r="M45" s="4"/>
      <c r="N45" s="4"/>
    </row>
    <row r="46" spans="1:14" ht="15" customHeight="1" x14ac:dyDescent="0.25">
      <c r="A46" s="16">
        <f t="shared" si="2"/>
        <v>2047</v>
      </c>
      <c r="B46" s="29">
        <v>0.12485874156350797</v>
      </c>
      <c r="C46" s="30">
        <v>223.5</v>
      </c>
      <c r="D46" s="30">
        <v>223.5</v>
      </c>
      <c r="E46" s="30">
        <v>447</v>
      </c>
      <c r="F46" s="30">
        <v>298</v>
      </c>
      <c r="G46" s="30">
        <v>298</v>
      </c>
      <c r="H46" s="30">
        <f t="shared" si="0"/>
        <v>1490</v>
      </c>
      <c r="I46" s="30">
        <f t="shared" si="1"/>
        <v>186.03952492962688</v>
      </c>
      <c r="J46" s="31">
        <f t="shared" si="3"/>
        <v>6.7600000000000007</v>
      </c>
      <c r="K46" s="32">
        <f t="shared" si="4"/>
        <v>120.86880000000002</v>
      </c>
      <c r="L46" s="4"/>
      <c r="M46" s="4"/>
      <c r="N46" s="4"/>
    </row>
    <row r="47" spans="1:14" ht="15" customHeight="1" x14ac:dyDescent="0.25">
      <c r="A47" s="16">
        <f t="shared" si="2"/>
        <v>2048</v>
      </c>
      <c r="B47" s="29">
        <v>0.11587336512038617</v>
      </c>
      <c r="C47" s="30">
        <v>223.5</v>
      </c>
      <c r="D47" s="30">
        <v>223.5</v>
      </c>
      <c r="E47" s="30">
        <v>447</v>
      </c>
      <c r="F47" s="30">
        <v>298</v>
      </c>
      <c r="G47" s="30">
        <v>298</v>
      </c>
      <c r="H47" s="30">
        <f t="shared" si="0"/>
        <v>1490</v>
      </c>
      <c r="I47" s="30">
        <f t="shared" si="1"/>
        <v>172.65131402937538</v>
      </c>
      <c r="J47" s="31">
        <f t="shared" si="3"/>
        <v>6.7600000000000007</v>
      </c>
      <c r="K47" s="32">
        <f t="shared" si="4"/>
        <v>120.86880000000002</v>
      </c>
      <c r="L47" s="4"/>
      <c r="M47" s="4"/>
      <c r="N47" s="4"/>
    </row>
    <row r="48" spans="1:14" ht="15" customHeight="1" x14ac:dyDescent="0.25">
      <c r="A48" s="16">
        <f t="shared" si="2"/>
        <v>2049</v>
      </c>
      <c r="B48" s="29">
        <v>0.10755656083224707</v>
      </c>
      <c r="C48" s="30">
        <v>223.5</v>
      </c>
      <c r="D48" s="30">
        <v>223.5</v>
      </c>
      <c r="E48" s="30">
        <v>447</v>
      </c>
      <c r="F48" s="30">
        <v>298</v>
      </c>
      <c r="G48" s="30">
        <v>298</v>
      </c>
      <c r="H48" s="30">
        <f t="shared" si="0"/>
        <v>1490</v>
      </c>
      <c r="I48" s="30">
        <f t="shared" si="1"/>
        <v>160.25927564004814</v>
      </c>
      <c r="J48" s="31">
        <f t="shared" si="3"/>
        <v>6.7600000000000007</v>
      </c>
      <c r="K48" s="32">
        <f t="shared" si="4"/>
        <v>120.86880000000002</v>
      </c>
      <c r="L48" s="4"/>
      <c r="M48" s="4"/>
      <c r="N48" s="4"/>
    </row>
    <row r="49" spans="1:14" ht="15" customHeight="1" x14ac:dyDescent="0.25">
      <c r="A49" s="16">
        <f t="shared" si="2"/>
        <v>2050</v>
      </c>
      <c r="B49" s="29">
        <v>9.983669470582747E-2</v>
      </c>
      <c r="C49" s="30">
        <v>18.625000000000529</v>
      </c>
      <c r="D49" s="30">
        <v>18.625000000000529</v>
      </c>
      <c r="E49" s="30">
        <v>447</v>
      </c>
      <c r="F49" s="30">
        <v>298</v>
      </c>
      <c r="G49" s="30">
        <v>298</v>
      </c>
      <c r="H49" s="30">
        <f t="shared" si="0"/>
        <v>1080.2500000000011</v>
      </c>
      <c r="I49" s="30">
        <f t="shared" si="1"/>
        <v>107.84858945597024</v>
      </c>
      <c r="J49" s="31">
        <f t="shared" si="3"/>
        <v>6.7600000000000007</v>
      </c>
      <c r="K49" s="32">
        <f t="shared" si="4"/>
        <v>87.629880000000085</v>
      </c>
      <c r="L49" s="4"/>
      <c r="M49" s="4"/>
      <c r="N49" s="4"/>
    </row>
    <row r="50" spans="1:14" ht="15" customHeight="1" x14ac:dyDescent="0.25">
      <c r="A50" s="55">
        <f t="shared" si="2"/>
        <v>2051</v>
      </c>
      <c r="B50" s="34">
        <v>9.267092153802145E-2</v>
      </c>
      <c r="C50" s="23">
        <v>0</v>
      </c>
      <c r="D50" s="23">
        <v>0</v>
      </c>
      <c r="E50" s="23">
        <v>0</v>
      </c>
      <c r="F50" s="23">
        <v>74.5</v>
      </c>
      <c r="G50" s="23">
        <v>74.5</v>
      </c>
      <c r="H50" s="23">
        <f t="shared" si="0"/>
        <v>149</v>
      </c>
      <c r="I50" s="23">
        <f t="shared" si="1"/>
        <v>13.807967309165196</v>
      </c>
      <c r="J50" s="35">
        <f t="shared" si="3"/>
        <v>6.7600000000000007</v>
      </c>
      <c r="K50" s="36">
        <f t="shared" si="4"/>
        <v>12.086880000000001</v>
      </c>
      <c r="L50" s="4"/>
      <c r="M50" s="4"/>
      <c r="N50" s="4"/>
    </row>
  </sheetData>
  <mergeCells count="1">
    <mergeCell ref="C9:D9"/>
  </mergeCells>
  <pageMargins left="0.45" right="0.45" top="0.5" bottom="0.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50"/>
  <sheetViews>
    <sheetView showGridLines="0" tabSelected="1" zoomScaleNormal="100" workbookViewId="0">
      <selection activeCell="A11" sqref="A11"/>
    </sheetView>
  </sheetViews>
  <sheetFormatPr defaultColWidth="9.140625" defaultRowHeight="15" x14ac:dyDescent="0.25"/>
  <cols>
    <col min="1" max="2" width="11.7109375" style="37" customWidth="1"/>
    <col min="3" max="3" width="16.85546875" style="37" customWidth="1"/>
    <col min="4" max="5" width="14.7109375" style="37" customWidth="1"/>
    <col min="6" max="6" width="17" style="37" customWidth="1"/>
    <col min="7" max="8" width="14.7109375" style="37" customWidth="1"/>
    <col min="9" max="16384" width="9.140625" style="37"/>
  </cols>
  <sheetData>
    <row r="1" spans="1:8" ht="15" customHeight="1" x14ac:dyDescent="0.25">
      <c r="A1" s="71" t="s">
        <v>48</v>
      </c>
    </row>
    <row r="2" spans="1:8" ht="15" customHeight="1" x14ac:dyDescent="0.25">
      <c r="A2" s="71" t="s">
        <v>51</v>
      </c>
      <c r="G2" s="71"/>
    </row>
    <row r="3" spans="1:8" ht="15" customHeight="1" x14ac:dyDescent="0.25">
      <c r="A3" s="71" t="s">
        <v>55</v>
      </c>
      <c r="G3" s="71"/>
    </row>
    <row r="4" spans="1:8" ht="15" customHeight="1" x14ac:dyDescent="0.25">
      <c r="A4" s="71" t="s">
        <v>56</v>
      </c>
      <c r="G4" s="71"/>
    </row>
    <row r="5" spans="1:8" ht="15" customHeight="1" x14ac:dyDescent="0.25">
      <c r="A5" s="72" t="s">
        <v>52</v>
      </c>
      <c r="G5" s="71"/>
    </row>
    <row r="6" spans="1:8" ht="15" customHeight="1" x14ac:dyDescent="0.25">
      <c r="A6" s="37" t="s">
        <v>53</v>
      </c>
      <c r="G6" s="72"/>
    </row>
    <row r="7" spans="1:8" ht="15" customHeight="1" x14ac:dyDescent="0.25">
      <c r="A7" s="74" t="s">
        <v>50</v>
      </c>
    </row>
    <row r="8" spans="1:8" ht="15" customHeight="1" x14ac:dyDescent="0.25"/>
    <row r="9" spans="1:8" ht="18" customHeight="1" x14ac:dyDescent="0.25">
      <c r="A9" s="38" t="s">
        <v>32</v>
      </c>
      <c r="C9" s="76">
        <v>1432320930.7549632</v>
      </c>
      <c r="D9" s="76"/>
    </row>
    <row r="10" spans="1:8" ht="18" customHeight="1" x14ac:dyDescent="0.25">
      <c r="B10" s="39" t="s">
        <v>33</v>
      </c>
      <c r="C10" s="37" t="s">
        <v>34</v>
      </c>
    </row>
    <row r="11" spans="1:8" ht="18" customHeight="1" x14ac:dyDescent="0.25">
      <c r="B11" s="40" t="s">
        <v>3</v>
      </c>
      <c r="C11" s="41" t="s">
        <v>35</v>
      </c>
    </row>
    <row r="12" spans="1:8" ht="18" customHeight="1" x14ac:dyDescent="0.25">
      <c r="B12" s="40" t="s">
        <v>3</v>
      </c>
      <c r="C12" s="41" t="str">
        <f>"$"&amp;FIXED($C$9,0)&amp;" / "&amp;FIXED(F17*1000,0)&amp;" x 100 = "&amp;FIXED(C9/F17*100,5)&amp;" ¢/kWh"</f>
        <v>$1,432,320,931 / 41,773,064,069,801 x 100 = 3.42881 ¢/kWh</v>
      </c>
      <c r="F12" s="42"/>
    </row>
    <row r="13" spans="1:8" ht="15" customHeight="1" x14ac:dyDescent="0.25"/>
    <row r="14" spans="1:8" s="43" customFormat="1" x14ac:dyDescent="0.25">
      <c r="B14" s="6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44" t="s">
        <v>5</v>
      </c>
      <c r="H14" s="8">
        <f>SUMPRODUCT(H19:H50,$B$19:$B$50)</f>
        <v>1432.3209307549635</v>
      </c>
    </row>
    <row r="15" spans="1:8" s="43" customFormat="1" ht="15" customHeight="1" x14ac:dyDescent="0.25">
      <c r="A15" s="26"/>
      <c r="B15" s="45"/>
      <c r="C15" s="46" t="s">
        <v>36</v>
      </c>
      <c r="D15" s="50" t="s">
        <v>37</v>
      </c>
      <c r="E15" s="50" t="s">
        <v>37</v>
      </c>
      <c r="F15" s="47" t="s">
        <v>38</v>
      </c>
      <c r="G15" s="48" t="s">
        <v>37</v>
      </c>
      <c r="H15" s="49" t="s">
        <v>17</v>
      </c>
    </row>
    <row r="16" spans="1:8" ht="15" customHeight="1" x14ac:dyDescent="0.25">
      <c r="A16" s="16" t="s">
        <v>14</v>
      </c>
      <c r="B16" s="16" t="s">
        <v>15</v>
      </c>
      <c r="C16" s="51" t="s">
        <v>41</v>
      </c>
      <c r="D16" s="16" t="s">
        <v>42</v>
      </c>
      <c r="E16" s="16" t="s">
        <v>43</v>
      </c>
      <c r="F16" s="54" t="s">
        <v>44</v>
      </c>
      <c r="G16" s="52" t="s">
        <v>39</v>
      </c>
      <c r="H16" s="53" t="s">
        <v>40</v>
      </c>
    </row>
    <row r="17" spans="1:10" ht="15" customHeight="1" x14ac:dyDescent="0.25">
      <c r="A17" s="33" t="s">
        <v>20</v>
      </c>
      <c r="B17" s="33" t="s">
        <v>21</v>
      </c>
      <c r="C17" s="55" t="s">
        <v>46</v>
      </c>
      <c r="D17" s="33" t="s">
        <v>43</v>
      </c>
      <c r="E17" s="55" t="s">
        <v>21</v>
      </c>
      <c r="F17" s="58">
        <f>SUM(F19:F50)</f>
        <v>41773064069.800468</v>
      </c>
      <c r="G17" s="56" t="s">
        <v>47</v>
      </c>
      <c r="H17" s="57" t="s">
        <v>45</v>
      </c>
    </row>
    <row r="18" spans="1:10" ht="9.75" customHeight="1" x14ac:dyDescent="0.25">
      <c r="A18" s="26"/>
      <c r="B18" s="27"/>
      <c r="C18" s="27"/>
      <c r="D18" s="60"/>
      <c r="E18" s="59"/>
      <c r="F18" s="59"/>
      <c r="G18" s="59"/>
      <c r="H18" s="59"/>
    </row>
    <row r="19" spans="1:10" ht="15" customHeight="1" x14ac:dyDescent="0.25">
      <c r="A19" s="16">
        <v>2020</v>
      </c>
      <c r="B19" s="61">
        <v>0.93392482840834401</v>
      </c>
      <c r="C19" s="58">
        <v>932564120.39999998</v>
      </c>
      <c r="D19" s="62">
        <v>0</v>
      </c>
      <c r="E19" s="63">
        <v>1</v>
      </c>
      <c r="F19" s="58">
        <f>+B19*C19*E19</f>
        <v>870944786.12434828</v>
      </c>
      <c r="G19" s="64">
        <f>+C9/F17*100*E19</f>
        <v>3.4288146264818748</v>
      </c>
      <c r="H19" s="32">
        <f>+C19*G19/100/10^6</f>
        <v>31.975894961597241</v>
      </c>
      <c r="J19" s="65"/>
    </row>
    <row r="20" spans="1:10" ht="15" customHeight="1" x14ac:dyDescent="0.25">
      <c r="A20" s="16">
        <f>+A19+1</f>
        <v>2021</v>
      </c>
      <c r="B20" s="61">
        <v>0.86689242618513873</v>
      </c>
      <c r="C20" s="58">
        <v>3074671843.4725404</v>
      </c>
      <c r="D20" s="62">
        <v>4.4278926726519785E-3</v>
      </c>
      <c r="E20" s="63">
        <v>1.004427892672652</v>
      </c>
      <c r="F20" s="58">
        <f t="shared" ref="F20:F50" si="0">+B20*C20*E20</f>
        <v>2677211882.342329</v>
      </c>
      <c r="G20" s="64">
        <f>+$G$19*E20</f>
        <v>3.443997049642356</v>
      </c>
      <c r="H20" s="32">
        <f t="shared" ref="H20:H50" si="1">+C20*G20/100/10^6</f>
        <v>105.89160757537854</v>
      </c>
    </row>
    <row r="21" spans="1:10" x14ac:dyDescent="0.25">
      <c r="A21" s="16">
        <f t="shared" ref="A21:A50" si="2">+A20+1</f>
        <v>2022</v>
      </c>
      <c r="B21" s="61">
        <v>0.80467127087510482</v>
      </c>
      <c r="C21" s="58">
        <v>3408692157.0380821</v>
      </c>
      <c r="D21" s="62">
        <v>1.2601360136766937E-2</v>
      </c>
      <c r="E21" s="63">
        <v>1.017085050279634</v>
      </c>
      <c r="F21" s="58">
        <f t="shared" si="0"/>
        <v>2789738835.5023618</v>
      </c>
      <c r="G21" s="64">
        <f t="shared" ref="G21:G50" si="3">+$G$19*E21</f>
        <v>3.4873960967748623</v>
      </c>
      <c r="H21" s="32">
        <f t="shared" si="1"/>
        <v>118.87459723561693</v>
      </c>
    </row>
    <row r="22" spans="1:10" x14ac:dyDescent="0.25">
      <c r="A22" s="16">
        <f t="shared" si="2"/>
        <v>2023</v>
      </c>
      <c r="B22" s="61">
        <v>0.74691603550066443</v>
      </c>
      <c r="C22" s="58">
        <v>3398466080.566968</v>
      </c>
      <c r="D22" s="62">
        <v>1.4499999999999957E-2</v>
      </c>
      <c r="E22" s="63">
        <v>1.0318327835086887</v>
      </c>
      <c r="F22" s="58">
        <f t="shared" si="0"/>
        <v>2619172156.5279961</v>
      </c>
      <c r="G22" s="64">
        <f t="shared" si="3"/>
        <v>3.5379633401780977</v>
      </c>
      <c r="H22" s="32">
        <f t="shared" si="1"/>
        <v>120.23648405884677</v>
      </c>
    </row>
    <row r="23" spans="1:10" x14ac:dyDescent="0.25">
      <c r="A23" s="16">
        <f t="shared" si="2"/>
        <v>2024</v>
      </c>
      <c r="B23" s="61">
        <v>0.69316471888208397</v>
      </c>
      <c r="C23" s="58">
        <v>3397553615.7015009</v>
      </c>
      <c r="D23" s="62">
        <v>1.4499999999999957E-2</v>
      </c>
      <c r="E23" s="63">
        <v>1.0467943588695647</v>
      </c>
      <c r="F23" s="58">
        <f t="shared" si="0"/>
        <v>2465268020.7852569</v>
      </c>
      <c r="G23" s="64">
        <f t="shared" si="3"/>
        <v>3.5892638086106801</v>
      </c>
      <c r="H23" s="32">
        <f t="shared" si="1"/>
        <v>121.94716230651755</v>
      </c>
    </row>
    <row r="24" spans="1:10" x14ac:dyDescent="0.25">
      <c r="A24" s="16">
        <f t="shared" si="2"/>
        <v>2025</v>
      </c>
      <c r="B24" s="61">
        <v>0.64341286002827602</v>
      </c>
      <c r="C24" s="58">
        <v>3378105870.2782903</v>
      </c>
      <c r="D24" s="62">
        <v>1.4500000000000179E-2</v>
      </c>
      <c r="E24" s="63">
        <v>1.0619728770731736</v>
      </c>
      <c r="F24" s="58">
        <f t="shared" si="0"/>
        <v>2308215846.4254317</v>
      </c>
      <c r="G24" s="64">
        <f t="shared" si="3"/>
        <v>3.6413081338355355</v>
      </c>
      <c r="H24" s="32">
        <f t="shared" si="1"/>
        <v>123.00724382401908</v>
      </c>
    </row>
    <row r="25" spans="1:10" x14ac:dyDescent="0.25">
      <c r="A25" s="16">
        <f t="shared" si="2"/>
        <v>2026</v>
      </c>
      <c r="B25" s="61">
        <v>0.59723193805567742</v>
      </c>
      <c r="C25" s="58">
        <v>3367971552.6674562</v>
      </c>
      <c r="D25" s="62">
        <v>1.4499999999999735E-2</v>
      </c>
      <c r="E25" s="63">
        <v>1.0773714837907342</v>
      </c>
      <c r="F25" s="58">
        <f t="shared" si="0"/>
        <v>2167089836.2518325</v>
      </c>
      <c r="G25" s="64">
        <f t="shared" si="3"/>
        <v>3.6941071017761495</v>
      </c>
      <c r="H25" s="32">
        <f t="shared" si="1"/>
        <v>124.41647631288895</v>
      </c>
    </row>
    <row r="26" spans="1:10" x14ac:dyDescent="0.25">
      <c r="A26" s="16">
        <f t="shared" si="2"/>
        <v>2027</v>
      </c>
      <c r="B26" s="61">
        <v>0.55436564916974984</v>
      </c>
      <c r="C26" s="58">
        <v>3357867638.0094538</v>
      </c>
      <c r="D26" s="62">
        <v>1.4500000000000179E-2</v>
      </c>
      <c r="E26" s="63">
        <v>1.0929933703057</v>
      </c>
      <c r="F26" s="58">
        <f t="shared" si="0"/>
        <v>2034592373.8712683</v>
      </c>
      <c r="G26" s="64">
        <f t="shared" si="3"/>
        <v>3.7476716547519042</v>
      </c>
      <c r="H26" s="32">
        <f t="shared" si="1"/>
        <v>125.84185367376759</v>
      </c>
    </row>
    <row r="27" spans="1:10" x14ac:dyDescent="0.25">
      <c r="A27" s="16">
        <f t="shared" si="2"/>
        <v>2028</v>
      </c>
      <c r="B27" s="61">
        <v>0.51447109326961526</v>
      </c>
      <c r="C27" s="58">
        <v>3356966073.5477419</v>
      </c>
      <c r="D27" s="62">
        <v>1.4500000000000179E-2</v>
      </c>
      <c r="E27" s="63">
        <v>1.1088417741751329</v>
      </c>
      <c r="F27" s="58">
        <f t="shared" si="0"/>
        <v>1915038498.7626855</v>
      </c>
      <c r="G27" s="64">
        <f t="shared" si="3"/>
        <v>3.8020128937458075</v>
      </c>
      <c r="H27" s="32">
        <f t="shared" si="1"/>
        <v>127.63228295495753</v>
      </c>
    </row>
    <row r="28" spans="1:10" x14ac:dyDescent="0.25">
      <c r="A28" s="16">
        <f t="shared" si="2"/>
        <v>2029</v>
      </c>
      <c r="B28" s="61">
        <v>0.47754495938040853</v>
      </c>
      <c r="C28" s="58">
        <v>3337750652.990139</v>
      </c>
      <c r="D28" s="62">
        <v>1.4499999999999957E-2</v>
      </c>
      <c r="E28" s="63">
        <v>1.1249199799006722</v>
      </c>
      <c r="F28" s="58">
        <f t="shared" si="0"/>
        <v>1793039203.88778</v>
      </c>
      <c r="G28" s="64">
        <f t="shared" si="3"/>
        <v>3.8571420807051213</v>
      </c>
      <c r="H28" s="32">
        <f t="shared" si="1"/>
        <v>128.74178498549264</v>
      </c>
    </row>
    <row r="29" spans="1:10" x14ac:dyDescent="0.25">
      <c r="A29" s="16">
        <f t="shared" si="2"/>
        <v>2030</v>
      </c>
      <c r="B29" s="61">
        <v>0.44326919668181214</v>
      </c>
      <c r="C29" s="58">
        <v>3327737401.0311685</v>
      </c>
      <c r="D29" s="62">
        <v>1.4499999999999735E-2</v>
      </c>
      <c r="E29" s="63">
        <v>1.1412313196092316</v>
      </c>
      <c r="F29" s="58">
        <f t="shared" si="0"/>
        <v>1683411471.5760894</v>
      </c>
      <c r="G29" s="64">
        <f t="shared" si="3"/>
        <v>3.9130706408753446</v>
      </c>
      <c r="H29" s="32">
        <f t="shared" si="1"/>
        <v>130.21671524517888</v>
      </c>
    </row>
    <row r="30" spans="1:10" x14ac:dyDescent="0.25">
      <c r="A30" s="16">
        <f t="shared" si="2"/>
        <v>2031</v>
      </c>
      <c r="B30" s="61">
        <v>0.41145357493014312</v>
      </c>
      <c r="C30" s="58">
        <v>3317754188.8280754</v>
      </c>
      <c r="D30" s="62">
        <v>1.4500000000000179E-2</v>
      </c>
      <c r="E30" s="63">
        <v>1.1577791737435656</v>
      </c>
      <c r="F30" s="58">
        <f t="shared" si="0"/>
        <v>1580486459.2416012</v>
      </c>
      <c r="G30" s="64">
        <f t="shared" si="3"/>
        <v>3.9698101651680378</v>
      </c>
      <c r="H30" s="32">
        <f t="shared" si="1"/>
        <v>131.7085430433853</v>
      </c>
    </row>
    <row r="31" spans="1:10" x14ac:dyDescent="0.25">
      <c r="A31" s="16">
        <f t="shared" si="2"/>
        <v>2032</v>
      </c>
      <c r="B31" s="61">
        <v>0.38184359157359055</v>
      </c>
      <c r="C31" s="58">
        <v>3316863394.5527186</v>
      </c>
      <c r="D31" s="62">
        <v>1.4499999999999957E-2</v>
      </c>
      <c r="E31" s="63">
        <v>1.1745669717628473</v>
      </c>
      <c r="F31" s="58">
        <f t="shared" si="0"/>
        <v>1487616121.5830309</v>
      </c>
      <c r="G31" s="64">
        <f t="shared" si="3"/>
        <v>4.0273724125629737</v>
      </c>
      <c r="H31" s="32">
        <f t="shared" si="1"/>
        <v>133.58244131461598</v>
      </c>
    </row>
    <row r="32" spans="1:10" x14ac:dyDescent="0.25">
      <c r="A32" s="16">
        <f t="shared" si="2"/>
        <v>2033</v>
      </c>
      <c r="B32" s="61">
        <v>0.35443678918636157</v>
      </c>
      <c r="C32" s="58">
        <v>3297877523.4828062</v>
      </c>
      <c r="D32" s="62">
        <v>1.4499999999999957E-2</v>
      </c>
      <c r="E32" s="63">
        <v>1.1915981928534085</v>
      </c>
      <c r="F32" s="58">
        <f t="shared" si="0"/>
        <v>1392846163.6971025</v>
      </c>
      <c r="G32" s="64">
        <f t="shared" si="3"/>
        <v>4.0857693125451373</v>
      </c>
      <c r="H32" s="32">
        <f t="shared" si="1"/>
        <v>134.74366781978404</v>
      </c>
    </row>
    <row r="33" spans="1:8" x14ac:dyDescent="0.25">
      <c r="A33" s="16">
        <f t="shared" si="2"/>
        <v>2034</v>
      </c>
      <c r="B33" s="61">
        <v>0.3289971085046382</v>
      </c>
      <c r="C33" s="58">
        <v>3287983890.9123578</v>
      </c>
      <c r="D33" s="62">
        <v>1.4499999999999957E-2</v>
      </c>
      <c r="E33" s="63">
        <v>1.2088763666497828</v>
      </c>
      <c r="F33" s="58">
        <f t="shared" si="0"/>
        <v>1307686527.4470594</v>
      </c>
      <c r="G33" s="64">
        <f t="shared" si="3"/>
        <v>4.1450129675770411</v>
      </c>
      <c r="H33" s="32">
        <f t="shared" si="1"/>
        <v>136.28735865016139</v>
      </c>
    </row>
    <row r="34" spans="1:8" x14ac:dyDescent="0.25">
      <c r="A34" s="16">
        <f t="shared" si="2"/>
        <v>2035</v>
      </c>
      <c r="B34" s="61">
        <v>0.30538335947824247</v>
      </c>
      <c r="C34" s="58">
        <v>3278119939.2396212</v>
      </c>
      <c r="D34" s="62">
        <v>1.4500000000000179E-2</v>
      </c>
      <c r="E34" s="63">
        <v>1.2264050739662049</v>
      </c>
      <c r="F34" s="58">
        <f t="shared" si="0"/>
        <v>1227733613.8310442</v>
      </c>
      <c r="G34" s="64">
        <f t="shared" si="3"/>
        <v>4.2051156556069094</v>
      </c>
      <c r="H34" s="32">
        <f t="shared" si="1"/>
        <v>137.84873477453701</v>
      </c>
    </row>
    <row r="35" spans="1:8" x14ac:dyDescent="0.25">
      <c r="A35" s="16">
        <f t="shared" si="2"/>
        <v>2036</v>
      </c>
      <c r="B35" s="61">
        <v>0.28340664875685884</v>
      </c>
      <c r="C35" s="58">
        <v>3277239786.4888115</v>
      </c>
      <c r="D35" s="62">
        <v>1.4499999999999957E-2</v>
      </c>
      <c r="E35" s="63">
        <v>1.2441879475387148</v>
      </c>
      <c r="F35" s="58">
        <f t="shared" si="0"/>
        <v>1155591246.1413019</v>
      </c>
      <c r="G35" s="64">
        <f t="shared" si="3"/>
        <v>4.2660898326132086</v>
      </c>
      <c r="H35" s="32">
        <f t="shared" si="1"/>
        <v>139.80999332175401</v>
      </c>
    </row>
    <row r="36" spans="1:8" x14ac:dyDescent="0.25">
      <c r="A36" s="16">
        <f t="shared" si="2"/>
        <v>2037</v>
      </c>
      <c r="B36" s="61">
        <v>0.26306515242403611</v>
      </c>
      <c r="C36" s="58">
        <v>3258480722.6836367</v>
      </c>
      <c r="D36" s="62">
        <v>1.4499999999999957E-2</v>
      </c>
      <c r="E36" s="63">
        <v>1.2622286727780261</v>
      </c>
      <c r="F36" s="58">
        <f t="shared" si="0"/>
        <v>1081973239.3576572</v>
      </c>
      <c r="G36" s="64">
        <f t="shared" si="3"/>
        <v>4.3279481351860998</v>
      </c>
      <c r="H36" s="32">
        <f t="shared" si="1"/>
        <v>141.025355672785</v>
      </c>
    </row>
    <row r="37" spans="1:8" x14ac:dyDescent="0.25">
      <c r="A37" s="16">
        <f t="shared" si="2"/>
        <v>2038</v>
      </c>
      <c r="B37" s="61">
        <v>0.24418366585059359</v>
      </c>
      <c r="C37" s="58">
        <v>3248705280.5155854</v>
      </c>
      <c r="D37" s="62">
        <v>1.4499999999999957E-2</v>
      </c>
      <c r="E37" s="63">
        <v>1.2805309885333074</v>
      </c>
      <c r="F37" s="58">
        <f t="shared" si="0"/>
        <v>1015820601.7602602</v>
      </c>
      <c r="G37" s="64">
        <f t="shared" si="3"/>
        <v>4.390703383146298</v>
      </c>
      <c r="H37" s="32">
        <f t="shared" si="1"/>
        <v>142.64101266005025</v>
      </c>
    </row>
    <row r="38" spans="1:8" x14ac:dyDescent="0.25">
      <c r="A38" s="16">
        <f t="shared" si="2"/>
        <v>2039</v>
      </c>
      <c r="B38" s="61">
        <v>0.22665739691786857</v>
      </c>
      <c r="C38" s="58">
        <v>3238959164.6740389</v>
      </c>
      <c r="D38" s="62">
        <v>1.4500000000000179E-2</v>
      </c>
      <c r="E38" s="63">
        <v>1.2990986878670405</v>
      </c>
      <c r="F38" s="58">
        <f t="shared" si="0"/>
        <v>953712584.95560205</v>
      </c>
      <c r="G38" s="64">
        <f t="shared" si="3"/>
        <v>4.4543685822019201</v>
      </c>
      <c r="H38" s="32">
        <f t="shared" si="1"/>
        <v>144.27517942159014</v>
      </c>
    </row>
    <row r="39" spans="1:8" x14ac:dyDescent="0.25">
      <c r="A39" s="16">
        <f t="shared" si="2"/>
        <v>2040</v>
      </c>
      <c r="B39" s="61">
        <v>0.21034614782611605</v>
      </c>
      <c r="C39" s="58">
        <v>3238089526.3229756</v>
      </c>
      <c r="D39" s="62">
        <v>1.4499999999999957E-2</v>
      </c>
      <c r="E39" s="63">
        <v>1.3179356188411124</v>
      </c>
      <c r="F39" s="58">
        <f t="shared" si="0"/>
        <v>897671858.20584166</v>
      </c>
      <c r="G39" s="64">
        <f t="shared" si="3"/>
        <v>4.5189569266438472</v>
      </c>
      <c r="H39" s="32">
        <f t="shared" si="1"/>
        <v>146.32787094070105</v>
      </c>
    </row>
    <row r="40" spans="1:8" x14ac:dyDescent="0.25">
      <c r="A40" s="16">
        <f t="shared" si="2"/>
        <v>2041</v>
      </c>
      <c r="B40" s="61">
        <v>0.19524856485339206</v>
      </c>
      <c r="C40" s="58">
        <v>3219554560.3184767</v>
      </c>
      <c r="D40" s="62">
        <v>1.4500000000000179E-2</v>
      </c>
      <c r="E40" s="63">
        <v>1.3370456853143087</v>
      </c>
      <c r="F40" s="58">
        <f t="shared" si="0"/>
        <v>840484844.05395043</v>
      </c>
      <c r="G40" s="64">
        <f t="shared" si="3"/>
        <v>4.5844818020801839</v>
      </c>
      <c r="H40" s="32">
        <f t="shared" si="1"/>
        <v>147.59989292584325</v>
      </c>
    </row>
    <row r="41" spans="1:8" x14ac:dyDescent="0.25">
      <c r="A41" s="16">
        <f t="shared" si="2"/>
        <v>2042</v>
      </c>
      <c r="B41" s="61">
        <v>0.1812346100524885</v>
      </c>
      <c r="C41" s="58">
        <v>3209895896.6375208</v>
      </c>
      <c r="D41" s="62">
        <v>1.4499999999999957E-2</v>
      </c>
      <c r="E41" s="63">
        <v>1.3564328477513661</v>
      </c>
      <c r="F41" s="58">
        <f t="shared" si="0"/>
        <v>789096984.102983</v>
      </c>
      <c r="G41" s="64">
        <f t="shared" si="3"/>
        <v>4.6509567882103457</v>
      </c>
      <c r="H41" s="32">
        <f t="shared" si="1"/>
        <v>149.29087109914812</v>
      </c>
    </row>
    <row r="42" spans="1:8" x14ac:dyDescent="0.25">
      <c r="A42" s="16">
        <f t="shared" si="2"/>
        <v>2043</v>
      </c>
      <c r="B42" s="61">
        <v>0.16822650607209799</v>
      </c>
      <c r="C42" s="58">
        <v>3200266208.9476089</v>
      </c>
      <c r="D42" s="62">
        <v>1.4499999999999735E-2</v>
      </c>
      <c r="E42" s="63">
        <v>1.3761011240437606</v>
      </c>
      <c r="F42" s="58">
        <f t="shared" si="0"/>
        <v>740851015.60790861</v>
      </c>
      <c r="G42" s="64">
        <f t="shared" si="3"/>
        <v>4.7183956616393949</v>
      </c>
      <c r="H42" s="32">
        <f t="shared" si="1"/>
        <v>151.00122196389549</v>
      </c>
    </row>
    <row r="43" spans="1:8" x14ac:dyDescent="0.25">
      <c r="A43" s="16">
        <f t="shared" si="2"/>
        <v>2044</v>
      </c>
      <c r="B43" s="61">
        <v>0.15612019724789697</v>
      </c>
      <c r="C43" s="58">
        <v>3199406959.3901377</v>
      </c>
      <c r="D43" s="62">
        <v>1.4500000000000179E-2</v>
      </c>
      <c r="E43" s="63">
        <v>1.3960545903423953</v>
      </c>
      <c r="F43" s="58">
        <f t="shared" si="0"/>
        <v>697318163.06628215</v>
      </c>
      <c r="G43" s="64">
        <f t="shared" si="3"/>
        <v>4.7868123987331668</v>
      </c>
      <c r="H43" s="32">
        <f t="shared" si="1"/>
        <v>153.14960901801894</v>
      </c>
    </row>
    <row r="44" spans="1:8" x14ac:dyDescent="0.25">
      <c r="A44" s="16">
        <f t="shared" si="2"/>
        <v>2045</v>
      </c>
      <c r="B44" s="61">
        <v>0.14491467883918038</v>
      </c>
      <c r="C44" s="58">
        <v>3181093414.0898037</v>
      </c>
      <c r="D44" s="62">
        <v>1.4499999999999957E-2</v>
      </c>
      <c r="E44" s="63">
        <v>1.4162973819023601</v>
      </c>
      <c r="F44" s="58">
        <f t="shared" si="0"/>
        <v>652894865.96154189</v>
      </c>
      <c r="G44" s="64">
        <f t="shared" si="3"/>
        <v>4.8562211785147982</v>
      </c>
      <c r="H44" s="32">
        <f t="shared" si="1"/>
        <v>154.48093208336849</v>
      </c>
    </row>
    <row r="45" spans="1:8" x14ac:dyDescent="0.25">
      <c r="A45" s="16">
        <f t="shared" si="2"/>
        <v>2046</v>
      </c>
      <c r="B45" s="61">
        <v>0.13451343588630835</v>
      </c>
      <c r="C45" s="58">
        <v>3171550133.8475337</v>
      </c>
      <c r="D45" s="62">
        <v>1.4499999999999735E-2</v>
      </c>
      <c r="E45" s="63">
        <v>1.436833693939944</v>
      </c>
      <c r="F45" s="58">
        <f t="shared" si="0"/>
        <v>612976394.88845301</v>
      </c>
      <c r="G45" s="64">
        <f t="shared" si="3"/>
        <v>4.9266363856032616</v>
      </c>
      <c r="H45" s="32">
        <f t="shared" si="1"/>
        <v>156.25074288178155</v>
      </c>
    </row>
    <row r="46" spans="1:8" x14ac:dyDescent="0.25">
      <c r="A46" s="16">
        <f t="shared" si="2"/>
        <v>2047</v>
      </c>
      <c r="B46" s="61">
        <v>0.12485874156350797</v>
      </c>
      <c r="C46" s="58">
        <v>3162035483.4459915</v>
      </c>
      <c r="D46" s="62">
        <v>1.4499999999999957E-2</v>
      </c>
      <c r="E46" s="63">
        <v>1.457667782502073</v>
      </c>
      <c r="F46" s="58">
        <f t="shared" si="0"/>
        <v>575498568.42123985</v>
      </c>
      <c r="G46" s="64">
        <f t="shared" si="3"/>
        <v>4.9980726131945081</v>
      </c>
      <c r="H46" s="32">
        <f t="shared" si="1"/>
        <v>158.04082951760665</v>
      </c>
    </row>
    <row r="47" spans="1:8" x14ac:dyDescent="0.25">
      <c r="A47" s="16">
        <f t="shared" si="2"/>
        <v>2048</v>
      </c>
      <c r="B47" s="61">
        <v>0.11587336512038617</v>
      </c>
      <c r="C47" s="58">
        <v>3161186498.5764642</v>
      </c>
      <c r="D47" s="62">
        <v>1.4500000000000179E-2</v>
      </c>
      <c r="E47" s="63">
        <v>1.4788039653483531</v>
      </c>
      <c r="F47" s="58">
        <f t="shared" si="0"/>
        <v>541681925.41314328</v>
      </c>
      <c r="G47" s="64">
        <f t="shared" si="3"/>
        <v>5.0705446660858291</v>
      </c>
      <c r="H47" s="32">
        <f t="shared" si="1"/>
        <v>160.28937338859427</v>
      </c>
    </row>
    <row r="48" spans="1:8" x14ac:dyDescent="0.25">
      <c r="A48" s="16">
        <f t="shared" si="2"/>
        <v>2049</v>
      </c>
      <c r="B48" s="61">
        <v>0.10755656083224707</v>
      </c>
      <c r="C48" s="58">
        <v>3143091728.8646665</v>
      </c>
      <c r="D48" s="62">
        <v>1.4500000000000179E-2</v>
      </c>
      <c r="E48" s="63">
        <v>1.5002466228459046</v>
      </c>
      <c r="F48" s="58">
        <f t="shared" si="0"/>
        <v>507173578.45845664</v>
      </c>
      <c r="G48" s="64">
        <f t="shared" si="3"/>
        <v>5.1440675637440743</v>
      </c>
      <c r="H48" s="32">
        <f t="shared" si="1"/>
        <v>161.68276212325014</v>
      </c>
    </row>
    <row r="49" spans="1:8" x14ac:dyDescent="0.25">
      <c r="A49" s="16">
        <f t="shared" si="2"/>
        <v>2050</v>
      </c>
      <c r="B49" s="61">
        <v>9.983669470582747E-2</v>
      </c>
      <c r="C49" s="58">
        <v>2283593867.1170421</v>
      </c>
      <c r="D49" s="62">
        <v>1.037933946090952E-2</v>
      </c>
      <c r="E49" s="63">
        <v>1.5158181918195053</v>
      </c>
      <c r="F49" s="58">
        <f t="shared" si="0"/>
        <v>345586029.23094094</v>
      </c>
      <c r="G49" s="64">
        <f t="shared" si="3"/>
        <v>5.1974595871980283</v>
      </c>
      <c r="H49" s="32">
        <f t="shared" si="1"/>
        <v>118.68886837914091</v>
      </c>
    </row>
    <row r="50" spans="1:8" x14ac:dyDescent="0.25">
      <c r="A50" s="55">
        <f t="shared" si="2"/>
        <v>2051</v>
      </c>
      <c r="B50" s="66">
        <v>9.267092153802145E-2</v>
      </c>
      <c r="C50" s="67">
        <v>313896012.03104126</v>
      </c>
      <c r="D50" s="68">
        <v>1.2398314319142845E-2</v>
      </c>
      <c r="E50" s="69">
        <v>1.5346117822123584</v>
      </c>
      <c r="F50" s="67">
        <f t="shared" si="0"/>
        <v>44640372.317690402</v>
      </c>
      <c r="G50" s="70">
        <f t="shared" si="3"/>
        <v>5.2618993248211519</v>
      </c>
      <c r="H50" s="36">
        <f t="shared" si="1"/>
        <v>16.51689213770188</v>
      </c>
    </row>
  </sheetData>
  <mergeCells count="1">
    <mergeCell ref="C9:D9"/>
  </mergeCells>
  <pageMargins left="0.45" right="0.45" top="0.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SolarTogether Subscription Rate</vt:lpstr>
      <vt:lpstr>SolarTogether Benefit Rate</vt:lpstr>
      <vt:lpstr>'SolarTogether Benefit Rate'!Print_Area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