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" yWindow="530" windowWidth="7560" windowHeight="7920" tabRatio="626"/>
  </bookViews>
  <sheets>
    <sheet name="SolarTogether Program" sheetId="25" r:id="rId1"/>
  </sheets>
  <definedNames>
    <definedName name="_xlnm.Print_Area" localSheetId="0">'SolarTogether Program'!$A$1:$R$56</definedName>
    <definedName name="solver_typ" localSheetId="0" hidden="1">2</definedName>
    <definedName name="solver_ver" localSheetId="0" hidden="1">17</definedName>
  </definedNames>
  <calcPr calcId="162913"/>
</workbook>
</file>

<file path=xl/calcChain.xml><?xml version="1.0" encoding="utf-8"?>
<calcChain xmlns="http://schemas.openxmlformats.org/spreadsheetml/2006/main">
  <c r="Q21" i="25" l="1"/>
  <c r="R20" i="25"/>
  <c r="N20" i="25"/>
  <c r="K20" i="25"/>
  <c r="O20" i="25" s="1"/>
  <c r="P20" i="25" s="1"/>
  <c r="K22" i="25" l="1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21" i="25"/>
  <c r="B22" i="25" l="1"/>
  <c r="O41" i="25" l="1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Q22" i="25"/>
  <c r="Q23" i="25" s="1"/>
  <c r="Q24" i="25" s="1"/>
  <c r="Q25" i="25" s="1"/>
  <c r="Q26" i="25" s="1"/>
  <c r="Q27" i="25" s="1"/>
  <c r="Q28" i="25" s="1"/>
  <c r="Q29" i="25" s="1"/>
  <c r="B23" i="25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O47" i="25" l="1"/>
  <c r="O35" i="25"/>
  <c r="O49" i="25"/>
  <c r="O23" i="25"/>
  <c r="O51" i="25"/>
  <c r="O36" i="25"/>
  <c r="O52" i="25"/>
  <c r="O25" i="25"/>
  <c r="O29" i="25"/>
  <c r="O37" i="25"/>
  <c r="O22" i="25"/>
  <c r="P22" i="25" s="1"/>
  <c r="O48" i="25"/>
  <c r="R21" i="25"/>
  <c r="O26" i="25"/>
  <c r="O30" i="25"/>
  <c r="O34" i="25"/>
  <c r="O38" i="25"/>
  <c r="O46" i="25"/>
  <c r="O50" i="25"/>
  <c r="O27" i="25"/>
  <c r="O31" i="25"/>
  <c r="O39" i="25"/>
  <c r="O43" i="25"/>
  <c r="O24" i="25"/>
  <c r="O28" i="25"/>
  <c r="O32" i="25"/>
  <c r="O40" i="25"/>
  <c r="O44" i="25"/>
  <c r="O21" i="25"/>
  <c r="P21" i="25" s="1"/>
  <c r="O33" i="25"/>
  <c r="Q30" i="25"/>
  <c r="O45" i="25"/>
  <c r="O42" i="25"/>
  <c r="P23" i="25" l="1"/>
  <c r="R22" i="25"/>
  <c r="Q31" i="25"/>
  <c r="R23" i="25"/>
  <c r="R24" i="25" l="1"/>
  <c r="P24" i="25"/>
  <c r="Q32" i="25"/>
  <c r="P25" i="25" l="1"/>
  <c r="R25" i="25"/>
  <c r="Q33" i="25"/>
  <c r="Q34" i="25" l="1"/>
  <c r="P26" i="25"/>
  <c r="R26" i="25"/>
  <c r="Q35" i="25" l="1"/>
  <c r="R27" i="25"/>
  <c r="P27" i="25"/>
  <c r="R28" i="25" l="1"/>
  <c r="P28" i="25"/>
  <c r="Q36" i="25"/>
  <c r="Q37" i="25" l="1"/>
  <c r="P29" i="25"/>
  <c r="R29" i="25"/>
  <c r="P30" i="25" l="1"/>
  <c r="R30" i="25"/>
  <c r="Q38" i="25"/>
  <c r="Q39" i="25" l="1"/>
  <c r="P31" i="25"/>
  <c r="R31" i="25"/>
  <c r="P32" i="25" l="1"/>
  <c r="R32" i="25"/>
  <c r="Q40" i="25"/>
  <c r="Q41" i="25" l="1"/>
  <c r="P33" i="25"/>
  <c r="R33" i="25"/>
  <c r="P34" i="25" l="1"/>
  <c r="R34" i="25"/>
  <c r="Q42" i="25"/>
  <c r="Q43" i="25" l="1"/>
  <c r="P35" i="25"/>
  <c r="R35" i="25"/>
  <c r="Q44" i="25" l="1"/>
  <c r="P36" i="25"/>
  <c r="R36" i="25"/>
  <c r="P37" i="25" l="1"/>
  <c r="R37" i="25"/>
  <c r="Q45" i="25"/>
  <c r="Q46" i="25" l="1"/>
  <c r="P38" i="25"/>
  <c r="R38" i="25"/>
  <c r="P39" i="25" l="1"/>
  <c r="R39" i="25"/>
  <c r="Q47" i="25"/>
  <c r="Q48" i="25" l="1"/>
  <c r="P40" i="25"/>
  <c r="R40" i="25"/>
  <c r="Q49" i="25" l="1"/>
  <c r="P41" i="25"/>
  <c r="R41" i="25"/>
  <c r="P42" i="25" l="1"/>
  <c r="R42" i="25"/>
  <c r="Q50" i="25"/>
  <c r="P43" i="25" l="1"/>
  <c r="R43" i="25"/>
  <c r="Q51" i="25"/>
  <c r="Q52" i="25" l="1"/>
  <c r="R56" i="25" s="1"/>
  <c r="P44" i="25"/>
  <c r="R44" i="25"/>
  <c r="P45" i="25" l="1"/>
  <c r="R45" i="25"/>
  <c r="P46" i="25" l="1"/>
  <c r="R46" i="25"/>
  <c r="P47" i="25" l="1"/>
  <c r="R47" i="25"/>
  <c r="P48" i="25" l="1"/>
  <c r="R48" i="25"/>
  <c r="P49" i="25" l="1"/>
  <c r="R49" i="25"/>
  <c r="P50" i="25" l="1"/>
  <c r="R50" i="25"/>
  <c r="P51" i="25" l="1"/>
  <c r="R51" i="25"/>
  <c r="P52" i="25" l="1"/>
  <c r="P53" i="25" s="1"/>
  <c r="R52" i="25"/>
  <c r="R53" i="25" s="1"/>
</calcChain>
</file>

<file path=xl/sharedStrings.xml><?xml version="1.0" encoding="utf-8"?>
<sst xmlns="http://schemas.openxmlformats.org/spreadsheetml/2006/main" count="79" uniqueCount="58">
  <si>
    <t>Annual</t>
  </si>
  <si>
    <t>Year</t>
  </si>
  <si>
    <t>Load</t>
  </si>
  <si>
    <t>Resource Plan</t>
  </si>
  <si>
    <t>Requirements</t>
  </si>
  <si>
    <t>Nominal</t>
  </si>
  <si>
    <t>NPV</t>
  </si>
  <si>
    <t>Discount</t>
  </si>
  <si>
    <t>Variable Costs</t>
  </si>
  <si>
    <t>Fixed Costs</t>
  </si>
  <si>
    <t>Revenue</t>
  </si>
  <si>
    <t>DSM Energy</t>
  </si>
  <si>
    <t>NEL Adjusted</t>
  </si>
  <si>
    <t>Levelized System</t>
  </si>
  <si>
    <t>Factor</t>
  </si>
  <si>
    <t>Rate</t>
  </si>
  <si>
    <t>Average Rate</t>
  </si>
  <si>
    <t>(cents/kWh)</t>
  </si>
  <si>
    <t>Non-Resource</t>
  </si>
  <si>
    <t>Plan Other</t>
  </si>
  <si>
    <t>($000, Nom)</t>
  </si>
  <si>
    <t>System</t>
  </si>
  <si>
    <t>Forecast NEL</t>
  </si>
  <si>
    <t>Load Forecast</t>
  </si>
  <si>
    <t>by DSM</t>
  </si>
  <si>
    <t>Electric</t>
  </si>
  <si>
    <t>(cents/kWh, NPV)</t>
  </si>
  <si>
    <t xml:space="preserve">Levelized System Average Electric Rate (cents/kWh) = </t>
  </si>
  <si>
    <t>(GWh)</t>
  </si>
  <si>
    <t>System Costs *</t>
  </si>
  <si>
    <t>Reduction **</t>
  </si>
  <si>
    <t xml:space="preserve"> * Includes system costs not affected by the resource plan such as existing generation, T&amp;D, staff, and DSM costs</t>
  </si>
  <si>
    <t>(cents/kWh, Nom)</t>
  </si>
  <si>
    <t xml:space="preserve"> ** DSM energy reductions are incremental from August 2019.</t>
  </si>
  <si>
    <t xml:space="preserve">   not tied directly to new DSM signups (such as rebates to existing load management participants, etc.).</t>
  </si>
  <si>
    <t>Florida Power &amp; Light Company</t>
  </si>
  <si>
    <t>Docket No. 20190061-EI</t>
  </si>
  <si>
    <t>Incremental</t>
  </si>
  <si>
    <t>Gas Transport</t>
  </si>
  <si>
    <t>Cost Avoided</t>
  </si>
  <si>
    <t>SolarTogether</t>
  </si>
  <si>
    <t xml:space="preserve">Program </t>
  </si>
  <si>
    <t>Charges</t>
  </si>
  <si>
    <t>Credits</t>
  </si>
  <si>
    <t>Admin. Costs</t>
  </si>
  <si>
    <t>Example of Levelized System Average Electric Rate Calculation for the SolarTogether Program (without Charges and Credits) Resource Plan</t>
  </si>
  <si>
    <t>0</t>
  </si>
  <si>
    <t xml:space="preserve"> = (2)+(3)+(4)+</t>
  </si>
  <si>
    <t xml:space="preserve"> = (10) - (11)</t>
  </si>
  <si>
    <t xml:space="preserve">  = ((9)/(12))/10</t>
  </si>
  <si>
    <t xml:space="preserve"> = (13) *(1)</t>
  </si>
  <si>
    <t xml:space="preserve"> = (15) * (1)</t>
  </si>
  <si>
    <t>(5)+(6)+(7)+(8)</t>
  </si>
  <si>
    <t>Staff's Ninth Set of Interrogatories</t>
  </si>
  <si>
    <t>This response is the amended version of Staff's Second Set of Interrogatories, No. 194</t>
  </si>
  <si>
    <t>Tab 1 of 1</t>
  </si>
  <si>
    <t xml:space="preserve">Attachment No. 4 </t>
  </si>
  <si>
    <t>Interrogatory No. 234 Part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</si>
</sst>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;\(0\)"/>
    <numFmt numFmtId="165" formatCode="0.000"/>
    <numFmt numFmtId="166" formatCode="0.000000"/>
    <numFmt numFmtId="167" formatCode="0.00000"/>
    <numFmt numFmtId="168" formatCode="0.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6" fontId="1" fillId="0" borderId="0">
      <alignment horizontal="left" wrapText="1"/>
    </xf>
  </cellStyleXfs>
  <cellXfs count="54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167" fontId="5" fillId="0" borderId="0" xfId="1" applyNumberFormat="1" applyFont="1" applyAlignment="1">
      <alignment horizontal="center"/>
    </xf>
    <xf numFmtId="0" fontId="5" fillId="0" borderId="0" xfId="1" quotePrefix="1" applyFont="1"/>
    <xf numFmtId="0" fontId="9" fillId="0" borderId="0" xfId="0" applyFont="1" applyAlignment="1">
      <alignment horizontal="center"/>
    </xf>
    <xf numFmtId="37" fontId="5" fillId="0" borderId="2" xfId="1" applyNumberFormat="1" applyFont="1" applyFill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8" fontId="5" fillId="2" borderId="2" xfId="1" applyNumberFormat="1" applyFont="1" applyFill="1" applyBorder="1" applyAlignment="1">
      <alignment horizontal="center"/>
    </xf>
    <xf numFmtId="168" fontId="5" fillId="0" borderId="2" xfId="1" applyNumberFormat="1" applyFont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8" fontId="5" fillId="0" borderId="6" xfId="1" applyNumberFormat="1" applyFont="1" applyBorder="1" applyAlignment="1">
      <alignment horizontal="center"/>
    </xf>
    <xf numFmtId="10" fontId="5" fillId="0" borderId="8" xfId="2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0" fillId="0" borderId="0" xfId="0" applyFont="1"/>
    <xf numFmtId="168" fontId="6" fillId="0" borderId="1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67" fontId="5" fillId="0" borderId="10" xfId="1" applyNumberFormat="1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3" fontId="3" fillId="0" borderId="0" xfId="0" applyNumberFormat="1" applyFont="1"/>
    <xf numFmtId="2" fontId="5" fillId="0" borderId="2" xfId="1" applyNumberFormat="1" applyFont="1" applyFill="1" applyBorder="1" applyAlignment="1">
      <alignment horizontal="center"/>
    </xf>
    <xf numFmtId="168" fontId="5" fillId="0" borderId="0" xfId="1" applyNumberFormat="1" applyFont="1" applyAlignment="1">
      <alignment horizontal="center"/>
    </xf>
    <xf numFmtId="37" fontId="3" fillId="0" borderId="0" xfId="0" applyNumberFormat="1" applyFont="1"/>
    <xf numFmtId="49" fontId="5" fillId="0" borderId="1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</cellXfs>
  <cellStyles count="4">
    <cellStyle name="Normal" xfId="0" builtinId="0"/>
    <cellStyle name="Normal_system average levelized rate" xfId="1"/>
    <cellStyle name="Percent" xfId="2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45</xdr:row>
      <xdr:rowOff>66675</xdr:rowOff>
    </xdr:from>
    <xdr:to>
      <xdr:col>18</xdr:col>
      <xdr:colOff>0</xdr:colOff>
      <xdr:row>56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77625" y="7496175"/>
          <a:ext cx="1247775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zoomScaleNormal="100" zoomScalePageLayoutView="60" workbookViewId="0"/>
  </sheetViews>
  <sheetFormatPr defaultColWidth="9.1796875" defaultRowHeight="13" x14ac:dyDescent="0.3"/>
  <cols>
    <col min="1" max="1" width="9.1796875" style="1"/>
    <col min="2" max="2" width="7.453125" style="1" customWidth="1"/>
    <col min="3" max="3" width="10.453125" style="1" customWidth="1"/>
    <col min="4" max="4" width="13.54296875" style="1" bestFit="1" customWidth="1"/>
    <col min="5" max="9" width="14" style="1" customWidth="1"/>
    <col min="10" max="10" width="15.26953125" style="1" customWidth="1"/>
    <col min="11" max="11" width="14.26953125" style="1" customWidth="1"/>
    <col min="12" max="12" width="12.7265625" style="1" customWidth="1"/>
    <col min="13" max="13" width="15.1796875" style="1" customWidth="1"/>
    <col min="14" max="14" width="13.54296875" style="1" customWidth="1"/>
    <col min="15" max="15" width="16.26953125" style="1" customWidth="1"/>
    <col min="16" max="16" width="17" style="1" customWidth="1"/>
    <col min="17" max="17" width="15.81640625" style="1" bestFit="1" customWidth="1"/>
    <col min="18" max="18" width="16.453125" style="1" customWidth="1"/>
    <col min="19" max="27" width="9.1796875" style="1"/>
    <col min="28" max="28" width="10.81640625" style="1" bestFit="1" customWidth="1"/>
    <col min="29" max="29" width="9.26953125" style="1" bestFit="1" customWidth="1"/>
    <col min="30" max="16384" width="9.1796875" style="1"/>
  </cols>
  <sheetData>
    <row r="1" spans="1:18" x14ac:dyDescent="0.3">
      <c r="A1" s="42" t="s">
        <v>35</v>
      </c>
    </row>
    <row r="2" spans="1:18" x14ac:dyDescent="0.3">
      <c r="A2" s="42" t="s">
        <v>36</v>
      </c>
    </row>
    <row r="3" spans="1:18" x14ac:dyDescent="0.3">
      <c r="A3" s="43" t="s">
        <v>53</v>
      </c>
    </row>
    <row r="4" spans="1:18" x14ac:dyDescent="0.3">
      <c r="A4" s="43" t="s">
        <v>57</v>
      </c>
    </row>
    <row r="5" spans="1:18" x14ac:dyDescent="0.3">
      <c r="A5" s="43" t="s">
        <v>56</v>
      </c>
    </row>
    <row r="6" spans="1:18" x14ac:dyDescent="0.3">
      <c r="A6" s="43" t="s">
        <v>55</v>
      </c>
    </row>
    <row r="7" spans="1:18" x14ac:dyDescent="0.3">
      <c r="A7" s="43"/>
    </row>
    <row r="8" spans="1:18" x14ac:dyDescent="0.3">
      <c r="A8" s="1" t="s">
        <v>54</v>
      </c>
    </row>
    <row r="9" spans="1:18" ht="15.5" x14ac:dyDescent="0.35">
      <c r="B9" s="35"/>
      <c r="L9" s="26"/>
      <c r="R9" s="2"/>
    </row>
    <row r="10" spans="1:18" ht="17.5" x14ac:dyDescent="0.35">
      <c r="B10" s="53" t="s">
        <v>45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4" x14ac:dyDescent="0.3"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t="14" x14ac:dyDescent="0.3">
      <c r="B12" s="9"/>
      <c r="C12" s="49">
        <v>-1</v>
      </c>
      <c r="D12" s="49">
        <v>-2</v>
      </c>
      <c r="E12" s="49">
        <v>-3</v>
      </c>
      <c r="F12" s="49">
        <v>-4</v>
      </c>
      <c r="G12" s="49">
        <v>-5</v>
      </c>
      <c r="H12" s="49">
        <v>-6</v>
      </c>
      <c r="I12" s="49">
        <v>-7</v>
      </c>
      <c r="J12" s="49">
        <v>-8</v>
      </c>
      <c r="K12" s="49">
        <v>-9</v>
      </c>
      <c r="L12" s="49">
        <v>-10</v>
      </c>
      <c r="M12" s="50">
        <v>-11</v>
      </c>
      <c r="N12" s="49">
        <v>-12</v>
      </c>
      <c r="O12" s="51">
        <v>-13</v>
      </c>
      <c r="P12" s="49">
        <v>-14</v>
      </c>
      <c r="Q12" s="50">
        <v>-15</v>
      </c>
      <c r="R12" s="49">
        <v>-16</v>
      </c>
    </row>
    <row r="13" spans="1:18" ht="14" x14ac:dyDescent="0.3">
      <c r="B13" s="10"/>
      <c r="C13" s="11"/>
      <c r="D13" s="11"/>
      <c r="E13" s="11"/>
      <c r="F13" s="11"/>
      <c r="G13" s="11"/>
      <c r="H13" s="11"/>
      <c r="I13" s="11"/>
      <c r="J13" s="11"/>
      <c r="K13" s="11" t="s">
        <v>47</v>
      </c>
      <c r="L13" s="11"/>
      <c r="M13" s="12"/>
      <c r="N13" s="11" t="s">
        <v>48</v>
      </c>
      <c r="O13" s="12" t="s">
        <v>49</v>
      </c>
      <c r="P13" s="11" t="s">
        <v>50</v>
      </c>
      <c r="Q13" s="12"/>
      <c r="R13" s="11" t="s">
        <v>51</v>
      </c>
    </row>
    <row r="14" spans="1:18" ht="14" x14ac:dyDescent="0.3">
      <c r="B14" s="10"/>
      <c r="C14" s="11"/>
      <c r="D14" s="11"/>
      <c r="E14" s="11"/>
      <c r="F14" s="52"/>
      <c r="G14" s="52"/>
      <c r="H14" s="52"/>
      <c r="J14" s="11"/>
      <c r="K14" s="11" t="s">
        <v>52</v>
      </c>
      <c r="L14" s="11"/>
      <c r="M14" s="12"/>
      <c r="N14" s="11"/>
      <c r="O14" s="12"/>
      <c r="P14" s="11"/>
      <c r="Q14" s="12"/>
      <c r="R14" s="11"/>
    </row>
    <row r="15" spans="1:18" ht="14" x14ac:dyDescent="0.3">
      <c r="B15" s="10"/>
      <c r="C15" s="11"/>
      <c r="D15" s="11"/>
      <c r="E15" s="11"/>
      <c r="F15" s="52"/>
      <c r="G15" s="52"/>
      <c r="H15" s="52"/>
      <c r="J15" s="11"/>
      <c r="K15" s="11"/>
      <c r="L15" s="11"/>
      <c r="M15" s="12"/>
      <c r="N15" s="11"/>
      <c r="O15" s="12"/>
      <c r="P15" s="11"/>
      <c r="Q15" s="12"/>
      <c r="R15" s="11"/>
    </row>
    <row r="16" spans="1:18" ht="14" x14ac:dyDescent="0.3">
      <c r="B16" s="10"/>
      <c r="C16" s="7"/>
      <c r="D16" s="13"/>
      <c r="E16" s="13"/>
      <c r="F16" s="11" t="s">
        <v>37</v>
      </c>
      <c r="G16" s="11"/>
      <c r="H16" s="11"/>
      <c r="I16" s="11" t="s">
        <v>40</v>
      </c>
      <c r="J16" s="13" t="s">
        <v>18</v>
      </c>
      <c r="K16" s="13" t="s">
        <v>21</v>
      </c>
      <c r="L16" s="13"/>
      <c r="M16" s="14"/>
      <c r="N16" s="13" t="s">
        <v>23</v>
      </c>
      <c r="O16" s="14" t="s">
        <v>0</v>
      </c>
      <c r="P16" s="13" t="s">
        <v>0</v>
      </c>
      <c r="Q16" s="14" t="s">
        <v>5</v>
      </c>
      <c r="R16" s="13" t="s">
        <v>6</v>
      </c>
    </row>
    <row r="17" spans="2:31" ht="14" x14ac:dyDescent="0.3">
      <c r="B17" s="10"/>
      <c r="C17" s="7" t="s">
        <v>0</v>
      </c>
      <c r="D17" s="13" t="s">
        <v>3</v>
      </c>
      <c r="E17" s="13" t="s">
        <v>3</v>
      </c>
      <c r="F17" s="13" t="s">
        <v>38</v>
      </c>
      <c r="G17" s="13" t="s">
        <v>40</v>
      </c>
      <c r="H17" s="13" t="s">
        <v>40</v>
      </c>
      <c r="I17" s="13" t="s">
        <v>41</v>
      </c>
      <c r="J17" s="13" t="s">
        <v>19</v>
      </c>
      <c r="K17" s="13" t="s">
        <v>10</v>
      </c>
      <c r="L17" s="13" t="s">
        <v>2</v>
      </c>
      <c r="M17" s="14" t="s">
        <v>11</v>
      </c>
      <c r="N17" s="13" t="s">
        <v>12</v>
      </c>
      <c r="O17" s="14" t="s">
        <v>25</v>
      </c>
      <c r="P17" s="13" t="s">
        <v>25</v>
      </c>
      <c r="Q17" s="14" t="s">
        <v>13</v>
      </c>
      <c r="R17" s="13" t="s">
        <v>13</v>
      </c>
    </row>
    <row r="18" spans="2:31" ht="14" x14ac:dyDescent="0.3">
      <c r="B18" s="10"/>
      <c r="C18" s="7" t="s">
        <v>7</v>
      </c>
      <c r="D18" s="13" t="s">
        <v>8</v>
      </c>
      <c r="E18" s="13" t="s">
        <v>9</v>
      </c>
      <c r="F18" s="13" t="s">
        <v>39</v>
      </c>
      <c r="G18" s="13" t="s">
        <v>42</v>
      </c>
      <c r="H18" s="13" t="s">
        <v>43</v>
      </c>
      <c r="I18" s="13" t="s">
        <v>44</v>
      </c>
      <c r="J18" s="13" t="s">
        <v>29</v>
      </c>
      <c r="K18" s="13" t="s">
        <v>4</v>
      </c>
      <c r="L18" s="13" t="s">
        <v>22</v>
      </c>
      <c r="M18" s="14" t="s">
        <v>30</v>
      </c>
      <c r="N18" s="13" t="s">
        <v>24</v>
      </c>
      <c r="O18" s="14" t="s">
        <v>15</v>
      </c>
      <c r="P18" s="13" t="s">
        <v>15</v>
      </c>
      <c r="Q18" s="14" t="s">
        <v>16</v>
      </c>
      <c r="R18" s="13" t="s">
        <v>16</v>
      </c>
    </row>
    <row r="19" spans="2:31" ht="14.5" thickBot="1" x14ac:dyDescent="0.35">
      <c r="B19" s="15" t="s">
        <v>1</v>
      </c>
      <c r="C19" s="33" t="s">
        <v>14</v>
      </c>
      <c r="D19" s="16" t="s">
        <v>20</v>
      </c>
      <c r="E19" s="16" t="s">
        <v>20</v>
      </c>
      <c r="F19" s="16" t="s">
        <v>20</v>
      </c>
      <c r="G19" s="16" t="s">
        <v>20</v>
      </c>
      <c r="H19" s="16" t="s">
        <v>20</v>
      </c>
      <c r="I19" s="16" t="s">
        <v>20</v>
      </c>
      <c r="J19" s="16" t="s">
        <v>20</v>
      </c>
      <c r="K19" s="16" t="s">
        <v>20</v>
      </c>
      <c r="L19" s="17" t="s">
        <v>28</v>
      </c>
      <c r="M19" s="18" t="s">
        <v>28</v>
      </c>
      <c r="N19" s="17" t="s">
        <v>28</v>
      </c>
      <c r="O19" s="18" t="s">
        <v>32</v>
      </c>
      <c r="P19" s="17" t="s">
        <v>26</v>
      </c>
      <c r="Q19" s="18" t="s">
        <v>17</v>
      </c>
      <c r="R19" s="17" t="s">
        <v>17</v>
      </c>
      <c r="S19" s="19"/>
    </row>
    <row r="20" spans="2:31" ht="14.5" thickTop="1" x14ac:dyDescent="0.3">
      <c r="B20" s="10">
        <v>2019</v>
      </c>
      <c r="C20" s="45">
        <v>1.0063458385698116</v>
      </c>
      <c r="D20" s="27">
        <v>2116080</v>
      </c>
      <c r="E20" s="27">
        <v>3514.5172154320244</v>
      </c>
      <c r="F20" s="27" t="s">
        <v>46</v>
      </c>
      <c r="G20" s="48" t="s">
        <v>46</v>
      </c>
      <c r="H20" s="48" t="s">
        <v>46</v>
      </c>
      <c r="I20" s="27">
        <v>2283.4317399915362</v>
      </c>
      <c r="J20" s="27">
        <v>7586380.4761706125</v>
      </c>
      <c r="K20" s="27">
        <f>D20+E20+J20+F20+G20+H20+I20</f>
        <v>9708258.4251260366</v>
      </c>
      <c r="L20" s="27">
        <v>121099.85037560679</v>
      </c>
      <c r="M20" s="27">
        <v>28</v>
      </c>
      <c r="N20" s="27">
        <f t="shared" ref="N20:N51" si="0">L20-M20</f>
        <v>121071.85037560679</v>
      </c>
      <c r="O20" s="28">
        <f t="shared" ref="O20:O51" si="1">(K20/N20)/10</f>
        <v>8.0185925919259162</v>
      </c>
      <c r="P20" s="28">
        <f t="shared" ref="P20:P51" si="2">O20*C20</f>
        <v>8.0694772860713648</v>
      </c>
      <c r="Q20" s="29">
        <v>9.5346103690376083</v>
      </c>
      <c r="R20" s="30">
        <f t="shared" ref="R20:R51" si="3">Q20*C20</f>
        <v>9.5951154672655736</v>
      </c>
      <c r="S20" s="19"/>
    </row>
    <row r="21" spans="2:31" ht="14" x14ac:dyDescent="0.3">
      <c r="B21" s="20">
        <v>2020</v>
      </c>
      <c r="C21" s="45">
        <v>0.93392482840834401</v>
      </c>
      <c r="D21" s="27">
        <v>1801475.0000000002</v>
      </c>
      <c r="E21" s="27">
        <v>108168.9199150693</v>
      </c>
      <c r="F21" s="27">
        <v>0</v>
      </c>
      <c r="G21" s="27">
        <v>0</v>
      </c>
      <c r="H21" s="27">
        <v>0</v>
      </c>
      <c r="I21" s="27">
        <v>2060.524295698885</v>
      </c>
      <c r="J21" s="27">
        <v>7669251.5937654702</v>
      </c>
      <c r="K21" s="27">
        <f>D21+E21+J21+F21+G21+H21+I21</f>
        <v>9580956.0379762389</v>
      </c>
      <c r="L21" s="27">
        <v>122284.24802366555</v>
      </c>
      <c r="M21" s="27">
        <v>59.4</v>
      </c>
      <c r="N21" s="27">
        <f t="shared" si="0"/>
        <v>122224.84802366556</v>
      </c>
      <c r="O21" s="28">
        <f t="shared" si="1"/>
        <v>7.838795623718954</v>
      </c>
      <c r="P21" s="28">
        <f t="shared" si="2"/>
        <v>7.3208458578098021</v>
      </c>
      <c r="Q21" s="29">
        <f>Q20</f>
        <v>9.5346103690376083</v>
      </c>
      <c r="R21" s="30">
        <f t="shared" si="3"/>
        <v>8.904609352843865</v>
      </c>
      <c r="T21" s="47"/>
      <c r="AB21" s="44"/>
      <c r="AD21" s="44"/>
      <c r="AE21" s="44"/>
    </row>
    <row r="22" spans="2:31" ht="14" x14ac:dyDescent="0.3">
      <c r="B22" s="20">
        <f>B21+1</f>
        <v>2021</v>
      </c>
      <c r="C22" s="45">
        <v>0.86689242618513873</v>
      </c>
      <c r="D22" s="27">
        <v>1768094.0000000002</v>
      </c>
      <c r="E22" s="27">
        <v>252766.98469680068</v>
      </c>
      <c r="F22" s="27">
        <v>0</v>
      </c>
      <c r="G22" s="27">
        <v>0</v>
      </c>
      <c r="H22" s="27">
        <v>0</v>
      </c>
      <c r="I22" s="27">
        <v>1786.5305957489641</v>
      </c>
      <c r="J22" s="27">
        <v>7705581.208696994</v>
      </c>
      <c r="K22" s="27">
        <f t="shared" ref="K22:K52" si="4">D22+E22+J22+F22+G22+H22+I22</f>
        <v>9728228.7239895444</v>
      </c>
      <c r="L22" s="27">
        <v>122369.6583164425</v>
      </c>
      <c r="M22" s="27">
        <v>59.400000000000006</v>
      </c>
      <c r="N22" s="27">
        <f t="shared" si="0"/>
        <v>122310.2583164425</v>
      </c>
      <c r="O22" s="28">
        <f t="shared" si="1"/>
        <v>7.9537308300180012</v>
      </c>
      <c r="P22" s="28">
        <f t="shared" si="2"/>
        <v>6.8950290164578423</v>
      </c>
      <c r="Q22" s="29">
        <f t="shared" ref="Q22:Q46" si="5">Q21</f>
        <v>9.5346103690376083</v>
      </c>
      <c r="R22" s="30">
        <f t="shared" si="3"/>
        <v>8.2654815155449928</v>
      </c>
      <c r="T22" s="47"/>
      <c r="AB22" s="44"/>
      <c r="AD22" s="44"/>
      <c r="AE22" s="44"/>
    </row>
    <row r="23" spans="2:31" ht="14" x14ac:dyDescent="0.3">
      <c r="B23" s="20">
        <f t="shared" ref="B23:B51" si="6">B22+1</f>
        <v>2022</v>
      </c>
      <c r="C23" s="45">
        <v>0.80467127087510482</v>
      </c>
      <c r="D23" s="27">
        <v>1795011</v>
      </c>
      <c r="E23" s="27">
        <v>269544.04090158804</v>
      </c>
      <c r="F23" s="27">
        <v>0</v>
      </c>
      <c r="G23" s="27">
        <v>0</v>
      </c>
      <c r="H23" s="27">
        <v>0</v>
      </c>
      <c r="I23" s="27">
        <v>1686.1911869882542</v>
      </c>
      <c r="J23" s="27">
        <v>7716450.6501354557</v>
      </c>
      <c r="K23" s="27">
        <f t="shared" si="4"/>
        <v>9782691.8822240327</v>
      </c>
      <c r="L23" s="27">
        <v>122330.74630713812</v>
      </c>
      <c r="M23" s="27">
        <v>59.43</v>
      </c>
      <c r="N23" s="27">
        <f t="shared" si="0"/>
        <v>122271.31630713813</v>
      </c>
      <c r="O23" s="28">
        <f t="shared" si="1"/>
        <v>8.0008068757929323</v>
      </c>
      <c r="P23" s="28">
        <f t="shared" si="2"/>
        <v>6.4380194367705759</v>
      </c>
      <c r="Q23" s="29">
        <f t="shared" si="5"/>
        <v>9.5346103690376083</v>
      </c>
      <c r="R23" s="30">
        <f t="shared" si="3"/>
        <v>7.6722270429524446</v>
      </c>
      <c r="T23" s="47"/>
      <c r="AB23" s="44"/>
      <c r="AD23" s="44"/>
      <c r="AE23" s="44"/>
    </row>
    <row r="24" spans="2:31" ht="14" x14ac:dyDescent="0.3">
      <c r="B24" s="20">
        <f t="shared" si="6"/>
        <v>2023</v>
      </c>
      <c r="C24" s="45">
        <v>0.74691603550066443</v>
      </c>
      <c r="D24" s="27">
        <v>1932851</v>
      </c>
      <c r="E24" s="27">
        <v>302060.50327032176</v>
      </c>
      <c r="F24" s="27">
        <v>0</v>
      </c>
      <c r="G24" s="27">
        <v>0</v>
      </c>
      <c r="H24" s="27">
        <v>0</v>
      </c>
      <c r="I24" s="27">
        <v>1144.1126144863708</v>
      </c>
      <c r="J24" s="27">
        <v>7821043.3177256035</v>
      </c>
      <c r="K24" s="27">
        <f t="shared" si="4"/>
        <v>10057098.933610411</v>
      </c>
      <c r="L24" s="27">
        <v>122680.36091522705</v>
      </c>
      <c r="M24" s="27">
        <v>59.6</v>
      </c>
      <c r="N24" s="27">
        <f t="shared" si="0"/>
        <v>122620.76091522705</v>
      </c>
      <c r="O24" s="28">
        <f t="shared" si="1"/>
        <v>8.2017913268074665</v>
      </c>
      <c r="P24" s="28">
        <f t="shared" si="2"/>
        <v>6.1260494618227677</v>
      </c>
      <c r="Q24" s="29">
        <f t="shared" si="5"/>
        <v>9.5346103690376083</v>
      </c>
      <c r="R24" s="30">
        <f t="shared" si="3"/>
        <v>7.1215533768850978</v>
      </c>
      <c r="T24" s="47"/>
      <c r="AB24" s="44"/>
      <c r="AD24" s="44"/>
      <c r="AE24" s="44"/>
    </row>
    <row r="25" spans="2:31" ht="14" x14ac:dyDescent="0.3">
      <c r="B25" s="20">
        <f t="shared" si="6"/>
        <v>2024</v>
      </c>
      <c r="C25" s="45">
        <v>0.69316471888208397</v>
      </c>
      <c r="D25" s="27">
        <v>2159394</v>
      </c>
      <c r="E25" s="27">
        <v>327055.38485700294</v>
      </c>
      <c r="F25" s="27">
        <v>0</v>
      </c>
      <c r="G25" s="27">
        <v>0</v>
      </c>
      <c r="H25" s="27">
        <v>0</v>
      </c>
      <c r="I25" s="27">
        <v>734.92111078794073</v>
      </c>
      <c r="J25" s="27">
        <v>7937980.3717017528</v>
      </c>
      <c r="K25" s="27">
        <f t="shared" si="4"/>
        <v>10425164.677669544</v>
      </c>
      <c r="L25" s="27">
        <v>123864.04311308861</v>
      </c>
      <c r="M25" s="27">
        <v>59.8</v>
      </c>
      <c r="N25" s="27">
        <f t="shared" si="0"/>
        <v>123804.24311308861</v>
      </c>
      <c r="O25" s="28">
        <f t="shared" si="1"/>
        <v>8.4206844737516047</v>
      </c>
      <c r="P25" s="28">
        <f t="shared" si="2"/>
        <v>5.8369213860427607</v>
      </c>
      <c r="Q25" s="29">
        <f t="shared" si="5"/>
        <v>9.5346103690376083</v>
      </c>
      <c r="R25" s="30">
        <f t="shared" si="3"/>
        <v>6.6090555161041564</v>
      </c>
      <c r="T25" s="47"/>
      <c r="AB25" s="44"/>
      <c r="AD25" s="44"/>
      <c r="AE25" s="44"/>
    </row>
    <row r="26" spans="2:31" ht="14" x14ac:dyDescent="0.3">
      <c r="B26" s="20">
        <f t="shared" si="6"/>
        <v>2025</v>
      </c>
      <c r="C26" s="45">
        <v>0.64341286002827602</v>
      </c>
      <c r="D26" s="27">
        <v>2330214</v>
      </c>
      <c r="E26" s="27">
        <v>435733.00797669846</v>
      </c>
      <c r="F26" s="27">
        <v>0</v>
      </c>
      <c r="G26" s="27">
        <v>0</v>
      </c>
      <c r="H26" s="27">
        <v>0</v>
      </c>
      <c r="I26" s="27">
        <v>445.76391229180388</v>
      </c>
      <c r="J26" s="27">
        <v>7951482.8915373087</v>
      </c>
      <c r="K26" s="27">
        <f t="shared" si="4"/>
        <v>10717875.663426301</v>
      </c>
      <c r="L26" s="27">
        <v>124440.22741759912</v>
      </c>
      <c r="M26" s="27">
        <v>59.800000000000004</v>
      </c>
      <c r="N26" s="27">
        <f t="shared" si="0"/>
        <v>124380.42741759912</v>
      </c>
      <c r="O26" s="28">
        <f t="shared" si="1"/>
        <v>8.6170114429995781</v>
      </c>
      <c r="P26" s="28">
        <f t="shared" si="2"/>
        <v>5.5442959774367404</v>
      </c>
      <c r="Q26" s="29">
        <f t="shared" si="5"/>
        <v>9.5346103690376083</v>
      </c>
      <c r="R26" s="30">
        <f t="shared" si="3"/>
        <v>6.1346909267977434</v>
      </c>
      <c r="T26" s="47"/>
      <c r="AB26" s="44"/>
      <c r="AD26" s="44"/>
      <c r="AE26" s="44"/>
    </row>
    <row r="27" spans="2:31" ht="14" x14ac:dyDescent="0.3">
      <c r="B27" s="20">
        <f t="shared" si="6"/>
        <v>2026</v>
      </c>
      <c r="C27" s="45">
        <v>0.59723193805567742</v>
      </c>
      <c r="D27" s="27">
        <v>2552673</v>
      </c>
      <c r="E27" s="27">
        <v>488245.7022541039</v>
      </c>
      <c r="F27" s="27">
        <v>13776.860150536571</v>
      </c>
      <c r="G27" s="27">
        <v>0</v>
      </c>
      <c r="H27" s="27">
        <v>0</v>
      </c>
      <c r="I27" s="27">
        <v>313.21869609157397</v>
      </c>
      <c r="J27" s="27">
        <v>8036357.1650555255</v>
      </c>
      <c r="K27" s="27">
        <f t="shared" si="4"/>
        <v>11091365.946156258</v>
      </c>
      <c r="L27" s="27">
        <v>125429.9866686883</v>
      </c>
      <c r="M27" s="27">
        <v>59.830000000000005</v>
      </c>
      <c r="N27" s="27">
        <f t="shared" si="0"/>
        <v>125370.1566686883</v>
      </c>
      <c r="O27" s="28">
        <f t="shared" si="1"/>
        <v>8.8468948598884314</v>
      </c>
      <c r="P27" s="28">
        <f t="shared" si="2"/>
        <v>5.2836481629459788</v>
      </c>
      <c r="Q27" s="29">
        <f t="shared" si="5"/>
        <v>9.5346103690376083</v>
      </c>
      <c r="R27" s="30">
        <f t="shared" si="3"/>
        <v>5.6943738293060884</v>
      </c>
      <c r="T27" s="47"/>
      <c r="AB27" s="44"/>
      <c r="AD27" s="44"/>
      <c r="AE27" s="44"/>
    </row>
    <row r="28" spans="2:31" ht="14" x14ac:dyDescent="0.3">
      <c r="B28" s="20">
        <f t="shared" si="6"/>
        <v>2027</v>
      </c>
      <c r="C28" s="45">
        <v>0.55436564916974984</v>
      </c>
      <c r="D28" s="27">
        <v>2725118.9999999995</v>
      </c>
      <c r="E28" s="27">
        <v>473585.76997625653</v>
      </c>
      <c r="F28" s="27">
        <v>73285.583179624853</v>
      </c>
      <c r="G28" s="27">
        <v>0</v>
      </c>
      <c r="H28" s="27">
        <v>0</v>
      </c>
      <c r="I28" s="27">
        <v>321.04916349386326</v>
      </c>
      <c r="J28" s="27">
        <v>8171527.0403558081</v>
      </c>
      <c r="K28" s="27">
        <f t="shared" si="4"/>
        <v>11443838.442675183</v>
      </c>
      <c r="L28" s="27">
        <v>126520.14866498571</v>
      </c>
      <c r="M28" s="27">
        <v>60</v>
      </c>
      <c r="N28" s="27">
        <f t="shared" si="0"/>
        <v>126460.14866498571</v>
      </c>
      <c r="O28" s="28">
        <f t="shared" si="1"/>
        <v>9.0493634267280854</v>
      </c>
      <c r="P28" s="28">
        <f t="shared" si="2"/>
        <v>5.0166562306311073</v>
      </c>
      <c r="Q28" s="29">
        <f t="shared" si="5"/>
        <v>9.5346103690376083</v>
      </c>
      <c r="R28" s="30">
        <f t="shared" si="3"/>
        <v>5.2856604668121614</v>
      </c>
      <c r="T28" s="47"/>
      <c r="AB28" s="44"/>
      <c r="AD28" s="44"/>
      <c r="AE28" s="44"/>
    </row>
    <row r="29" spans="2:31" ht="14" x14ac:dyDescent="0.3">
      <c r="B29" s="20">
        <f t="shared" si="6"/>
        <v>2028</v>
      </c>
      <c r="C29" s="45">
        <v>0.51447109326961526</v>
      </c>
      <c r="D29" s="27">
        <v>2887390</v>
      </c>
      <c r="E29" s="27">
        <v>470060.41296718083</v>
      </c>
      <c r="F29" s="27">
        <v>72875.863584993451</v>
      </c>
      <c r="G29" s="27">
        <v>0</v>
      </c>
      <c r="H29" s="27">
        <v>0</v>
      </c>
      <c r="I29" s="27">
        <v>329.07539258120977</v>
      </c>
      <c r="J29" s="27">
        <v>8326564.8625263106</v>
      </c>
      <c r="K29" s="27">
        <f t="shared" si="4"/>
        <v>11757220.214471066</v>
      </c>
      <c r="L29" s="27">
        <v>127940.78831805055</v>
      </c>
      <c r="M29" s="27">
        <v>60.199999999999996</v>
      </c>
      <c r="N29" s="27">
        <f t="shared" si="0"/>
        <v>127880.58831805055</v>
      </c>
      <c r="O29" s="28">
        <f t="shared" si="1"/>
        <v>9.1939053214470672</v>
      </c>
      <c r="P29" s="28">
        <f t="shared" si="2"/>
        <v>4.7299985221422061</v>
      </c>
      <c r="Q29" s="29">
        <f t="shared" si="5"/>
        <v>9.5346103690376083</v>
      </c>
      <c r="R29" s="30">
        <f t="shared" si="3"/>
        <v>4.9052814204585884</v>
      </c>
      <c r="T29" s="47"/>
      <c r="AB29" s="44"/>
      <c r="AD29" s="44"/>
      <c r="AE29" s="44"/>
    </row>
    <row r="30" spans="2:31" ht="14" x14ac:dyDescent="0.3">
      <c r="B30" s="20">
        <f t="shared" si="6"/>
        <v>2029</v>
      </c>
      <c r="C30" s="45">
        <v>0.47754495938040853</v>
      </c>
      <c r="D30" s="27">
        <v>3062419</v>
      </c>
      <c r="E30" s="27">
        <v>594786.99697283143</v>
      </c>
      <c r="F30" s="27">
        <v>72476.386980227835</v>
      </c>
      <c r="G30" s="27">
        <v>0</v>
      </c>
      <c r="H30" s="27">
        <v>0</v>
      </c>
      <c r="I30" s="27">
        <v>337.30227739574008</v>
      </c>
      <c r="J30" s="27">
        <v>8490503.803589765</v>
      </c>
      <c r="K30" s="27">
        <f t="shared" si="4"/>
        <v>12220523.48982022</v>
      </c>
      <c r="L30" s="27">
        <v>128967.61059490406</v>
      </c>
      <c r="M30" s="27">
        <v>60.2</v>
      </c>
      <c r="N30" s="27">
        <f t="shared" si="0"/>
        <v>128907.41059490407</v>
      </c>
      <c r="O30" s="28">
        <f t="shared" si="1"/>
        <v>9.4800783239868416</v>
      </c>
      <c r="P30" s="28">
        <f t="shared" si="2"/>
        <v>4.5271636181513877</v>
      </c>
      <c r="Q30" s="29">
        <f t="shared" si="5"/>
        <v>9.5346103690376083</v>
      </c>
      <c r="R30" s="30">
        <f t="shared" si="3"/>
        <v>4.5532051213900866</v>
      </c>
      <c r="T30" s="47"/>
      <c r="AB30" s="44"/>
      <c r="AD30" s="44"/>
      <c r="AE30" s="44"/>
    </row>
    <row r="31" spans="2:31" ht="14" x14ac:dyDescent="0.3">
      <c r="B31" s="20">
        <f t="shared" si="6"/>
        <v>2030</v>
      </c>
      <c r="C31" s="45">
        <v>0.44326919668181214</v>
      </c>
      <c r="D31" s="27">
        <v>3225721.9999999995</v>
      </c>
      <c r="E31" s="27">
        <v>646770.42609362956</v>
      </c>
      <c r="F31" s="27">
        <v>72086.897290581343</v>
      </c>
      <c r="G31" s="27">
        <v>0</v>
      </c>
      <c r="H31" s="27">
        <v>0</v>
      </c>
      <c r="I31" s="27">
        <v>345.73483433063353</v>
      </c>
      <c r="J31" s="27">
        <v>8672175.2611260582</v>
      </c>
      <c r="K31" s="27">
        <f t="shared" si="4"/>
        <v>12617100.319344599</v>
      </c>
      <c r="L31" s="27">
        <v>130367.90897396622</v>
      </c>
      <c r="M31" s="27">
        <v>60.2</v>
      </c>
      <c r="N31" s="27">
        <f t="shared" si="0"/>
        <v>130307.70897396622</v>
      </c>
      <c r="O31" s="28">
        <f t="shared" si="1"/>
        <v>9.6825432805862093</v>
      </c>
      <c r="P31" s="28">
        <f t="shared" si="2"/>
        <v>4.2919731818223266</v>
      </c>
      <c r="Q31" s="29">
        <f t="shared" si="5"/>
        <v>9.5346103690376083</v>
      </c>
      <c r="R31" s="30">
        <f t="shared" si="3"/>
        <v>4.2263990789573773</v>
      </c>
      <c r="T31" s="47"/>
      <c r="AB31" s="44"/>
      <c r="AD31" s="44"/>
      <c r="AE31" s="44"/>
    </row>
    <row r="32" spans="2:31" ht="14" x14ac:dyDescent="0.3">
      <c r="B32" s="20">
        <f t="shared" si="6"/>
        <v>2031</v>
      </c>
      <c r="C32" s="45">
        <v>0.41145357493014312</v>
      </c>
      <c r="D32" s="27">
        <v>3341740.0000000005</v>
      </c>
      <c r="E32" s="27">
        <v>637491.18159249821</v>
      </c>
      <c r="F32" s="27">
        <v>71707.144843176036</v>
      </c>
      <c r="G32" s="27">
        <v>0</v>
      </c>
      <c r="H32" s="27">
        <v>0</v>
      </c>
      <c r="I32" s="27">
        <v>354.3782051888993</v>
      </c>
      <c r="J32" s="27">
        <v>8852116.8871542886</v>
      </c>
      <c r="K32" s="27">
        <f t="shared" si="4"/>
        <v>12903409.591795152</v>
      </c>
      <c r="L32" s="27">
        <v>131675.94147242801</v>
      </c>
      <c r="M32" s="27">
        <v>60.2</v>
      </c>
      <c r="N32" s="27">
        <f t="shared" si="0"/>
        <v>131615.741472428</v>
      </c>
      <c r="O32" s="28">
        <f t="shared" si="1"/>
        <v>9.8038497883615765</v>
      </c>
      <c r="P32" s="28">
        <f t="shared" si="2"/>
        <v>4.0338290434994972</v>
      </c>
      <c r="Q32" s="29">
        <f t="shared" si="5"/>
        <v>9.5346103690376083</v>
      </c>
      <c r="R32" s="30">
        <f t="shared" si="3"/>
        <v>3.9230495219065351</v>
      </c>
      <c r="T32" s="47"/>
      <c r="AB32" s="44"/>
      <c r="AD32" s="44"/>
      <c r="AE32" s="44"/>
    </row>
    <row r="33" spans="2:31" ht="14" x14ac:dyDescent="0.3">
      <c r="B33" s="20">
        <f t="shared" si="6"/>
        <v>2032</v>
      </c>
      <c r="C33" s="45">
        <v>0.38184359157359055</v>
      </c>
      <c r="D33" s="27">
        <v>3553599</v>
      </c>
      <c r="E33" s="27">
        <v>710049.34666017967</v>
      </c>
      <c r="F33" s="27">
        <v>71336.886206955853</v>
      </c>
      <c r="G33" s="27">
        <v>0</v>
      </c>
      <c r="H33" s="27">
        <v>0</v>
      </c>
      <c r="I33" s="27">
        <v>363.23766031862175</v>
      </c>
      <c r="J33" s="27">
        <v>9020030.267741913</v>
      </c>
      <c r="K33" s="27">
        <f t="shared" si="4"/>
        <v>13355378.738269368</v>
      </c>
      <c r="L33" s="27">
        <v>133326.24980480323</v>
      </c>
      <c r="M33" s="27">
        <v>60.2</v>
      </c>
      <c r="N33" s="27">
        <f t="shared" si="0"/>
        <v>133266.04980480322</v>
      </c>
      <c r="O33" s="28">
        <f t="shared" si="1"/>
        <v>10.021591213839677</v>
      </c>
      <c r="P33" s="28">
        <f t="shared" si="2"/>
        <v>3.8266803823748812</v>
      </c>
      <c r="Q33" s="29">
        <f t="shared" si="5"/>
        <v>9.5346103690376083</v>
      </c>
      <c r="R33" s="30">
        <f t="shared" si="3"/>
        <v>3.6407298675681181</v>
      </c>
      <c r="T33" s="47"/>
      <c r="AB33" s="44"/>
      <c r="AD33" s="44"/>
      <c r="AE33" s="44"/>
    </row>
    <row r="34" spans="2:31" ht="14" x14ac:dyDescent="0.3">
      <c r="B34" s="20">
        <f t="shared" si="6"/>
        <v>2033</v>
      </c>
      <c r="C34" s="45">
        <v>0.35443678918636157</v>
      </c>
      <c r="D34" s="27">
        <v>3707248.0000000005</v>
      </c>
      <c r="E34" s="27">
        <v>797603.7369844988</v>
      </c>
      <c r="F34" s="27">
        <v>70975.88403664116</v>
      </c>
      <c r="G34" s="27">
        <v>0</v>
      </c>
      <c r="H34" s="27">
        <v>0</v>
      </c>
      <c r="I34" s="27">
        <v>372.31860182658727</v>
      </c>
      <c r="J34" s="27">
        <v>9169386.0810187459</v>
      </c>
      <c r="K34" s="27">
        <f t="shared" si="4"/>
        <v>13745586.020641712</v>
      </c>
      <c r="L34" s="27">
        <v>134288.36952822903</v>
      </c>
      <c r="M34" s="27">
        <v>60.2</v>
      </c>
      <c r="N34" s="27">
        <f t="shared" si="0"/>
        <v>134228.16952822902</v>
      </c>
      <c r="O34" s="28">
        <f t="shared" si="1"/>
        <v>10.240462988471977</v>
      </c>
      <c r="P34" s="28">
        <f t="shared" si="2"/>
        <v>3.6295968214157801</v>
      </c>
      <c r="Q34" s="29">
        <f t="shared" si="5"/>
        <v>9.5346103690376083</v>
      </c>
      <c r="R34" s="30">
        <f t="shared" si="3"/>
        <v>3.3794166853446796</v>
      </c>
      <c r="T34" s="47"/>
      <c r="AB34" s="44"/>
      <c r="AD34" s="44"/>
      <c r="AE34" s="44"/>
    </row>
    <row r="35" spans="2:31" ht="14" x14ac:dyDescent="0.3">
      <c r="B35" s="20">
        <f t="shared" si="6"/>
        <v>2034</v>
      </c>
      <c r="C35" s="45">
        <v>0.3289971085046382</v>
      </c>
      <c r="D35" s="27">
        <v>3872765</v>
      </c>
      <c r="E35" s="27">
        <v>885325.77896409796</v>
      </c>
      <c r="F35" s="27">
        <v>70623.90692058437</v>
      </c>
      <c r="G35" s="27">
        <v>0</v>
      </c>
      <c r="H35" s="27">
        <v>0</v>
      </c>
      <c r="I35" s="27">
        <v>381.62656687225189</v>
      </c>
      <c r="J35" s="27">
        <v>9337608.7663088236</v>
      </c>
      <c r="K35" s="27">
        <f t="shared" si="4"/>
        <v>14166705.078760376</v>
      </c>
      <c r="L35" s="27">
        <v>135498.21419908892</v>
      </c>
      <c r="M35" s="27">
        <v>60.2</v>
      </c>
      <c r="N35" s="27">
        <f t="shared" si="0"/>
        <v>135438.01419908891</v>
      </c>
      <c r="O35" s="28">
        <f t="shared" si="1"/>
        <v>10.459917891247164</v>
      </c>
      <c r="P35" s="28">
        <f t="shared" si="2"/>
        <v>3.4412827414162495</v>
      </c>
      <c r="Q35" s="29">
        <f t="shared" si="5"/>
        <v>9.5346103690376083</v>
      </c>
      <c r="R35" s="30">
        <f t="shared" si="3"/>
        <v>3.1368592421317145</v>
      </c>
      <c r="T35" s="47"/>
      <c r="AB35" s="44"/>
      <c r="AD35" s="44"/>
      <c r="AE35" s="44"/>
    </row>
    <row r="36" spans="2:31" ht="14" x14ac:dyDescent="0.3">
      <c r="B36" s="20">
        <f t="shared" si="6"/>
        <v>2035</v>
      </c>
      <c r="C36" s="45">
        <v>0.30538335947824247</v>
      </c>
      <c r="D36" s="27">
        <v>4096207.0000000005</v>
      </c>
      <c r="E36" s="27">
        <v>922691.09622314479</v>
      </c>
      <c r="F36" s="27">
        <v>70280.729232428974</v>
      </c>
      <c r="G36" s="27">
        <v>0</v>
      </c>
      <c r="H36" s="27">
        <v>0</v>
      </c>
      <c r="I36" s="27">
        <v>391.16723104405821</v>
      </c>
      <c r="J36" s="27">
        <v>9508748.9810930621</v>
      </c>
      <c r="K36" s="27">
        <f t="shared" si="4"/>
        <v>14598318.97377968</v>
      </c>
      <c r="L36" s="27">
        <v>136706.45744447489</v>
      </c>
      <c r="M36" s="27">
        <v>60.2</v>
      </c>
      <c r="N36" s="27">
        <f t="shared" si="0"/>
        <v>136646.25744447488</v>
      </c>
      <c r="O36" s="28">
        <f t="shared" si="1"/>
        <v>10.683292207773485</v>
      </c>
      <c r="P36" s="28">
        <f t="shared" si="2"/>
        <v>3.262499664697597</v>
      </c>
      <c r="Q36" s="29">
        <f t="shared" si="5"/>
        <v>9.5346103690376083</v>
      </c>
      <c r="R36" s="30">
        <f t="shared" si="3"/>
        <v>2.9117113458127899</v>
      </c>
      <c r="T36" s="47"/>
      <c r="AB36" s="44"/>
      <c r="AD36" s="44"/>
      <c r="AE36" s="44"/>
    </row>
    <row r="37" spans="2:31" ht="14" x14ac:dyDescent="0.3">
      <c r="B37" s="20">
        <f t="shared" si="6"/>
        <v>2036</v>
      </c>
      <c r="C37" s="45">
        <v>0.28340664875685884</v>
      </c>
      <c r="D37" s="27">
        <v>4470534</v>
      </c>
      <c r="E37" s="27">
        <v>1092403.9992136047</v>
      </c>
      <c r="F37" s="27">
        <v>69946.130986477452</v>
      </c>
      <c r="G37" s="27">
        <v>0</v>
      </c>
      <c r="H37" s="27">
        <v>0</v>
      </c>
      <c r="I37" s="27">
        <v>400.9464118201596</v>
      </c>
      <c r="J37" s="27">
        <v>9691111.7953458987</v>
      </c>
      <c r="K37" s="27">
        <f t="shared" si="4"/>
        <v>15324396.871957801</v>
      </c>
      <c r="L37" s="27">
        <v>138063.53205330498</v>
      </c>
      <c r="M37" s="27">
        <v>60.2</v>
      </c>
      <c r="N37" s="27">
        <f t="shared" si="0"/>
        <v>138003.33205330497</v>
      </c>
      <c r="O37" s="28">
        <f t="shared" si="1"/>
        <v>11.104367296029215</v>
      </c>
      <c r="P37" s="28">
        <f t="shared" si="2"/>
        <v>3.1470515219329021</v>
      </c>
      <c r="Q37" s="29">
        <f t="shared" si="5"/>
        <v>9.5346103690376083</v>
      </c>
      <c r="R37" s="30">
        <f t="shared" si="3"/>
        <v>2.7021719718913455</v>
      </c>
      <c r="T37" s="47"/>
      <c r="AB37" s="44"/>
      <c r="AD37" s="44"/>
      <c r="AE37" s="44"/>
    </row>
    <row r="38" spans="2:31" ht="14" x14ac:dyDescent="0.3">
      <c r="B38" s="20">
        <f t="shared" si="6"/>
        <v>2037</v>
      </c>
      <c r="C38" s="45">
        <v>0.26306515242403611</v>
      </c>
      <c r="D38" s="27">
        <v>4683853.0000000009</v>
      </c>
      <c r="E38" s="27">
        <v>1225890.4264083679</v>
      </c>
      <c r="F38" s="27">
        <v>69619.897696674743</v>
      </c>
      <c r="G38" s="27">
        <v>0</v>
      </c>
      <c r="H38" s="27">
        <v>0</v>
      </c>
      <c r="I38" s="27">
        <v>410.97007211566358</v>
      </c>
      <c r="J38" s="27">
        <v>9854522.3145403713</v>
      </c>
      <c r="K38" s="27">
        <f t="shared" si="4"/>
        <v>15834296.608717529</v>
      </c>
      <c r="L38" s="27">
        <v>138932.63488829389</v>
      </c>
      <c r="M38" s="27">
        <v>60.2</v>
      </c>
      <c r="N38" s="27">
        <f t="shared" si="0"/>
        <v>138872.43488829388</v>
      </c>
      <c r="O38" s="28">
        <f t="shared" si="1"/>
        <v>11.402044344836549</v>
      </c>
      <c r="P38" s="28">
        <f t="shared" si="2"/>
        <v>2.9994805335200456</v>
      </c>
      <c r="Q38" s="29">
        <f t="shared" si="5"/>
        <v>9.5346103690376083</v>
      </c>
      <c r="R38" s="30">
        <f t="shared" si="3"/>
        <v>2.5082237300346737</v>
      </c>
      <c r="T38" s="47"/>
      <c r="AB38" s="44"/>
      <c r="AD38" s="44"/>
      <c r="AE38" s="44"/>
    </row>
    <row r="39" spans="2:31" ht="14" x14ac:dyDescent="0.3">
      <c r="B39" s="20">
        <f t="shared" si="6"/>
        <v>2038</v>
      </c>
      <c r="C39" s="45">
        <v>0.24418366585059359</v>
      </c>
      <c r="D39" s="27">
        <v>4888936</v>
      </c>
      <c r="E39" s="27">
        <v>1250781.3858652981</v>
      </c>
      <c r="F39" s="27">
        <v>69301.820239117093</v>
      </c>
      <c r="G39" s="27">
        <v>0</v>
      </c>
      <c r="H39" s="27">
        <v>0</v>
      </c>
      <c r="I39" s="27">
        <v>421.2443239185551</v>
      </c>
      <c r="J39" s="27">
        <v>10035320.378912028</v>
      </c>
      <c r="K39" s="27">
        <f t="shared" si="4"/>
        <v>16244760.829340361</v>
      </c>
      <c r="L39" s="27">
        <v>140133.04013447475</v>
      </c>
      <c r="M39" s="27">
        <v>60.2</v>
      </c>
      <c r="N39" s="27">
        <f t="shared" si="0"/>
        <v>140072.84013447474</v>
      </c>
      <c r="O39" s="28">
        <f t="shared" si="1"/>
        <v>11.597366637061713</v>
      </c>
      <c r="P39" s="28">
        <f t="shared" si="2"/>
        <v>2.8318874996510996</v>
      </c>
      <c r="Q39" s="29">
        <f t="shared" si="5"/>
        <v>9.5346103690376083</v>
      </c>
      <c r="R39" s="30">
        <f t="shared" si="3"/>
        <v>2.3281961123686843</v>
      </c>
      <c r="T39" s="47"/>
      <c r="AB39" s="44"/>
      <c r="AD39" s="44"/>
      <c r="AE39" s="44"/>
    </row>
    <row r="40" spans="2:31" ht="14" x14ac:dyDescent="0.3">
      <c r="B40" s="20">
        <f t="shared" si="6"/>
        <v>2039</v>
      </c>
      <c r="C40" s="45">
        <v>0.22665739691786857</v>
      </c>
      <c r="D40" s="27">
        <v>5073927</v>
      </c>
      <c r="E40" s="27">
        <v>1329264.4286895299</v>
      </c>
      <c r="F40" s="27">
        <v>68991.694717998369</v>
      </c>
      <c r="G40" s="27">
        <v>0</v>
      </c>
      <c r="H40" s="27">
        <v>0</v>
      </c>
      <c r="I40" s="27">
        <v>431.77543201651895</v>
      </c>
      <c r="J40" s="27">
        <v>10219433.172633918</v>
      </c>
      <c r="K40" s="27">
        <f t="shared" si="4"/>
        <v>16692048.071473463</v>
      </c>
      <c r="L40" s="27">
        <v>141312.24197510208</v>
      </c>
      <c r="M40" s="27">
        <v>60.2</v>
      </c>
      <c r="N40" s="27">
        <f t="shared" si="0"/>
        <v>141252.04197510207</v>
      </c>
      <c r="O40" s="28">
        <f t="shared" si="1"/>
        <v>11.817208330634754</v>
      </c>
      <c r="P40" s="28">
        <f t="shared" si="2"/>
        <v>2.6784576790578245</v>
      </c>
      <c r="Q40" s="29">
        <f t="shared" si="5"/>
        <v>9.5346103690376083</v>
      </c>
      <c r="R40" s="30">
        <f t="shared" si="3"/>
        <v>2.1610899668721824</v>
      </c>
      <c r="T40" s="47"/>
      <c r="AB40" s="44"/>
      <c r="AD40" s="44"/>
      <c r="AE40" s="44"/>
    </row>
    <row r="41" spans="2:31" ht="14" x14ac:dyDescent="0.3">
      <c r="B41" s="20">
        <f t="shared" si="6"/>
        <v>2040</v>
      </c>
      <c r="C41" s="45">
        <v>0.21034614782611605</v>
      </c>
      <c r="D41" s="27">
        <v>5297081.0000000009</v>
      </c>
      <c r="E41" s="27">
        <v>1455461.1084402476</v>
      </c>
      <c r="F41" s="27">
        <v>68689.322334907643</v>
      </c>
      <c r="G41" s="27">
        <v>0</v>
      </c>
      <c r="H41" s="27">
        <v>0</v>
      </c>
      <c r="I41" s="27">
        <v>442.5698178169319</v>
      </c>
      <c r="J41" s="27">
        <v>10442178.521650054</v>
      </c>
      <c r="K41" s="27">
        <f t="shared" si="4"/>
        <v>17263852.52224303</v>
      </c>
      <c r="L41" s="27">
        <v>142843.9057679816</v>
      </c>
      <c r="M41" s="27">
        <v>60.2</v>
      </c>
      <c r="N41" s="27">
        <f t="shared" si="0"/>
        <v>142783.70576798159</v>
      </c>
      <c r="O41" s="28">
        <f t="shared" si="1"/>
        <v>12.090912215358923</v>
      </c>
      <c r="P41" s="28">
        <f t="shared" si="2"/>
        <v>2.5432768082044803</v>
      </c>
      <c r="Q41" s="29">
        <f t="shared" si="5"/>
        <v>9.5346103690376083</v>
      </c>
      <c r="R41" s="30">
        <f t="shared" si="3"/>
        <v>2.0055685621500037</v>
      </c>
      <c r="T41" s="47"/>
      <c r="AB41" s="44"/>
      <c r="AD41" s="44"/>
      <c r="AE41" s="44"/>
    </row>
    <row r="42" spans="2:31" ht="14" x14ac:dyDescent="0.3">
      <c r="B42" s="20">
        <f t="shared" si="6"/>
        <v>2041</v>
      </c>
      <c r="C42" s="45">
        <v>0.19524856485339206</v>
      </c>
      <c r="D42" s="27">
        <v>5568704.0000000009</v>
      </c>
      <c r="E42" s="27">
        <v>1452014.3488380625</v>
      </c>
      <c r="F42" s="27">
        <v>68394.509261394167</v>
      </c>
      <c r="G42" s="27">
        <v>0</v>
      </c>
      <c r="H42" s="27">
        <v>0</v>
      </c>
      <c r="I42" s="27">
        <v>453.63406326235514</v>
      </c>
      <c r="J42" s="27">
        <v>10634302.68661386</v>
      </c>
      <c r="K42" s="27">
        <f t="shared" si="4"/>
        <v>17723869.178776581</v>
      </c>
      <c r="L42" s="27">
        <v>144980.77310401644</v>
      </c>
      <c r="M42" s="27">
        <v>60.2</v>
      </c>
      <c r="N42" s="27">
        <f t="shared" si="0"/>
        <v>144920.57310401642</v>
      </c>
      <c r="O42" s="28">
        <f t="shared" si="1"/>
        <v>12.230057333581833</v>
      </c>
      <c r="P42" s="28">
        <f t="shared" si="2"/>
        <v>2.3879011424565557</v>
      </c>
      <c r="Q42" s="29">
        <f t="shared" si="5"/>
        <v>9.5346103690376083</v>
      </c>
      <c r="R42" s="30">
        <f t="shared" si="3"/>
        <v>1.8616189909908638</v>
      </c>
      <c r="T42" s="47"/>
      <c r="AB42" s="44"/>
      <c r="AD42" s="44"/>
      <c r="AE42" s="44"/>
    </row>
    <row r="43" spans="2:31" ht="14" x14ac:dyDescent="0.3">
      <c r="B43" s="20">
        <f t="shared" si="6"/>
        <v>2042</v>
      </c>
      <c r="C43" s="45">
        <v>0.1812346100524885</v>
      </c>
      <c r="D43" s="27">
        <v>5786585</v>
      </c>
      <c r="E43" s="27">
        <v>1528903.3081265958</v>
      </c>
      <c r="F43" s="27">
        <v>68107.066514718521</v>
      </c>
      <c r="G43" s="27">
        <v>0</v>
      </c>
      <c r="H43" s="27">
        <v>0</v>
      </c>
      <c r="I43" s="27">
        <v>464.97491484391401</v>
      </c>
      <c r="J43" s="27">
        <v>10827789.675404431</v>
      </c>
      <c r="K43" s="27">
        <f t="shared" si="4"/>
        <v>18211850.024960592</v>
      </c>
      <c r="L43" s="27">
        <v>146449.88658919543</v>
      </c>
      <c r="M43" s="27">
        <v>60.2</v>
      </c>
      <c r="N43" s="27">
        <f t="shared" si="0"/>
        <v>146389.68658919542</v>
      </c>
      <c r="O43" s="28">
        <f t="shared" si="1"/>
        <v>12.440664673371023</v>
      </c>
      <c r="P43" s="28">
        <f t="shared" si="2"/>
        <v>2.2546790108721666</v>
      </c>
      <c r="Q43" s="29">
        <f t="shared" si="5"/>
        <v>9.5346103690376083</v>
      </c>
      <c r="R43" s="30">
        <f t="shared" si="3"/>
        <v>1.7280013922349444</v>
      </c>
      <c r="T43" s="47"/>
      <c r="AB43" s="44"/>
      <c r="AD43" s="44"/>
      <c r="AE43" s="44"/>
    </row>
    <row r="44" spans="2:31" ht="14" x14ac:dyDescent="0.3">
      <c r="B44" s="20">
        <f t="shared" si="6"/>
        <v>2043</v>
      </c>
      <c r="C44" s="45">
        <v>0.16822650607209799</v>
      </c>
      <c r="D44" s="27">
        <v>6212923.0000000009</v>
      </c>
      <c r="E44" s="27">
        <v>1691673.6677365564</v>
      </c>
      <c r="F44" s="27">
        <v>67826.80983670977</v>
      </c>
      <c r="G44" s="27">
        <v>0</v>
      </c>
      <c r="H44" s="27">
        <v>0</v>
      </c>
      <c r="I44" s="27">
        <v>476.59928771501177</v>
      </c>
      <c r="J44" s="27">
        <v>11023698.171480071</v>
      </c>
      <c r="K44" s="27">
        <f t="shared" si="4"/>
        <v>18996598.24834105</v>
      </c>
      <c r="L44" s="27">
        <v>147916.43887076934</v>
      </c>
      <c r="M44" s="27">
        <v>60.2</v>
      </c>
      <c r="N44" s="27">
        <f t="shared" si="0"/>
        <v>147856.23887076933</v>
      </c>
      <c r="O44" s="28">
        <f t="shared" si="1"/>
        <v>12.848019396019286</v>
      </c>
      <c r="P44" s="28">
        <f t="shared" si="2"/>
        <v>2.161377412938871</v>
      </c>
      <c r="Q44" s="29">
        <f t="shared" si="5"/>
        <v>9.5346103690376083</v>
      </c>
      <c r="R44" s="30">
        <f t="shared" si="3"/>
        <v>1.6039741891419936</v>
      </c>
      <c r="T44" s="47"/>
      <c r="AB44" s="44"/>
      <c r="AD44" s="44"/>
      <c r="AE44" s="44"/>
    </row>
    <row r="45" spans="2:31" ht="14" x14ac:dyDescent="0.3">
      <c r="B45" s="20">
        <f t="shared" si="6"/>
        <v>2044</v>
      </c>
      <c r="C45" s="45">
        <v>0.15612019724789697</v>
      </c>
      <c r="D45" s="27">
        <v>6587406.0000000009</v>
      </c>
      <c r="E45" s="27">
        <v>1793218.7816359769</v>
      </c>
      <c r="F45" s="27">
        <v>67553.559575651248</v>
      </c>
      <c r="G45" s="27">
        <v>0</v>
      </c>
      <c r="H45" s="27">
        <v>0</v>
      </c>
      <c r="I45" s="27">
        <v>488.51426990788707</v>
      </c>
      <c r="J45" s="27">
        <v>11222044.082012486</v>
      </c>
      <c r="K45" s="27">
        <f t="shared" si="4"/>
        <v>19670710.937494021</v>
      </c>
      <c r="L45" s="27">
        <v>149764.61295148151</v>
      </c>
      <c r="M45" s="27">
        <v>60.2</v>
      </c>
      <c r="N45" s="27">
        <f t="shared" si="0"/>
        <v>149704.4129514815</v>
      </c>
      <c r="O45" s="28">
        <f t="shared" si="1"/>
        <v>13.139700126187467</v>
      </c>
      <c r="P45" s="28">
        <f t="shared" si="2"/>
        <v>2.0513725754786041</v>
      </c>
      <c r="Q45" s="29">
        <f t="shared" si="5"/>
        <v>9.5346103690376083</v>
      </c>
      <c r="R45" s="30">
        <f t="shared" si="3"/>
        <v>1.4885452514959951</v>
      </c>
      <c r="T45" s="47"/>
      <c r="AB45" s="44"/>
      <c r="AD45" s="44"/>
      <c r="AE45" s="44"/>
    </row>
    <row r="46" spans="2:31" ht="14" x14ac:dyDescent="0.3">
      <c r="B46" s="20">
        <f t="shared" si="6"/>
        <v>2045</v>
      </c>
      <c r="C46" s="45">
        <v>0.14491467883918038</v>
      </c>
      <c r="D46" s="27">
        <v>6832039.9999999991</v>
      </c>
      <c r="E46" s="27">
        <v>1807943.0031148188</v>
      </c>
      <c r="F46" s="27">
        <v>67287.140571119206</v>
      </c>
      <c r="G46" s="27">
        <v>0</v>
      </c>
      <c r="H46" s="27">
        <v>0</v>
      </c>
      <c r="I46" s="27">
        <v>500.72712665558419</v>
      </c>
      <c r="J46" s="27">
        <v>11422719.465010263</v>
      </c>
      <c r="K46" s="27">
        <f t="shared" si="4"/>
        <v>20130490.335822854</v>
      </c>
      <c r="L46" s="27">
        <v>150844.64336112299</v>
      </c>
      <c r="M46" s="27">
        <v>60.2</v>
      </c>
      <c r="N46" s="27">
        <f t="shared" si="0"/>
        <v>150784.44336112298</v>
      </c>
      <c r="O46" s="28">
        <f t="shared" si="1"/>
        <v>13.350508770729814</v>
      </c>
      <c r="P46" s="28">
        <f t="shared" si="2"/>
        <v>1.9346846908499717</v>
      </c>
      <c r="Q46" s="29">
        <f t="shared" si="5"/>
        <v>9.5346103690376083</v>
      </c>
      <c r="R46" s="30">
        <f t="shared" si="3"/>
        <v>1.3817049994858042</v>
      </c>
      <c r="T46" s="47"/>
      <c r="AB46" s="44"/>
      <c r="AD46" s="44"/>
      <c r="AE46" s="44"/>
    </row>
    <row r="47" spans="2:31" ht="14" x14ac:dyDescent="0.3">
      <c r="B47" s="20">
        <f t="shared" si="6"/>
        <v>2046</v>
      </c>
      <c r="C47" s="45">
        <v>0.13451343588630835</v>
      </c>
      <c r="D47" s="27">
        <v>7138321</v>
      </c>
      <c r="E47" s="27">
        <v>1790234.4044997704</v>
      </c>
      <c r="F47" s="27">
        <v>67027.382041700432</v>
      </c>
      <c r="G47" s="27">
        <v>0</v>
      </c>
      <c r="H47" s="27">
        <v>0</v>
      </c>
      <c r="I47" s="27">
        <v>513.24530482197372</v>
      </c>
      <c r="J47" s="27">
        <v>11625982.2924475</v>
      </c>
      <c r="K47" s="27">
        <f t="shared" si="4"/>
        <v>20622078.324293792</v>
      </c>
      <c r="L47" s="27">
        <v>152304.15581206931</v>
      </c>
      <c r="M47" s="27">
        <v>60.2</v>
      </c>
      <c r="N47" s="27">
        <f t="shared" si="0"/>
        <v>152243.9558120693</v>
      </c>
      <c r="O47" s="28">
        <f t="shared" si="1"/>
        <v>13.545416771585854</v>
      </c>
      <c r="P47" s="28">
        <f t="shared" si="2"/>
        <v>1.8220405504580397</v>
      </c>
      <c r="Q47" s="29">
        <f t="shared" ref="Q47:Q52" si="7">Q46</f>
        <v>9.5346103690376083</v>
      </c>
      <c r="R47" s="30">
        <f t="shared" si="3"/>
        <v>1.2825332005764711</v>
      </c>
      <c r="T47" s="47"/>
      <c r="AB47" s="44"/>
      <c r="AD47" s="44"/>
      <c r="AE47" s="44"/>
    </row>
    <row r="48" spans="2:31" ht="14" x14ac:dyDescent="0.3">
      <c r="B48" s="20">
        <f t="shared" si="6"/>
        <v>2047</v>
      </c>
      <c r="C48" s="45">
        <v>0.12485874156350797</v>
      </c>
      <c r="D48" s="27">
        <v>7492119</v>
      </c>
      <c r="E48" s="27">
        <v>1894649.0216795539</v>
      </c>
      <c r="F48" s="27">
        <v>66774.117475517123</v>
      </c>
      <c r="G48" s="27">
        <v>0</v>
      </c>
      <c r="H48" s="27">
        <v>0</v>
      </c>
      <c r="I48" s="27">
        <v>526.07643744252312</v>
      </c>
      <c r="J48" s="27">
        <v>11831986.866109118</v>
      </c>
      <c r="K48" s="27">
        <f t="shared" si="4"/>
        <v>21286055.081701633</v>
      </c>
      <c r="L48" s="27">
        <v>153765.6494679529</v>
      </c>
      <c r="M48" s="27">
        <v>60.2</v>
      </c>
      <c r="N48" s="27">
        <f t="shared" si="0"/>
        <v>153705.44946795289</v>
      </c>
      <c r="O48" s="28">
        <f t="shared" si="1"/>
        <v>13.84860143565678</v>
      </c>
      <c r="P48" s="28">
        <f t="shared" si="2"/>
        <v>1.7291189476706954</v>
      </c>
      <c r="Q48" s="29">
        <f t="shared" si="7"/>
        <v>9.5346103690376083</v>
      </c>
      <c r="R48" s="30">
        <f t="shared" si="3"/>
        <v>1.1904794519764101</v>
      </c>
      <c r="T48" s="47"/>
      <c r="AB48" s="44"/>
      <c r="AD48" s="44"/>
      <c r="AE48" s="44"/>
    </row>
    <row r="49" spans="2:31" ht="14" x14ac:dyDescent="0.3">
      <c r="B49" s="20">
        <f t="shared" si="6"/>
        <v>2048</v>
      </c>
      <c r="C49" s="45">
        <v>0.11587336512038617</v>
      </c>
      <c r="D49" s="27">
        <v>7848004</v>
      </c>
      <c r="E49" s="27">
        <v>1890903.3126927151</v>
      </c>
      <c r="F49" s="27">
        <v>66527.184523488409</v>
      </c>
      <c r="G49" s="27">
        <v>0</v>
      </c>
      <c r="H49" s="27">
        <v>0</v>
      </c>
      <c r="I49" s="27">
        <v>539.22834837858613</v>
      </c>
      <c r="J49" s="27">
        <v>12035230.304665986</v>
      </c>
      <c r="K49" s="27">
        <f t="shared" si="4"/>
        <v>21841204.030230567</v>
      </c>
      <c r="L49" s="27">
        <v>155583.77315249128</v>
      </c>
      <c r="M49" s="27">
        <v>60.2</v>
      </c>
      <c r="N49" s="27">
        <f t="shared" si="0"/>
        <v>155523.57315249127</v>
      </c>
      <c r="O49" s="28">
        <f t="shared" si="1"/>
        <v>14.0436614125469</v>
      </c>
      <c r="P49" s="28">
        <f t="shared" si="2"/>
        <v>1.6272863064831251</v>
      </c>
      <c r="Q49" s="29">
        <f t="shared" si="7"/>
        <v>9.5346103690376083</v>
      </c>
      <c r="R49" s="30">
        <f t="shared" si="3"/>
        <v>1.1048073885721146</v>
      </c>
      <c r="T49" s="47"/>
      <c r="AB49" s="44"/>
      <c r="AD49" s="44"/>
      <c r="AE49" s="44"/>
    </row>
    <row r="50" spans="2:31" ht="14" x14ac:dyDescent="0.3">
      <c r="B50" s="20">
        <f t="shared" si="6"/>
        <v>2049</v>
      </c>
      <c r="C50" s="45">
        <v>0.10755656083224707</v>
      </c>
      <c r="D50" s="27">
        <v>8214331.9999999981</v>
      </c>
      <c r="E50" s="27">
        <v>1952179.7166258388</v>
      </c>
      <c r="F50" s="27">
        <v>66286.424895260439</v>
      </c>
      <c r="G50" s="27">
        <v>0</v>
      </c>
      <c r="H50" s="27">
        <v>0</v>
      </c>
      <c r="I50" s="27">
        <v>552.70905708805071</v>
      </c>
      <c r="J50" s="27">
        <v>12244941.594652642</v>
      </c>
      <c r="K50" s="27">
        <f t="shared" si="4"/>
        <v>22478292.445230827</v>
      </c>
      <c r="L50" s="27">
        <v>156652.69495353525</v>
      </c>
      <c r="M50" s="27">
        <v>60.2</v>
      </c>
      <c r="N50" s="27">
        <f t="shared" si="0"/>
        <v>156592.49495353524</v>
      </c>
      <c r="O50" s="28">
        <f t="shared" si="1"/>
        <v>14.354642252746965</v>
      </c>
      <c r="P50" s="28">
        <f t="shared" si="2"/>
        <v>1.543935952682723</v>
      </c>
      <c r="Q50" s="29">
        <f t="shared" si="7"/>
        <v>9.5346103690376083</v>
      </c>
      <c r="R50" s="30">
        <f t="shared" si="3"/>
        <v>1.0255099001691672</v>
      </c>
      <c r="T50" s="47"/>
      <c r="AB50" s="44"/>
      <c r="AD50" s="44"/>
      <c r="AE50" s="44"/>
    </row>
    <row r="51" spans="2:31" ht="14" x14ac:dyDescent="0.3">
      <c r="B51" s="20">
        <f t="shared" si="6"/>
        <v>2050</v>
      </c>
      <c r="C51" s="45">
        <v>9.983669470582747E-2</v>
      </c>
      <c r="D51" s="27">
        <v>8347545.9493529033</v>
      </c>
      <c r="E51" s="27">
        <v>1989583.3731813754</v>
      </c>
      <c r="F51" s="27">
        <v>66051.684257738132</v>
      </c>
      <c r="G51" s="27">
        <v>0</v>
      </c>
      <c r="H51" s="27">
        <v>0</v>
      </c>
      <c r="I51" s="27">
        <v>47.210565292938988</v>
      </c>
      <c r="J51" s="27">
        <v>12457450.151510341</v>
      </c>
      <c r="K51" s="27">
        <f t="shared" si="4"/>
        <v>22860678.368867651</v>
      </c>
      <c r="L51" s="27">
        <v>158122.73437468085</v>
      </c>
      <c r="M51" s="27">
        <v>60.2</v>
      </c>
      <c r="N51" s="27">
        <f t="shared" si="0"/>
        <v>158062.53437468084</v>
      </c>
      <c r="O51" s="28">
        <f t="shared" si="1"/>
        <v>14.463059484214861</v>
      </c>
      <c r="P51" s="31">
        <f t="shared" si="2"/>
        <v>1.4439440542377817</v>
      </c>
      <c r="Q51" s="29">
        <f t="shared" si="7"/>
        <v>9.5346103690376083</v>
      </c>
      <c r="R51" s="32">
        <f t="shared" si="3"/>
        <v>0.9519039845526247</v>
      </c>
      <c r="T51" s="47"/>
      <c r="AB51" s="44"/>
      <c r="AD51" s="44"/>
      <c r="AE51" s="44"/>
    </row>
    <row r="52" spans="2:31" ht="14.5" thickBot="1" x14ac:dyDescent="0.35">
      <c r="B52" s="20">
        <f>B51+1</f>
        <v>2051</v>
      </c>
      <c r="C52" s="45">
        <v>9.267092153802145E-2</v>
      </c>
      <c r="D52" s="27">
        <v>0</v>
      </c>
      <c r="E52" s="27">
        <v>12718.693738047981</v>
      </c>
      <c r="F52" s="27">
        <v>0</v>
      </c>
      <c r="G52" s="27">
        <v>0</v>
      </c>
      <c r="H52" s="27">
        <v>0</v>
      </c>
      <c r="I52" s="27">
        <v>-1.2166245407117079E-14</v>
      </c>
      <c r="J52" s="27">
        <v>12672968.547970099</v>
      </c>
      <c r="K52" s="27">
        <f t="shared" si="4"/>
        <v>12685687.241708148</v>
      </c>
      <c r="L52" s="27">
        <v>159599.04991663777</v>
      </c>
      <c r="M52" s="27">
        <v>60.2</v>
      </c>
      <c r="N52" s="27">
        <f>L52-M52</f>
        <v>159538.84991663776</v>
      </c>
      <c r="O52" s="28">
        <f>(K52/N52)/10</f>
        <v>7.9514721638877761</v>
      </c>
      <c r="P52" s="31">
        <f>O52*C52</f>
        <v>0.73687025301140574</v>
      </c>
      <c r="Q52" s="29">
        <f t="shared" si="7"/>
        <v>9.5346103690376083</v>
      </c>
      <c r="R52" s="32">
        <f>Q52*C52</f>
        <v>0.88358112940468991</v>
      </c>
      <c r="T52" s="47"/>
      <c r="AB52" s="44"/>
      <c r="AD52" s="44"/>
      <c r="AE52" s="44"/>
    </row>
    <row r="53" spans="2:31" ht="14.5" thickBot="1" x14ac:dyDescent="0.35">
      <c r="B53" s="14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41">
        <f>SUM(P20:P52)</f>
        <v>122.16733173101515</v>
      </c>
      <c r="Q53" s="40"/>
      <c r="R53" s="41">
        <f>SUM(R20:R52)</f>
        <v>122.16732999999999</v>
      </c>
    </row>
    <row r="54" spans="2:31" ht="16.5" customHeight="1" x14ac:dyDescent="0.3">
      <c r="B54" s="21" t="s">
        <v>31</v>
      </c>
      <c r="C54" s="21"/>
      <c r="D54" s="21"/>
      <c r="E54" s="21"/>
      <c r="F54" s="21"/>
      <c r="G54" s="21"/>
      <c r="H54" s="21"/>
      <c r="I54" s="21"/>
      <c r="J54" s="21"/>
      <c r="K54" s="6"/>
      <c r="L54" s="6"/>
      <c r="M54" s="6"/>
      <c r="N54" s="6"/>
      <c r="O54" s="6"/>
      <c r="Q54" s="6"/>
    </row>
    <row r="55" spans="2:31" ht="14.5" thickBot="1" x14ac:dyDescent="0.35">
      <c r="B55" s="21" t="s">
        <v>34</v>
      </c>
      <c r="C55" s="21"/>
      <c r="D55" s="21"/>
      <c r="E55" s="21"/>
      <c r="F55" s="21"/>
      <c r="G55" s="21"/>
      <c r="H55" s="21"/>
      <c r="I55" s="21"/>
      <c r="J55" s="21"/>
      <c r="K55" s="6"/>
      <c r="L55" s="6"/>
      <c r="M55" s="6"/>
      <c r="N55" s="6"/>
      <c r="O55" s="6"/>
      <c r="P55" s="6"/>
      <c r="Q55" s="6"/>
      <c r="R55" s="6"/>
    </row>
    <row r="56" spans="2:31" ht="14.5" thickBot="1" x14ac:dyDescent="0.35">
      <c r="B56" s="21" t="s">
        <v>33</v>
      </c>
      <c r="C56" s="21"/>
      <c r="D56" s="21"/>
      <c r="E56" s="21"/>
      <c r="F56" s="21"/>
      <c r="G56" s="21"/>
      <c r="H56" s="21"/>
      <c r="I56" s="21"/>
      <c r="J56" s="21"/>
      <c r="K56" s="14"/>
      <c r="L56" s="14"/>
      <c r="M56" s="14"/>
      <c r="N56" s="14"/>
      <c r="O56" s="22"/>
      <c r="Q56" s="34" t="s">
        <v>27</v>
      </c>
      <c r="R56" s="36">
        <f>Q52</f>
        <v>9.5346103690376083</v>
      </c>
    </row>
    <row r="57" spans="2:31" ht="14" x14ac:dyDescent="0.3">
      <c r="C57" s="23"/>
      <c r="D57" s="23"/>
      <c r="E57" s="23"/>
      <c r="F57" s="23"/>
      <c r="G57" s="23"/>
      <c r="H57" s="23"/>
      <c r="I57" s="23"/>
      <c r="J57" s="23"/>
      <c r="K57" s="6"/>
      <c r="L57" s="6"/>
      <c r="M57" s="6"/>
      <c r="N57" s="6"/>
      <c r="O57" s="6"/>
      <c r="P57" s="24"/>
      <c r="Q57" s="6"/>
      <c r="R57" s="46"/>
    </row>
    <row r="58" spans="2:31" ht="14" x14ac:dyDescent="0.3">
      <c r="B58" s="3"/>
      <c r="C58" s="4"/>
      <c r="D58" s="4"/>
      <c r="E58" s="5"/>
      <c r="F58" s="5"/>
      <c r="G58" s="5"/>
      <c r="H58" s="5"/>
      <c r="I58" s="5"/>
      <c r="J58" s="5"/>
      <c r="K58" s="6"/>
      <c r="L58" s="6"/>
      <c r="M58" s="6"/>
      <c r="N58" s="6"/>
      <c r="O58" s="6"/>
      <c r="P58" s="6"/>
      <c r="Q58" s="6"/>
      <c r="R58" s="6"/>
    </row>
    <row r="59" spans="2:31" ht="14" x14ac:dyDescent="0.3">
      <c r="B59" s="6"/>
      <c r="C59" s="23"/>
      <c r="D59" s="23"/>
      <c r="E59" s="23"/>
      <c r="F59" s="23"/>
      <c r="G59" s="23"/>
      <c r="H59" s="23"/>
      <c r="I59" s="23"/>
      <c r="J59" s="23"/>
      <c r="K59" s="6"/>
      <c r="L59" s="6"/>
      <c r="M59" s="6"/>
      <c r="N59" s="6"/>
      <c r="O59" s="6"/>
      <c r="P59" s="6"/>
      <c r="Q59" s="6"/>
      <c r="R59" s="6"/>
    </row>
    <row r="60" spans="2:31" ht="14" x14ac:dyDescent="0.3">
      <c r="B60" s="6"/>
      <c r="C60" s="23"/>
      <c r="D60" s="23"/>
      <c r="E60" s="23"/>
      <c r="F60" s="23"/>
      <c r="G60" s="23"/>
      <c r="H60" s="23"/>
      <c r="I60" s="23"/>
      <c r="J60" s="23"/>
      <c r="K60" s="6"/>
      <c r="L60" s="6"/>
      <c r="M60" s="6"/>
      <c r="N60" s="6"/>
      <c r="O60" s="6"/>
      <c r="P60" s="6"/>
      <c r="Q60" s="6"/>
      <c r="R60" s="6"/>
    </row>
    <row r="61" spans="2:31" ht="14" x14ac:dyDescent="0.3">
      <c r="B61" s="6"/>
      <c r="C61" s="25"/>
      <c r="D61" s="23"/>
      <c r="E61" s="23"/>
      <c r="F61" s="23"/>
      <c r="G61" s="23"/>
      <c r="H61" s="23"/>
      <c r="I61" s="23"/>
      <c r="J61" s="23"/>
      <c r="K61" s="6"/>
      <c r="L61" s="6"/>
      <c r="M61" s="6"/>
      <c r="N61" s="6"/>
      <c r="O61" s="6"/>
      <c r="P61" s="6"/>
      <c r="Q61" s="6"/>
      <c r="R61" s="6"/>
    </row>
    <row r="62" spans="2:31" ht="14" x14ac:dyDescent="0.3">
      <c r="B62" s="6"/>
      <c r="C62" s="23"/>
      <c r="D62" s="23"/>
      <c r="E62" s="23"/>
      <c r="F62" s="23"/>
      <c r="G62" s="23"/>
      <c r="H62" s="23"/>
      <c r="I62" s="23"/>
      <c r="J62" s="23"/>
      <c r="K62" s="6"/>
      <c r="L62" s="6"/>
      <c r="M62" s="6"/>
      <c r="N62" s="6"/>
      <c r="O62" s="6"/>
      <c r="P62" s="6"/>
      <c r="Q62" s="6"/>
      <c r="R62" s="6"/>
    </row>
  </sheetData>
  <mergeCells count="1">
    <mergeCell ref="B10:R10"/>
  </mergeCells>
  <phoneticPr fontId="2" type="noConversion"/>
  <printOptions horizontalCentered="1"/>
  <pageMargins left="0.23" right="0.32" top="0.25" bottom="0.25" header="0.5" footer="0.5"/>
  <pageSetup scale="55" orientation="landscape" r:id="rId1"/>
  <headerFooter alignWithMargins="0"/>
  <ignoredErrors>
    <ignoredError sqref="G20:H20" numberStoredAsText="1"/>
  </ignoredErrors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2C0F98C5AF24686BAB25C17A3F7FF" ma:contentTypeVersion="" ma:contentTypeDescription="Create a new document." ma:contentTypeScope="" ma:versionID="5edb9d9a270cdcfcce0743f04b5dc81c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C85E2-91A7-4AD6-8875-C7107CBE4E26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0C442E-A09C-4FCA-AB72-48B30D349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887F7A-3244-4277-BBEF-821D45FA28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SolarTogether Program</vt:lpstr>
      <vt:lpstr>'SolarTogether Program'!Print_Area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