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0" yWindow="530" windowWidth="7560" windowHeight="7920" tabRatio="626"/>
  </bookViews>
  <sheets>
    <sheet name="2019 Ten-Year Site Plan" sheetId="25" r:id="rId1"/>
  </sheets>
  <definedNames>
    <definedName name="_xlnm.Print_Area" localSheetId="0">'2019 Ten-Year Site Plan'!$A$1:$T$54</definedName>
    <definedName name="solver_typ" localSheetId="0" hidden="1">2</definedName>
    <definedName name="solver_ver" localSheetId="0" hidden="1">17</definedName>
  </definedNames>
  <calcPr calcId="162913" calcMode="autoNoTable" iterate="1" iterateDelta="1E-4"/>
</workbook>
</file>

<file path=xl/calcChain.xml><?xml version="1.0" encoding="utf-8"?>
<calcChain xmlns="http://schemas.openxmlformats.org/spreadsheetml/2006/main">
  <c r="M19" i="25" l="1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M42" i="25"/>
  <c r="M43" i="25"/>
  <c r="M44" i="25"/>
  <c r="M45" i="25"/>
  <c r="M46" i="25"/>
  <c r="M47" i="25"/>
  <c r="M48" i="25"/>
  <c r="M49" i="25"/>
  <c r="M50" i="25"/>
  <c r="M18" i="25"/>
  <c r="T18" i="25" l="1"/>
  <c r="S19" i="25"/>
  <c r="P18" i="25"/>
  <c r="Q18" i="25" l="1"/>
  <c r="R18" i="25" s="1"/>
  <c r="S54" i="25" l="1"/>
  <c r="Q39" i="25" l="1"/>
  <c r="P19" i="25"/>
  <c r="P20" i="25"/>
  <c r="P21" i="25"/>
  <c r="P22" i="25"/>
  <c r="P23" i="25"/>
  <c r="P24" i="25"/>
  <c r="P25" i="25"/>
  <c r="P26" i="25"/>
  <c r="P27" i="25"/>
  <c r="P28" i="25"/>
  <c r="P29" i="25"/>
  <c r="P30" i="25"/>
  <c r="P31" i="25"/>
  <c r="P32" i="25"/>
  <c r="P33" i="25"/>
  <c r="Q33" i="25" s="1"/>
  <c r="P34" i="25"/>
  <c r="P35" i="25"/>
  <c r="P36" i="25"/>
  <c r="P37" i="25"/>
  <c r="P38" i="25"/>
  <c r="P39" i="25"/>
  <c r="P40" i="25"/>
  <c r="P41" i="25"/>
  <c r="P42" i="25"/>
  <c r="P43" i="25"/>
  <c r="P44" i="25"/>
  <c r="P45" i="25"/>
  <c r="Q45" i="25" s="1"/>
  <c r="P46" i="25"/>
  <c r="P47" i="25"/>
  <c r="P48" i="25"/>
  <c r="P49" i="25"/>
  <c r="P50" i="25"/>
  <c r="S20" i="25"/>
  <c r="S21" i="25" s="1"/>
  <c r="S22" i="25" s="1"/>
  <c r="S23" i="25" s="1"/>
  <c r="S24" i="25" s="1"/>
  <c r="S25" i="25" s="1"/>
  <c r="S26" i="25" s="1"/>
  <c r="S27" i="25" s="1"/>
  <c r="B20" i="25"/>
  <c r="B21" i="25" s="1"/>
  <c r="B22" i="25" s="1"/>
  <c r="B23" i="25" s="1"/>
  <c r="B24" i="25" s="1"/>
  <c r="B25" i="25" s="1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Q47" i="25" l="1"/>
  <c r="Q21" i="25"/>
  <c r="Q49" i="25"/>
  <c r="Q34" i="25"/>
  <c r="Q50" i="25"/>
  <c r="Q23" i="25"/>
  <c r="Q27" i="25"/>
  <c r="Q35" i="25"/>
  <c r="Q20" i="25"/>
  <c r="R20" i="25" s="1"/>
  <c r="Q46" i="25"/>
  <c r="T19" i="25"/>
  <c r="Q24" i="25"/>
  <c r="Q28" i="25"/>
  <c r="Q32" i="25"/>
  <c r="Q36" i="25"/>
  <c r="Q44" i="25"/>
  <c r="Q48" i="25"/>
  <c r="Q25" i="25"/>
  <c r="Q29" i="25"/>
  <c r="Q37" i="25"/>
  <c r="Q41" i="25"/>
  <c r="Q22" i="25"/>
  <c r="Q26" i="25"/>
  <c r="Q30" i="25"/>
  <c r="Q38" i="25"/>
  <c r="Q42" i="25"/>
  <c r="Q19" i="25"/>
  <c r="R19" i="25" s="1"/>
  <c r="Q31" i="25"/>
  <c r="S28" i="25"/>
  <c r="Q43" i="25"/>
  <c r="Q40" i="25"/>
  <c r="R21" i="25" l="1"/>
  <c r="T20" i="25"/>
  <c r="S29" i="25"/>
  <c r="T21" i="25"/>
  <c r="T22" i="25" l="1"/>
  <c r="R22" i="25"/>
  <c r="S30" i="25"/>
  <c r="R23" i="25" l="1"/>
  <c r="T23" i="25"/>
  <c r="S31" i="25"/>
  <c r="S32" i="25" l="1"/>
  <c r="R24" i="25"/>
  <c r="T24" i="25"/>
  <c r="S33" i="25" l="1"/>
  <c r="T25" i="25"/>
  <c r="R25" i="25"/>
  <c r="T26" i="25" l="1"/>
  <c r="R26" i="25"/>
  <c r="S34" i="25"/>
  <c r="S35" i="25" l="1"/>
  <c r="R27" i="25"/>
  <c r="T27" i="25"/>
  <c r="R28" i="25" l="1"/>
  <c r="T28" i="25"/>
  <c r="S36" i="25"/>
  <c r="S37" i="25" l="1"/>
  <c r="R29" i="25"/>
  <c r="T29" i="25"/>
  <c r="R30" i="25" l="1"/>
  <c r="T30" i="25"/>
  <c r="S38" i="25"/>
  <c r="S39" i="25" l="1"/>
  <c r="R31" i="25"/>
  <c r="T31" i="25"/>
  <c r="R32" i="25" l="1"/>
  <c r="T32" i="25"/>
  <c r="S40" i="25"/>
  <c r="S41" i="25" l="1"/>
  <c r="R33" i="25"/>
  <c r="T33" i="25"/>
  <c r="S42" i="25" l="1"/>
  <c r="R34" i="25"/>
  <c r="T34" i="25"/>
  <c r="R35" i="25" l="1"/>
  <c r="T35" i="25"/>
  <c r="S43" i="25"/>
  <c r="S44" i="25" l="1"/>
  <c r="R36" i="25"/>
  <c r="T36" i="25"/>
  <c r="R37" i="25" l="1"/>
  <c r="T37" i="25"/>
  <c r="S45" i="25"/>
  <c r="S46" i="25" l="1"/>
  <c r="R38" i="25"/>
  <c r="T38" i="25"/>
  <c r="S47" i="25" l="1"/>
  <c r="R39" i="25"/>
  <c r="T39" i="25"/>
  <c r="R40" i="25" l="1"/>
  <c r="T40" i="25"/>
  <c r="S48" i="25"/>
  <c r="R41" i="25" l="1"/>
  <c r="T41" i="25"/>
  <c r="S49" i="25"/>
  <c r="S50" i="25" l="1"/>
  <c r="R42" i="25"/>
  <c r="T42" i="25"/>
  <c r="R43" i="25" l="1"/>
  <c r="T43" i="25"/>
  <c r="R44" i="25" l="1"/>
  <c r="T44" i="25"/>
  <c r="R45" i="25" l="1"/>
  <c r="T45" i="25"/>
  <c r="R46" i="25" l="1"/>
  <c r="T46" i="25"/>
  <c r="R47" i="25" l="1"/>
  <c r="T47" i="25"/>
  <c r="R48" i="25" l="1"/>
  <c r="T48" i="25"/>
  <c r="R49" i="25" l="1"/>
  <c r="T49" i="25"/>
  <c r="R50" i="25" l="1"/>
  <c r="R51" i="25" s="1"/>
  <c r="T50" i="25"/>
  <c r="T51" i="25" s="1"/>
</calcChain>
</file>

<file path=xl/sharedStrings.xml><?xml version="1.0" encoding="utf-8"?>
<sst xmlns="http://schemas.openxmlformats.org/spreadsheetml/2006/main" count="85" uniqueCount="58">
  <si>
    <t>Annual</t>
  </si>
  <si>
    <t>Year</t>
  </si>
  <si>
    <t>Load</t>
  </si>
  <si>
    <t>Resource Plan</t>
  </si>
  <si>
    <t>Requirements</t>
  </si>
  <si>
    <t>Nominal</t>
  </si>
  <si>
    <t>NPV</t>
  </si>
  <si>
    <t>Discount</t>
  </si>
  <si>
    <t>Variable Costs</t>
  </si>
  <si>
    <t>Fixed Costs</t>
  </si>
  <si>
    <t>Revenue</t>
  </si>
  <si>
    <t>DSM Energy</t>
  </si>
  <si>
    <t>NEL Adjusted</t>
  </si>
  <si>
    <t>Levelized System</t>
  </si>
  <si>
    <t>Factor</t>
  </si>
  <si>
    <t>Rate</t>
  </si>
  <si>
    <t>Average Rate</t>
  </si>
  <si>
    <t>(cents/kWh)</t>
  </si>
  <si>
    <t>Non-Resource</t>
  </si>
  <si>
    <t>Plan Other</t>
  </si>
  <si>
    <t>($000, Nom)</t>
  </si>
  <si>
    <t>System</t>
  </si>
  <si>
    <t>Forecast NEL</t>
  </si>
  <si>
    <t>Load Forecast</t>
  </si>
  <si>
    <t>by DSM</t>
  </si>
  <si>
    <t>Electric</t>
  </si>
  <si>
    <t>(cents/kWh, NPV)</t>
  </si>
  <si>
    <t xml:space="preserve">Levelized System Average Electric Rate (cents/kWh) = </t>
  </si>
  <si>
    <t>(GWh)</t>
  </si>
  <si>
    <t>System Costs *</t>
  </si>
  <si>
    <t>Reduction **</t>
  </si>
  <si>
    <t xml:space="preserve"> * Includes system costs not affected by the resource plan such as existing generation, T&amp;D, staff, and DSM costs</t>
  </si>
  <si>
    <t>(cents/kWh, Nom)</t>
  </si>
  <si>
    <t xml:space="preserve"> ** DSM energy reductions are incremental from August 2019.</t>
  </si>
  <si>
    <t xml:space="preserve">   not tied directly to new DSM signups (such as rebates to existing load management participants, etc.).</t>
  </si>
  <si>
    <t>Example of Levelized System Average Electric Rate Calculation for the 2019 Ten-Year Site Plan Resource Plan</t>
  </si>
  <si>
    <t>Florida Power &amp; Light Company</t>
  </si>
  <si>
    <t>Docket No. 20190061-EI</t>
  </si>
  <si>
    <t>Incremental</t>
  </si>
  <si>
    <t>Gas Transport</t>
  </si>
  <si>
    <t>Cost Avoided</t>
  </si>
  <si>
    <t>SolarTogether</t>
  </si>
  <si>
    <t xml:space="preserve">Program </t>
  </si>
  <si>
    <t>Charges</t>
  </si>
  <si>
    <t>Credits</t>
  </si>
  <si>
    <t>Admin. Costs</t>
  </si>
  <si>
    <t xml:space="preserve"> = (2)+(3)+(4)+</t>
  </si>
  <si>
    <t>Staff's Ninth Set of Interrogatories</t>
  </si>
  <si>
    <t>Interrogatory No. 236</t>
  </si>
  <si>
    <t xml:space="preserve"> = (12) - (13)</t>
  </si>
  <si>
    <t xml:space="preserve">  = ((11)/(14))/10</t>
  </si>
  <si>
    <t xml:space="preserve"> = (15) *(1)</t>
  </si>
  <si>
    <t xml:space="preserve"> = (17) * (1)</t>
  </si>
  <si>
    <t>(5)+(6)+(7)+(8)+(9)+(10)</t>
  </si>
  <si>
    <t>Participant</t>
  </si>
  <si>
    <t>Low Income</t>
  </si>
  <si>
    <t xml:space="preserve">Attachment No. 3 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</si>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</sst>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_);\(0\)"/>
    <numFmt numFmtId="165" formatCode="0.000"/>
    <numFmt numFmtId="166" formatCode="0.000000"/>
    <numFmt numFmtId="167" formatCode="0.00000"/>
    <numFmt numFmtId="168" formatCode="0.000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9" fontId="1" fillId="0" borderId="0" applyFont="0" applyFill="0" applyBorder="0" applyAlignment="0" applyProtection="0"/>
    <xf numFmtId="166" fontId="1" fillId="0" borderId="0">
      <alignment horizontal="left" wrapText="1"/>
    </xf>
  </cellStyleXfs>
  <cellXfs count="50">
    <xf numFmtId="0" fontId="0" fillId="0" borderId="0" xfId="0"/>
    <xf numFmtId="0" fontId="3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Fill="1" applyBorder="1" applyAlignment="1">
      <alignment horizontal="center"/>
    </xf>
    <xf numFmtId="164" fontId="5" fillId="0" borderId="0" xfId="1" applyNumberFormat="1" applyFont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49" fontId="5" fillId="0" borderId="8" xfId="1" applyNumberFormat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 applyBorder="1" applyAlignment="1">
      <alignment horizontal="right"/>
    </xf>
    <xf numFmtId="0" fontId="5" fillId="0" borderId="0" xfId="1" applyFont="1"/>
    <xf numFmtId="167" fontId="5" fillId="0" borderId="0" xfId="1" applyNumberFormat="1" applyFont="1" applyAlignment="1">
      <alignment horizontal="center"/>
    </xf>
    <xf numFmtId="0" fontId="5" fillId="0" borderId="0" xfId="1" quotePrefix="1" applyFont="1"/>
    <xf numFmtId="0" fontId="9" fillId="0" borderId="0" xfId="0" applyFont="1" applyAlignment="1">
      <alignment horizontal="center"/>
    </xf>
    <xf numFmtId="37" fontId="5" fillId="0" borderId="2" xfId="1" applyNumberFormat="1" applyFont="1" applyFill="1" applyBorder="1" applyAlignment="1">
      <alignment horizontal="center"/>
    </xf>
    <xf numFmtId="167" fontId="5" fillId="0" borderId="2" xfId="1" applyNumberFormat="1" applyFont="1" applyBorder="1" applyAlignment="1">
      <alignment horizontal="center"/>
    </xf>
    <xf numFmtId="168" fontId="5" fillId="2" borderId="2" xfId="1" applyNumberFormat="1" applyFont="1" applyFill="1" applyBorder="1" applyAlignment="1">
      <alignment horizontal="center"/>
    </xf>
    <xf numFmtId="168" fontId="5" fillId="0" borderId="2" xfId="1" applyNumberFormat="1" applyFont="1" applyBorder="1" applyAlignment="1">
      <alignment horizontal="center"/>
    </xf>
    <xf numFmtId="167" fontId="5" fillId="0" borderId="6" xfId="1" applyNumberFormat="1" applyFont="1" applyBorder="1" applyAlignment="1">
      <alignment horizontal="center"/>
    </xf>
    <xf numFmtId="168" fontId="5" fillId="0" borderId="6" xfId="1" applyNumberFormat="1" applyFont="1" applyBorder="1" applyAlignment="1">
      <alignment horizontal="center"/>
    </xf>
    <xf numFmtId="10" fontId="5" fillId="0" borderId="8" xfId="2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right"/>
    </xf>
    <xf numFmtId="0" fontId="10" fillId="0" borderId="0" xfId="0" applyFont="1"/>
    <xf numFmtId="168" fontId="6" fillId="0" borderId="10" xfId="1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37" fontId="5" fillId="0" borderId="0" xfId="1" applyNumberFormat="1" applyFont="1" applyFill="1" applyBorder="1" applyAlignment="1">
      <alignment horizontal="center"/>
    </xf>
    <xf numFmtId="167" fontId="5" fillId="0" borderId="0" xfId="1" applyNumberFormat="1" applyFont="1" applyBorder="1" applyAlignment="1">
      <alignment horizontal="center"/>
    </xf>
    <xf numFmtId="168" fontId="5" fillId="0" borderId="0" xfId="1" applyNumberFormat="1" applyFont="1" applyFill="1" applyBorder="1" applyAlignment="1">
      <alignment horizontal="center"/>
    </xf>
    <xf numFmtId="167" fontId="5" fillId="0" borderId="10" xfId="1" applyNumberFormat="1" applyFont="1" applyBorder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2" fontId="5" fillId="0" borderId="2" xfId="1" applyNumberFormat="1" applyFont="1" applyFill="1" applyBorder="1" applyAlignment="1">
      <alignment horizontal="center"/>
    </xf>
    <xf numFmtId="0" fontId="3" fillId="0" borderId="1" xfId="0" applyFont="1" applyBorder="1"/>
    <xf numFmtId="164" fontId="6" fillId="0" borderId="6" xfId="1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Normal" xfId="0" builtinId="0"/>
    <cellStyle name="Normal_system average levelized rate" xfId="1"/>
    <cellStyle name="Percent" xfId="2" builtinId="5"/>
    <cellStyle name="Style 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43</xdr:row>
      <xdr:rowOff>66675</xdr:rowOff>
    </xdr:from>
    <xdr:to>
      <xdr:col>20</xdr:col>
      <xdr:colOff>0</xdr:colOff>
      <xdr:row>54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77625" y="7496175"/>
          <a:ext cx="1247775" cy="2257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22860" anchor="t" upright="1"/>
        <a:lstStyle/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Docket No. 080407-EG</a:t>
          </a: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Example of Levelized System Average</a:t>
          </a: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Electric Rate Calculation for One Resource Plan: E-RIM 664 MW</a:t>
          </a: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Exhibit SRS-9, Page 1 of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tabSelected="1" zoomScaleNormal="100" zoomScalePageLayoutView="60" workbookViewId="0">
      <selection activeCell="A4" sqref="A4"/>
    </sheetView>
  </sheetViews>
  <sheetFormatPr defaultColWidth="9.1796875" defaultRowHeight="13" x14ac:dyDescent="0.3"/>
  <cols>
    <col min="1" max="1" width="9.1796875" style="1"/>
    <col min="2" max="2" width="7.453125" style="1" customWidth="1"/>
    <col min="3" max="3" width="10.453125" style="1" customWidth="1"/>
    <col min="4" max="4" width="13.54296875" style="1" bestFit="1" customWidth="1"/>
    <col min="5" max="11" width="14" style="1" customWidth="1"/>
    <col min="12" max="12" width="15.26953125" style="1" customWidth="1"/>
    <col min="13" max="13" width="22.7265625" style="1" bestFit="1" customWidth="1"/>
    <col min="14" max="14" width="12.7265625" style="1" customWidth="1"/>
    <col min="15" max="15" width="15.1796875" style="1" customWidth="1"/>
    <col min="16" max="16" width="13.54296875" style="1" customWidth="1"/>
    <col min="17" max="17" width="16.26953125" style="1" customWidth="1"/>
    <col min="18" max="18" width="17" style="1" customWidth="1"/>
    <col min="19" max="19" width="15.81640625" style="1" bestFit="1" customWidth="1"/>
    <col min="20" max="20" width="16.453125" style="1" customWidth="1"/>
    <col min="21" max="16384" width="9.1796875" style="1"/>
  </cols>
  <sheetData>
    <row r="1" spans="1:20" x14ac:dyDescent="0.3">
      <c r="A1" s="42" t="s">
        <v>36</v>
      </c>
    </row>
    <row r="2" spans="1:20" x14ac:dyDescent="0.3">
      <c r="A2" s="42" t="s">
        <v>37</v>
      </c>
    </row>
    <row r="3" spans="1:20" x14ac:dyDescent="0.3">
      <c r="A3" s="43" t="s">
        <v>47</v>
      </c>
    </row>
    <row r="4" spans="1:20" x14ac:dyDescent="0.3">
      <c r="A4" s="43" t="s">
        <v>48</v>
      </c>
    </row>
    <row r="5" spans="1:20" x14ac:dyDescent="0.3">
      <c r="A5" s="43" t="s">
        <v>56</v>
      </c>
    </row>
    <row r="6" spans="1:20" x14ac:dyDescent="0.3">
      <c r="A6" s="43" t="s">
        <v>57</v>
      </c>
    </row>
    <row r="7" spans="1:20" ht="15.5" x14ac:dyDescent="0.35">
      <c r="B7" s="35"/>
      <c r="N7" s="26"/>
      <c r="T7" s="2"/>
    </row>
    <row r="8" spans="1:20" ht="17.5" x14ac:dyDescent="0.35">
      <c r="B8" s="49" t="s">
        <v>35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</row>
    <row r="9" spans="1:20" ht="14" x14ac:dyDescent="0.3"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4" x14ac:dyDescent="0.3">
      <c r="B10" s="9"/>
      <c r="C10" s="46">
        <v>-1</v>
      </c>
      <c r="D10" s="46">
        <v>-2</v>
      </c>
      <c r="E10" s="46">
        <v>-3</v>
      </c>
      <c r="F10" s="46">
        <v>-4</v>
      </c>
      <c r="G10" s="46">
        <v>-5</v>
      </c>
      <c r="H10" s="46">
        <v>-6</v>
      </c>
      <c r="I10" s="46">
        <v>-7</v>
      </c>
      <c r="J10" s="46">
        <v>-8</v>
      </c>
      <c r="K10" s="46">
        <v>-9</v>
      </c>
      <c r="L10" s="46">
        <v>-10</v>
      </c>
      <c r="M10" s="46">
        <v>-11</v>
      </c>
      <c r="N10" s="46">
        <v>-12</v>
      </c>
      <c r="O10" s="47">
        <v>-13</v>
      </c>
      <c r="P10" s="46">
        <v>-14</v>
      </c>
      <c r="Q10" s="48">
        <v>-15</v>
      </c>
      <c r="R10" s="46">
        <v>-16</v>
      </c>
      <c r="S10" s="47">
        <v>-17</v>
      </c>
      <c r="T10" s="46">
        <v>-18</v>
      </c>
    </row>
    <row r="11" spans="1:20" ht="14" x14ac:dyDescent="0.3"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 t="s">
        <v>46</v>
      </c>
      <c r="N11" s="11"/>
      <c r="O11" s="12"/>
      <c r="P11" s="11" t="s">
        <v>49</v>
      </c>
      <c r="Q11" s="12" t="s">
        <v>50</v>
      </c>
      <c r="R11" s="11" t="s">
        <v>51</v>
      </c>
      <c r="S11" s="12"/>
      <c r="T11" s="11" t="s">
        <v>52</v>
      </c>
    </row>
    <row r="12" spans="1:20" ht="14" x14ac:dyDescent="0.3">
      <c r="B12" s="10"/>
      <c r="C12" s="11"/>
      <c r="D12" s="11"/>
      <c r="E12" s="11"/>
      <c r="F12" s="45"/>
      <c r="G12" s="45"/>
      <c r="H12" s="45"/>
      <c r="I12" s="45"/>
      <c r="J12" s="45"/>
      <c r="L12" s="11"/>
      <c r="M12" s="11" t="s">
        <v>53</v>
      </c>
      <c r="N12" s="11"/>
      <c r="O12" s="12"/>
      <c r="P12" s="11"/>
      <c r="Q12" s="12"/>
      <c r="R12" s="11"/>
      <c r="S12" s="12"/>
      <c r="T12" s="11"/>
    </row>
    <row r="13" spans="1:20" ht="14" x14ac:dyDescent="0.3">
      <c r="B13" s="10"/>
      <c r="C13" s="11"/>
      <c r="D13" s="11"/>
      <c r="E13" s="11"/>
      <c r="F13" s="45"/>
      <c r="G13" s="45"/>
      <c r="H13" s="45"/>
      <c r="I13" s="45"/>
      <c r="J13" s="45"/>
      <c r="L13" s="11"/>
      <c r="M13" s="11"/>
      <c r="N13" s="11"/>
      <c r="O13" s="12"/>
      <c r="P13" s="11"/>
      <c r="Q13" s="12"/>
      <c r="R13" s="11"/>
      <c r="S13" s="12"/>
      <c r="T13" s="11"/>
    </row>
    <row r="14" spans="1:20" ht="14" x14ac:dyDescent="0.3">
      <c r="B14" s="10"/>
      <c r="C14" s="7"/>
      <c r="D14" s="13"/>
      <c r="E14" s="13"/>
      <c r="F14" s="11" t="s">
        <v>38</v>
      </c>
      <c r="G14" s="11" t="s">
        <v>54</v>
      </c>
      <c r="H14" s="11" t="s">
        <v>54</v>
      </c>
      <c r="I14" s="11" t="s">
        <v>55</v>
      </c>
      <c r="J14" s="11" t="s">
        <v>55</v>
      </c>
      <c r="K14" s="11" t="s">
        <v>41</v>
      </c>
      <c r="L14" s="13" t="s">
        <v>18</v>
      </c>
      <c r="M14" s="13" t="s">
        <v>21</v>
      </c>
      <c r="N14" s="13"/>
      <c r="O14" s="14"/>
      <c r="P14" s="13" t="s">
        <v>23</v>
      </c>
      <c r="Q14" s="14" t="s">
        <v>0</v>
      </c>
      <c r="R14" s="13" t="s">
        <v>0</v>
      </c>
      <c r="S14" s="14" t="s">
        <v>5</v>
      </c>
      <c r="T14" s="13" t="s">
        <v>6</v>
      </c>
    </row>
    <row r="15" spans="1:20" ht="14" x14ac:dyDescent="0.3">
      <c r="B15" s="10"/>
      <c r="C15" s="7" t="s">
        <v>0</v>
      </c>
      <c r="D15" s="13" t="s">
        <v>3</v>
      </c>
      <c r="E15" s="13" t="s">
        <v>3</v>
      </c>
      <c r="F15" s="13" t="s">
        <v>39</v>
      </c>
      <c r="G15" s="13" t="s">
        <v>41</v>
      </c>
      <c r="H15" s="13" t="s">
        <v>41</v>
      </c>
      <c r="I15" s="13" t="s">
        <v>41</v>
      </c>
      <c r="J15" s="13" t="s">
        <v>41</v>
      </c>
      <c r="K15" s="13" t="s">
        <v>42</v>
      </c>
      <c r="L15" s="13" t="s">
        <v>19</v>
      </c>
      <c r="M15" s="13" t="s">
        <v>10</v>
      </c>
      <c r="N15" s="13" t="s">
        <v>2</v>
      </c>
      <c r="O15" s="14" t="s">
        <v>11</v>
      </c>
      <c r="P15" s="13" t="s">
        <v>12</v>
      </c>
      <c r="Q15" s="14" t="s">
        <v>25</v>
      </c>
      <c r="R15" s="13" t="s">
        <v>25</v>
      </c>
      <c r="S15" s="14" t="s">
        <v>13</v>
      </c>
      <c r="T15" s="13" t="s">
        <v>13</v>
      </c>
    </row>
    <row r="16" spans="1:20" ht="14" x14ac:dyDescent="0.3">
      <c r="B16" s="10"/>
      <c r="C16" s="7" t="s">
        <v>7</v>
      </c>
      <c r="D16" s="13" t="s">
        <v>8</v>
      </c>
      <c r="E16" s="13" t="s">
        <v>9</v>
      </c>
      <c r="F16" s="13" t="s">
        <v>40</v>
      </c>
      <c r="G16" s="13" t="s">
        <v>43</v>
      </c>
      <c r="H16" s="13" t="s">
        <v>44</v>
      </c>
      <c r="I16" s="13" t="s">
        <v>43</v>
      </c>
      <c r="J16" s="13" t="s">
        <v>44</v>
      </c>
      <c r="K16" s="13" t="s">
        <v>45</v>
      </c>
      <c r="L16" s="13" t="s">
        <v>29</v>
      </c>
      <c r="M16" s="13" t="s">
        <v>4</v>
      </c>
      <c r="N16" s="13" t="s">
        <v>22</v>
      </c>
      <c r="O16" s="14" t="s">
        <v>30</v>
      </c>
      <c r="P16" s="13" t="s">
        <v>24</v>
      </c>
      <c r="Q16" s="14" t="s">
        <v>15</v>
      </c>
      <c r="R16" s="13" t="s">
        <v>15</v>
      </c>
      <c r="S16" s="14" t="s">
        <v>16</v>
      </c>
      <c r="T16" s="13" t="s">
        <v>16</v>
      </c>
    </row>
    <row r="17" spans="2:21" ht="14.5" thickBot="1" x14ac:dyDescent="0.35">
      <c r="B17" s="15" t="s">
        <v>1</v>
      </c>
      <c r="C17" s="33" t="s">
        <v>14</v>
      </c>
      <c r="D17" s="16" t="s">
        <v>20</v>
      </c>
      <c r="E17" s="16" t="s">
        <v>20</v>
      </c>
      <c r="F17" s="16" t="s">
        <v>20</v>
      </c>
      <c r="G17" s="16" t="s">
        <v>20</v>
      </c>
      <c r="H17" s="16" t="s">
        <v>20</v>
      </c>
      <c r="I17" s="16" t="s">
        <v>20</v>
      </c>
      <c r="J17" s="16" t="s">
        <v>20</v>
      </c>
      <c r="K17" s="16" t="s">
        <v>20</v>
      </c>
      <c r="L17" s="16" t="s">
        <v>20</v>
      </c>
      <c r="M17" s="16" t="s">
        <v>20</v>
      </c>
      <c r="N17" s="17" t="s">
        <v>28</v>
      </c>
      <c r="O17" s="18" t="s">
        <v>28</v>
      </c>
      <c r="P17" s="17" t="s">
        <v>28</v>
      </c>
      <c r="Q17" s="18" t="s">
        <v>32</v>
      </c>
      <c r="R17" s="17" t="s">
        <v>26</v>
      </c>
      <c r="S17" s="18" t="s">
        <v>17</v>
      </c>
      <c r="T17" s="17" t="s">
        <v>17</v>
      </c>
      <c r="U17" s="19"/>
    </row>
    <row r="18" spans="2:21" ht="14.5" thickTop="1" x14ac:dyDescent="0.3">
      <c r="B18" s="10">
        <v>2019</v>
      </c>
      <c r="C18" s="44">
        <v>1.0063458385698116</v>
      </c>
      <c r="D18" s="27">
        <v>2120509.9999999995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7586380.4761706125</v>
      </c>
      <c r="M18" s="27">
        <f>D18+E18+L18+F18+G18+H18+K18+I18+J18</f>
        <v>9706890.4761706125</v>
      </c>
      <c r="N18" s="27">
        <v>121099.85037560679</v>
      </c>
      <c r="O18" s="27">
        <v>28</v>
      </c>
      <c r="P18" s="27">
        <f t="shared" ref="P18:P49" si="0">N18-O18</f>
        <v>121071.85037560679</v>
      </c>
      <c r="Q18" s="28">
        <f t="shared" ref="Q18:Q49" si="1">(M18/P18)/10</f>
        <v>8.0174627265185734</v>
      </c>
      <c r="R18" s="28">
        <f t="shared" ref="R18:R49" si="2">Q18*C18</f>
        <v>8.0683402507205422</v>
      </c>
      <c r="S18" s="29">
        <v>9.5328379557297236</v>
      </c>
      <c r="T18" s="30">
        <f t="shared" ref="T18:T49" si="3">S18*C18</f>
        <v>9.5933318065089583</v>
      </c>
      <c r="U18" s="19"/>
    </row>
    <row r="19" spans="2:21" ht="14" x14ac:dyDescent="0.3">
      <c r="B19" s="20">
        <v>2020</v>
      </c>
      <c r="C19" s="44">
        <v>0.93392482840834401</v>
      </c>
      <c r="D19" s="27">
        <v>1806739.9999999998</v>
      </c>
      <c r="E19" s="27">
        <v>2566.3993695308673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7669251.5937654702</v>
      </c>
      <c r="M19" s="27">
        <f t="shared" ref="M19:M50" si="4">D19+E19+L19+F19+G19+H19+K19+I19+J19</f>
        <v>9478557.9931350015</v>
      </c>
      <c r="N19" s="27">
        <v>122284.24802366555</v>
      </c>
      <c r="O19" s="27">
        <v>59.4</v>
      </c>
      <c r="P19" s="27">
        <f t="shared" si="0"/>
        <v>122224.84802366556</v>
      </c>
      <c r="Q19" s="28">
        <f t="shared" si="1"/>
        <v>7.7550172050937904</v>
      </c>
      <c r="R19" s="28">
        <f t="shared" si="2"/>
        <v>7.2426031125709738</v>
      </c>
      <c r="S19" s="29">
        <f>S18</f>
        <v>9.5328379557297236</v>
      </c>
      <c r="T19" s="30">
        <f t="shared" si="3"/>
        <v>8.9029540520494308</v>
      </c>
    </row>
    <row r="20" spans="2:21" ht="14" x14ac:dyDescent="0.3">
      <c r="B20" s="20">
        <f t="shared" ref="B20:B49" si="5">B19+1</f>
        <v>2021</v>
      </c>
      <c r="C20" s="44">
        <v>0.86689242618513873</v>
      </c>
      <c r="D20" s="27">
        <v>1792249.9999999998</v>
      </c>
      <c r="E20" s="27">
        <v>78832.956564921697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7705581.208696994</v>
      </c>
      <c r="M20" s="27">
        <f t="shared" si="4"/>
        <v>9576664.165261915</v>
      </c>
      <c r="N20" s="27">
        <v>122369.6583164425</v>
      </c>
      <c r="O20" s="27">
        <v>59.400000000000006</v>
      </c>
      <c r="P20" s="27">
        <f t="shared" si="0"/>
        <v>122310.2583164425</v>
      </c>
      <c r="Q20" s="28">
        <f t="shared" si="1"/>
        <v>7.8298127214195388</v>
      </c>
      <c r="R20" s="28">
        <f t="shared" si="2"/>
        <v>6.7876053466466475</v>
      </c>
      <c r="S20" s="29">
        <f t="shared" ref="S20:S44" si="6">S19</f>
        <v>9.5328379557297236</v>
      </c>
      <c r="T20" s="30">
        <f t="shared" si="3"/>
        <v>8.2639450238723189</v>
      </c>
    </row>
    <row r="21" spans="2:21" ht="14" x14ac:dyDescent="0.3">
      <c r="B21" s="20">
        <f t="shared" si="5"/>
        <v>2022</v>
      </c>
      <c r="C21" s="44">
        <v>0.80467127087510482</v>
      </c>
      <c r="D21" s="27">
        <v>1784500</v>
      </c>
      <c r="E21" s="27">
        <v>210292.82382861016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7716450.6501354557</v>
      </c>
      <c r="M21" s="27">
        <f t="shared" si="4"/>
        <v>9711243.4739640653</v>
      </c>
      <c r="N21" s="27">
        <v>122330.74630713812</v>
      </c>
      <c r="O21" s="27">
        <v>59.43</v>
      </c>
      <c r="P21" s="27">
        <f t="shared" si="0"/>
        <v>122271.31630713813</v>
      </c>
      <c r="Q21" s="28">
        <f t="shared" si="1"/>
        <v>7.9423725590472998</v>
      </c>
      <c r="R21" s="28">
        <f t="shared" si="2"/>
        <v>6.3909990208521492</v>
      </c>
      <c r="S21" s="29">
        <f t="shared" si="6"/>
        <v>9.5328379557297236</v>
      </c>
      <c r="T21" s="30">
        <f t="shared" si="3"/>
        <v>7.6708008328834731</v>
      </c>
    </row>
    <row r="22" spans="2:21" ht="14" x14ac:dyDescent="0.3">
      <c r="B22" s="20">
        <f t="shared" si="5"/>
        <v>2023</v>
      </c>
      <c r="C22" s="44">
        <v>0.74691603550066443</v>
      </c>
      <c r="D22" s="27">
        <v>1882400</v>
      </c>
      <c r="E22" s="27">
        <v>337871.7049004779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7821043.3177256035</v>
      </c>
      <c r="M22" s="27">
        <f t="shared" si="4"/>
        <v>10041315.022626081</v>
      </c>
      <c r="N22" s="27">
        <v>122680.36091522705</v>
      </c>
      <c r="O22" s="27">
        <v>59.6</v>
      </c>
      <c r="P22" s="27">
        <f t="shared" si="0"/>
        <v>122620.76091522705</v>
      </c>
      <c r="Q22" s="28">
        <f t="shared" si="1"/>
        <v>8.1889191909093348</v>
      </c>
      <c r="R22" s="28">
        <f t="shared" si="2"/>
        <v>6.1164350571093093</v>
      </c>
      <c r="S22" s="29">
        <f t="shared" si="6"/>
        <v>9.5328379557297236</v>
      </c>
      <c r="T22" s="30">
        <f t="shared" si="3"/>
        <v>7.1202295329639034</v>
      </c>
    </row>
    <row r="23" spans="2:21" ht="14" x14ac:dyDescent="0.3">
      <c r="B23" s="20">
        <f t="shared" si="5"/>
        <v>2024</v>
      </c>
      <c r="C23" s="44">
        <v>0.69316471888208397</v>
      </c>
      <c r="D23" s="27">
        <v>2067280.0000000002</v>
      </c>
      <c r="E23" s="27">
        <v>441547.05034397234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7937980.3717017528</v>
      </c>
      <c r="M23" s="27">
        <f t="shared" si="4"/>
        <v>10446807.422045726</v>
      </c>
      <c r="N23" s="27">
        <v>123864.04311308861</v>
      </c>
      <c r="O23" s="27">
        <v>59.8</v>
      </c>
      <c r="P23" s="27">
        <f t="shared" si="0"/>
        <v>123804.24311308861</v>
      </c>
      <c r="Q23" s="28">
        <f t="shared" si="1"/>
        <v>8.4381658975154199</v>
      </c>
      <c r="R23" s="28">
        <f t="shared" si="2"/>
        <v>5.8490388922316638</v>
      </c>
      <c r="S23" s="29">
        <f t="shared" si="6"/>
        <v>9.5328379557297236</v>
      </c>
      <c r="T23" s="30">
        <f t="shared" si="3"/>
        <v>6.6078269417318536</v>
      </c>
    </row>
    <row r="24" spans="2:21" ht="14" x14ac:dyDescent="0.3">
      <c r="B24" s="20">
        <f t="shared" si="5"/>
        <v>2025</v>
      </c>
      <c r="C24" s="44">
        <v>0.64341286002827602</v>
      </c>
      <c r="D24" s="27">
        <v>2189470.0000000005</v>
      </c>
      <c r="E24" s="27">
        <v>592289.57025258755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7951482.8915373087</v>
      </c>
      <c r="M24" s="27">
        <f t="shared" si="4"/>
        <v>10733242.461789897</v>
      </c>
      <c r="N24" s="27">
        <v>124440.22741759912</v>
      </c>
      <c r="O24" s="27">
        <v>59.800000000000004</v>
      </c>
      <c r="P24" s="27">
        <f t="shared" si="0"/>
        <v>124380.42741759912</v>
      </c>
      <c r="Q24" s="28">
        <f t="shared" si="1"/>
        <v>8.6293661186367689</v>
      </c>
      <c r="R24" s="28">
        <f t="shared" si="2"/>
        <v>5.5522451346231874</v>
      </c>
      <c r="S24" s="29">
        <f t="shared" si="6"/>
        <v>9.5328379557297236</v>
      </c>
      <c r="T24" s="30">
        <f t="shared" si="3"/>
        <v>6.1335505332821656</v>
      </c>
    </row>
    <row r="25" spans="2:21" ht="14" x14ac:dyDescent="0.3">
      <c r="B25" s="20">
        <f t="shared" si="5"/>
        <v>2026</v>
      </c>
      <c r="C25" s="44">
        <v>0.59723193805567742</v>
      </c>
      <c r="D25" s="27">
        <v>2395700.0000000005</v>
      </c>
      <c r="E25" s="27">
        <v>688387.13238080638</v>
      </c>
      <c r="F25" s="27">
        <v>-13776.860150536571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8036357.1650555255</v>
      </c>
      <c r="M25" s="27">
        <f t="shared" si="4"/>
        <v>11106667.437285796</v>
      </c>
      <c r="N25" s="27">
        <v>125429.9866686883</v>
      </c>
      <c r="O25" s="27">
        <v>59.830000000000005</v>
      </c>
      <c r="P25" s="27">
        <f t="shared" si="0"/>
        <v>125370.1566686883</v>
      </c>
      <c r="Q25" s="28">
        <f t="shared" si="1"/>
        <v>8.8590999105449235</v>
      </c>
      <c r="R25" s="28">
        <f t="shared" si="2"/>
        <v>5.2909374090036234</v>
      </c>
      <c r="S25" s="29">
        <f t="shared" si="6"/>
        <v>9.5328379557297236</v>
      </c>
      <c r="T25" s="30">
        <f t="shared" si="3"/>
        <v>5.6933152874711848</v>
      </c>
    </row>
    <row r="26" spans="2:21" ht="14" x14ac:dyDescent="0.3">
      <c r="B26" s="20">
        <f t="shared" si="5"/>
        <v>2027</v>
      </c>
      <c r="C26" s="44">
        <v>0.55436564916974984</v>
      </c>
      <c r="D26" s="27">
        <v>2500990</v>
      </c>
      <c r="E26" s="27">
        <v>882142.02703490434</v>
      </c>
      <c r="F26" s="27">
        <v>-132870.40902139072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8171527.0403558081</v>
      </c>
      <c r="M26" s="27">
        <f t="shared" si="4"/>
        <v>11421788.658369321</v>
      </c>
      <c r="N26" s="27">
        <v>126520.14866498571</v>
      </c>
      <c r="O26" s="27">
        <v>60</v>
      </c>
      <c r="P26" s="27">
        <f t="shared" si="0"/>
        <v>126460.14866498571</v>
      </c>
      <c r="Q26" s="28">
        <f t="shared" si="1"/>
        <v>9.0319272742811414</v>
      </c>
      <c r="R26" s="28">
        <f t="shared" si="2"/>
        <v>5.0069902266608342</v>
      </c>
      <c r="S26" s="29">
        <f t="shared" si="6"/>
        <v>9.5328379557297236</v>
      </c>
      <c r="T26" s="30">
        <f t="shared" si="3"/>
        <v>5.2846779017581396</v>
      </c>
    </row>
    <row r="27" spans="2:21" ht="14" x14ac:dyDescent="0.3">
      <c r="B27" s="20">
        <f t="shared" si="5"/>
        <v>2028</v>
      </c>
      <c r="C27" s="44">
        <v>0.51447109326961526</v>
      </c>
      <c r="D27" s="27">
        <v>2582710</v>
      </c>
      <c r="E27" s="27">
        <v>1059039.0972363681</v>
      </c>
      <c r="F27" s="27">
        <v>-132125.17007448856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8326564.8625263106</v>
      </c>
      <c r="M27" s="27">
        <f t="shared" si="4"/>
        <v>11836188.789688189</v>
      </c>
      <c r="N27" s="27">
        <v>127940.78831805055</v>
      </c>
      <c r="O27" s="27">
        <v>60.199999999999996</v>
      </c>
      <c r="P27" s="27">
        <f t="shared" si="0"/>
        <v>127880.58831805055</v>
      </c>
      <c r="Q27" s="28">
        <f t="shared" si="1"/>
        <v>9.2556571293295278</v>
      </c>
      <c r="R27" s="28">
        <f t="shared" si="2"/>
        <v>4.7617680422548707</v>
      </c>
      <c r="S27" s="29">
        <f t="shared" si="6"/>
        <v>9.5328379557297236</v>
      </c>
      <c r="T27" s="30">
        <f t="shared" si="3"/>
        <v>4.9043695650463555</v>
      </c>
    </row>
    <row r="28" spans="2:21" ht="14" x14ac:dyDescent="0.3">
      <c r="B28" s="20">
        <f t="shared" si="5"/>
        <v>2029</v>
      </c>
      <c r="C28" s="44">
        <v>0.47754495938040853</v>
      </c>
      <c r="D28" s="27">
        <v>2663500</v>
      </c>
      <c r="E28" s="27">
        <v>1242933.5652578634</v>
      </c>
      <c r="F28" s="27">
        <v>-131398.56210125895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8490503.803589765</v>
      </c>
      <c r="M28" s="27">
        <f t="shared" si="4"/>
        <v>12265538.806746367</v>
      </c>
      <c r="N28" s="27">
        <v>128967.61059490406</v>
      </c>
      <c r="O28" s="27">
        <v>60.2</v>
      </c>
      <c r="P28" s="27">
        <f t="shared" si="0"/>
        <v>128907.41059490407</v>
      </c>
      <c r="Q28" s="28">
        <f t="shared" si="1"/>
        <v>9.5149989827126706</v>
      </c>
      <c r="R28" s="28">
        <f t="shared" si="2"/>
        <v>4.5438398027041504</v>
      </c>
      <c r="S28" s="29">
        <f t="shared" si="6"/>
        <v>9.5328379557297236</v>
      </c>
      <c r="T28" s="30">
        <f t="shared" si="3"/>
        <v>4.5523587143489674</v>
      </c>
    </row>
    <row r="29" spans="2:21" ht="14" x14ac:dyDescent="0.3">
      <c r="B29" s="20">
        <f t="shared" si="5"/>
        <v>2030</v>
      </c>
      <c r="C29" s="44">
        <v>0.44326919668181214</v>
      </c>
      <c r="D29" s="27">
        <v>2748700.0000000005</v>
      </c>
      <c r="E29" s="27">
        <v>1416203.9759934233</v>
      </c>
      <c r="F29" s="27">
        <v>-130690.11932736004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8672175.2611260582</v>
      </c>
      <c r="M29" s="27">
        <f t="shared" si="4"/>
        <v>12706389.11779212</v>
      </c>
      <c r="N29" s="27">
        <v>130367.90897396622</v>
      </c>
      <c r="O29" s="27">
        <v>60.2</v>
      </c>
      <c r="P29" s="27">
        <f t="shared" si="0"/>
        <v>130307.70897396622</v>
      </c>
      <c r="Q29" s="28">
        <f t="shared" si="1"/>
        <v>9.7510647818470133</v>
      </c>
      <c r="R29" s="28">
        <f t="shared" si="2"/>
        <v>4.3223466526416354</v>
      </c>
      <c r="S29" s="29">
        <f t="shared" si="6"/>
        <v>9.5328379557297236</v>
      </c>
      <c r="T29" s="30">
        <f t="shared" si="3"/>
        <v>4.2256134227342024</v>
      </c>
    </row>
    <row r="30" spans="2:21" ht="14" x14ac:dyDescent="0.3">
      <c r="B30" s="20">
        <f t="shared" si="5"/>
        <v>2031</v>
      </c>
      <c r="C30" s="44">
        <v>0.41145357493014312</v>
      </c>
      <c r="D30" s="27">
        <v>2908880</v>
      </c>
      <c r="E30" s="27">
        <v>1494312.3639502013</v>
      </c>
      <c r="F30" s="27">
        <v>-129999.38762280866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8852116.8871542886</v>
      </c>
      <c r="M30" s="27">
        <f t="shared" si="4"/>
        <v>13125309.86348168</v>
      </c>
      <c r="N30" s="27">
        <v>131675.94147242801</v>
      </c>
      <c r="O30" s="27">
        <v>60.2</v>
      </c>
      <c r="P30" s="27">
        <f t="shared" si="0"/>
        <v>131615.741472428</v>
      </c>
      <c r="Q30" s="28">
        <f t="shared" si="1"/>
        <v>9.9724468491721279</v>
      </c>
      <c r="R30" s="28">
        <f t="shared" si="2"/>
        <v>4.1031989068927137</v>
      </c>
      <c r="S30" s="29">
        <f t="shared" si="6"/>
        <v>9.5328379557297236</v>
      </c>
      <c r="T30" s="30">
        <f t="shared" si="3"/>
        <v>3.9223202561147521</v>
      </c>
    </row>
    <row r="31" spans="2:21" ht="14" x14ac:dyDescent="0.3">
      <c r="B31" s="20">
        <f t="shared" si="5"/>
        <v>2032</v>
      </c>
      <c r="C31" s="44">
        <v>0.38184359157359055</v>
      </c>
      <c r="D31" s="27">
        <v>3109550</v>
      </c>
      <c r="E31" s="27">
        <v>1513121.0533151291</v>
      </c>
      <c r="F31" s="27">
        <v>-129325.92421087103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9020030.267741913</v>
      </c>
      <c r="M31" s="27">
        <f t="shared" si="4"/>
        <v>13513375.396846171</v>
      </c>
      <c r="N31" s="27">
        <v>133326.24980480323</v>
      </c>
      <c r="O31" s="27">
        <v>60.2</v>
      </c>
      <c r="P31" s="27">
        <f t="shared" si="0"/>
        <v>133266.04980480322</v>
      </c>
      <c r="Q31" s="28">
        <f t="shared" si="1"/>
        <v>10.140148534934003</v>
      </c>
      <c r="R31" s="28">
        <f t="shared" si="2"/>
        <v>3.8719507356688818</v>
      </c>
      <c r="S31" s="29">
        <f t="shared" si="6"/>
        <v>9.5328379557297236</v>
      </c>
      <c r="T31" s="30">
        <f t="shared" si="3"/>
        <v>3.6400530829048825</v>
      </c>
    </row>
    <row r="32" spans="2:21" ht="14" x14ac:dyDescent="0.3">
      <c r="B32" s="20">
        <f t="shared" si="5"/>
        <v>2033</v>
      </c>
      <c r="C32" s="44">
        <v>0.35443678918636157</v>
      </c>
      <c r="D32" s="27">
        <v>3184130</v>
      </c>
      <c r="E32" s="27">
        <v>1468878.3912756415</v>
      </c>
      <c r="F32" s="27">
        <v>-128669.29738423185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9169386.0810187459</v>
      </c>
      <c r="M32" s="27">
        <f t="shared" si="4"/>
        <v>13693725.174910154</v>
      </c>
      <c r="N32" s="27">
        <v>134288.36952822903</v>
      </c>
      <c r="O32" s="27">
        <v>60.2</v>
      </c>
      <c r="P32" s="27">
        <f t="shared" si="0"/>
        <v>134228.16952822902</v>
      </c>
      <c r="Q32" s="28">
        <f t="shared" si="1"/>
        <v>10.20182665310822</v>
      </c>
      <c r="R32" s="28">
        <f t="shared" si="2"/>
        <v>3.6159026827635228</v>
      </c>
      <c r="S32" s="29">
        <f t="shared" si="6"/>
        <v>9.5328379557297236</v>
      </c>
      <c r="T32" s="30">
        <f t="shared" si="3"/>
        <v>3.3787884768627219</v>
      </c>
    </row>
    <row r="33" spans="2:20" ht="14" x14ac:dyDescent="0.3">
      <c r="B33" s="20">
        <f t="shared" si="5"/>
        <v>2034</v>
      </c>
      <c r="C33" s="44">
        <v>0.3289971085046382</v>
      </c>
      <c r="D33" s="27">
        <v>3329850.0000000005</v>
      </c>
      <c r="E33" s="27">
        <v>1495022.6848331746</v>
      </c>
      <c r="F33" s="27">
        <v>-128029.08622825867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9337608.7663088236</v>
      </c>
      <c r="M33" s="27">
        <f t="shared" si="4"/>
        <v>14034452.364913739</v>
      </c>
      <c r="N33" s="27">
        <v>135498.21419908892</v>
      </c>
      <c r="O33" s="27">
        <v>60.2</v>
      </c>
      <c r="P33" s="27">
        <f t="shared" si="0"/>
        <v>135438.01419908891</v>
      </c>
      <c r="Q33" s="28">
        <f t="shared" si="1"/>
        <v>10.3622697422923</v>
      </c>
      <c r="R33" s="28">
        <f t="shared" si="2"/>
        <v>3.4091567827592693</v>
      </c>
      <c r="S33" s="29">
        <f t="shared" si="6"/>
        <v>9.5328379557297236</v>
      </c>
      <c r="T33" s="30">
        <f t="shared" si="3"/>
        <v>3.1362761232783454</v>
      </c>
    </row>
    <row r="34" spans="2:20" ht="14" x14ac:dyDescent="0.3">
      <c r="B34" s="20">
        <f t="shared" si="5"/>
        <v>2035</v>
      </c>
      <c r="C34" s="44">
        <v>0.30538335947824247</v>
      </c>
      <c r="D34" s="27">
        <v>3536530</v>
      </c>
      <c r="E34" s="27">
        <v>1562428.6263273563</v>
      </c>
      <c r="F34" s="27">
        <v>-127404.88035118479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9508748.9810930621</v>
      </c>
      <c r="M34" s="27">
        <f t="shared" si="4"/>
        <v>14480302.727069234</v>
      </c>
      <c r="N34" s="27">
        <v>136706.45744447489</v>
      </c>
      <c r="O34" s="27">
        <v>60.2</v>
      </c>
      <c r="P34" s="27">
        <f t="shared" si="0"/>
        <v>136646.25744447488</v>
      </c>
      <c r="Q34" s="28">
        <f t="shared" si="1"/>
        <v>10.596925958951484</v>
      </c>
      <c r="R34" s="28">
        <f t="shared" si="2"/>
        <v>3.2361248494868002</v>
      </c>
      <c r="S34" s="29">
        <f t="shared" si="6"/>
        <v>9.5328379557297236</v>
      </c>
      <c r="T34" s="30">
        <f t="shared" si="3"/>
        <v>2.9111700802824441</v>
      </c>
    </row>
    <row r="35" spans="2:20" ht="14" x14ac:dyDescent="0.3">
      <c r="B35" s="20">
        <f t="shared" si="5"/>
        <v>2036</v>
      </c>
      <c r="C35" s="44">
        <v>0.28340664875685884</v>
      </c>
      <c r="D35" s="27">
        <v>3884860</v>
      </c>
      <c r="E35" s="27">
        <v>1726831.0514357653</v>
      </c>
      <c r="F35" s="27">
        <v>-126796.27962103774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9691111.7953458987</v>
      </c>
      <c r="M35" s="27">
        <f t="shared" si="4"/>
        <v>15176006.567160625</v>
      </c>
      <c r="N35" s="27">
        <v>138063.53205330498</v>
      </c>
      <c r="O35" s="27">
        <v>60.2</v>
      </c>
      <c r="P35" s="27">
        <f t="shared" si="0"/>
        <v>138003.33205330497</v>
      </c>
      <c r="Q35" s="28">
        <f t="shared" si="1"/>
        <v>10.996840685918194</v>
      </c>
      <c r="R35" s="28">
        <f t="shared" si="2"/>
        <v>3.116577765709152</v>
      </c>
      <c r="S35" s="29">
        <f t="shared" si="6"/>
        <v>9.5328379557297236</v>
      </c>
      <c r="T35" s="30">
        <f t="shared" si="3"/>
        <v>2.7016696581755459</v>
      </c>
    </row>
    <row r="36" spans="2:20" ht="14" x14ac:dyDescent="0.3">
      <c r="B36" s="20">
        <f t="shared" si="5"/>
        <v>2037</v>
      </c>
      <c r="C36" s="44">
        <v>0.26306515242403611</v>
      </c>
      <c r="D36" s="27">
        <v>4081540.0000000005</v>
      </c>
      <c r="E36" s="27">
        <v>1861705.8209342232</v>
      </c>
      <c r="F36" s="27">
        <v>-126202.89390914442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9854522.3145403713</v>
      </c>
      <c r="M36" s="27">
        <f t="shared" si="4"/>
        <v>15671565.241565451</v>
      </c>
      <c r="N36" s="27">
        <v>138932.63488829389</v>
      </c>
      <c r="O36" s="27">
        <v>60.2</v>
      </c>
      <c r="P36" s="27">
        <f t="shared" si="0"/>
        <v>138872.43488829388</v>
      </c>
      <c r="Q36" s="28">
        <f t="shared" si="1"/>
        <v>11.284863878257291</v>
      </c>
      <c r="R36" s="28">
        <f t="shared" si="2"/>
        <v>2.9686544362182534</v>
      </c>
      <c r="S36" s="29">
        <f t="shared" si="6"/>
        <v>9.5328379557297236</v>
      </c>
      <c r="T36" s="30">
        <f t="shared" si="3"/>
        <v>2.5077574698576766</v>
      </c>
    </row>
    <row r="37" spans="2:20" ht="14" x14ac:dyDescent="0.3">
      <c r="B37" s="20">
        <f t="shared" si="5"/>
        <v>2038</v>
      </c>
      <c r="C37" s="44">
        <v>0.24418366585059359</v>
      </c>
      <c r="D37" s="27">
        <v>4267670</v>
      </c>
      <c r="E37" s="27">
        <v>1997664.3959198571</v>
      </c>
      <c r="F37" s="27">
        <v>-125624.3428400484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10035320.378912028</v>
      </c>
      <c r="M37" s="27">
        <f t="shared" si="4"/>
        <v>16175030.431991838</v>
      </c>
      <c r="N37" s="27">
        <v>140133.04013447475</v>
      </c>
      <c r="O37" s="27">
        <v>60.2</v>
      </c>
      <c r="P37" s="27">
        <f t="shared" si="0"/>
        <v>140072.84013447474</v>
      </c>
      <c r="Q37" s="28">
        <f t="shared" si="1"/>
        <v>11.547585111048832</v>
      </c>
      <c r="R37" s="28">
        <f t="shared" si="2"/>
        <v>2.8197316641376378</v>
      </c>
      <c r="S37" s="29">
        <f t="shared" si="6"/>
        <v>9.5328379557297236</v>
      </c>
      <c r="T37" s="30">
        <f t="shared" si="3"/>
        <v>2.3277633179897625</v>
      </c>
    </row>
    <row r="38" spans="2:20" ht="14" x14ac:dyDescent="0.3">
      <c r="B38" s="20">
        <f t="shared" si="5"/>
        <v>2039</v>
      </c>
      <c r="C38" s="44">
        <v>0.22665739691786857</v>
      </c>
      <c r="D38" s="27">
        <v>4429620.0000000009</v>
      </c>
      <c r="E38" s="27">
        <v>2011136.4017132008</v>
      </c>
      <c r="F38" s="27">
        <v>-125060.25554767977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10219433.172633918</v>
      </c>
      <c r="M38" s="27">
        <f t="shared" si="4"/>
        <v>16535129.31879944</v>
      </c>
      <c r="N38" s="27">
        <v>141312.24197510208</v>
      </c>
      <c r="O38" s="27">
        <v>60.2</v>
      </c>
      <c r="P38" s="27">
        <f t="shared" si="0"/>
        <v>141252.04197510207</v>
      </c>
      <c r="Q38" s="28">
        <f t="shared" si="1"/>
        <v>11.706117014374929</v>
      </c>
      <c r="R38" s="28">
        <f t="shared" si="2"/>
        <v>2.6532780104941929</v>
      </c>
      <c r="S38" s="29">
        <f t="shared" si="6"/>
        <v>9.5328379557297236</v>
      </c>
      <c r="T38" s="30">
        <f t="shared" si="3"/>
        <v>2.1606882362855546</v>
      </c>
    </row>
    <row r="39" spans="2:20" ht="14" x14ac:dyDescent="0.3">
      <c r="B39" s="20">
        <f t="shared" si="5"/>
        <v>2040</v>
      </c>
      <c r="C39" s="44">
        <v>0.21034614782611605</v>
      </c>
      <c r="D39" s="27">
        <v>4636810</v>
      </c>
      <c r="E39" s="27">
        <v>2052596.2873737193</v>
      </c>
      <c r="F39" s="27">
        <v>-124510.27043762039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10442178.521650054</v>
      </c>
      <c r="M39" s="27">
        <f t="shared" si="4"/>
        <v>17007074.538586155</v>
      </c>
      <c r="N39" s="27">
        <v>142843.9057679816</v>
      </c>
      <c r="O39" s="27">
        <v>60.2</v>
      </c>
      <c r="P39" s="27">
        <f t="shared" si="0"/>
        <v>142783.70576798159</v>
      </c>
      <c r="Q39" s="28">
        <f t="shared" si="1"/>
        <v>11.911075179840228</v>
      </c>
      <c r="R39" s="28">
        <f t="shared" si="2"/>
        <v>2.5054487805466543</v>
      </c>
      <c r="S39" s="29">
        <f t="shared" si="6"/>
        <v>9.5328379557297236</v>
      </c>
      <c r="T39" s="30">
        <f t="shared" si="3"/>
        <v>2.0051957418383344</v>
      </c>
    </row>
    <row r="40" spans="2:20" ht="14" x14ac:dyDescent="0.3">
      <c r="B40" s="20">
        <f t="shared" si="5"/>
        <v>2041</v>
      </c>
      <c r="C40" s="44">
        <v>0.19524856485339206</v>
      </c>
      <c r="D40" s="27">
        <v>4882400</v>
      </c>
      <c r="E40" s="27">
        <v>2144924.5725679938</v>
      </c>
      <c r="F40" s="27">
        <v>-123974.03495531248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10634302.68661386</v>
      </c>
      <c r="M40" s="27">
        <f t="shared" si="4"/>
        <v>17537653.224226542</v>
      </c>
      <c r="N40" s="27">
        <v>144980.77310401644</v>
      </c>
      <c r="O40" s="27">
        <v>60.2</v>
      </c>
      <c r="P40" s="27">
        <f t="shared" si="0"/>
        <v>144920.57310401642</v>
      </c>
      <c r="Q40" s="28">
        <f t="shared" si="1"/>
        <v>12.101562151316452</v>
      </c>
      <c r="R40" s="28">
        <f t="shared" si="2"/>
        <v>2.3628126425286653</v>
      </c>
      <c r="S40" s="29">
        <f t="shared" si="6"/>
        <v>9.5328379557297236</v>
      </c>
      <c r="T40" s="30">
        <f t="shared" si="3"/>
        <v>1.8612729298361723</v>
      </c>
    </row>
    <row r="41" spans="2:20" ht="14" x14ac:dyDescent="0.3">
      <c r="B41" s="20">
        <f t="shared" si="5"/>
        <v>2042</v>
      </c>
      <c r="C41" s="44">
        <v>0.1812346100524885</v>
      </c>
      <c r="D41" s="27">
        <v>5083070.0000000009</v>
      </c>
      <c r="E41" s="27">
        <v>2152114.7602732731</v>
      </c>
      <c r="F41" s="27">
        <v>-123451.20536006225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10827789.675404431</v>
      </c>
      <c r="M41" s="27">
        <f t="shared" si="4"/>
        <v>17939523.230317645</v>
      </c>
      <c r="N41" s="27">
        <v>146449.88658919543</v>
      </c>
      <c r="O41" s="27">
        <v>60.2</v>
      </c>
      <c r="P41" s="27">
        <f t="shared" si="0"/>
        <v>146389.68658919542</v>
      </c>
      <c r="Q41" s="28">
        <f t="shared" si="1"/>
        <v>12.25463599813575</v>
      </c>
      <c r="R41" s="28">
        <f t="shared" si="2"/>
        <v>2.2209641764573211</v>
      </c>
      <c r="S41" s="29">
        <f t="shared" si="6"/>
        <v>9.5328379557297236</v>
      </c>
      <c r="T41" s="30">
        <f t="shared" si="3"/>
        <v>1.7276801696002382</v>
      </c>
    </row>
    <row r="42" spans="2:20" ht="14" x14ac:dyDescent="0.3">
      <c r="B42" s="20">
        <f t="shared" si="5"/>
        <v>2043</v>
      </c>
      <c r="C42" s="44">
        <v>0.16822650607209799</v>
      </c>
      <c r="D42" s="27">
        <v>5483060.0000000009</v>
      </c>
      <c r="E42" s="27">
        <v>2180317.8670889032</v>
      </c>
      <c r="F42" s="27">
        <v>-122941.4465046933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11023698.171480071</v>
      </c>
      <c r="M42" s="27">
        <f t="shared" si="4"/>
        <v>18564134.59206428</v>
      </c>
      <c r="N42" s="27">
        <v>147916.43887076934</v>
      </c>
      <c r="O42" s="27">
        <v>60.2</v>
      </c>
      <c r="P42" s="27">
        <f t="shared" si="0"/>
        <v>147856.23887076933</v>
      </c>
      <c r="Q42" s="28">
        <f t="shared" si="1"/>
        <v>12.555530110765144</v>
      </c>
      <c r="R42" s="28">
        <f t="shared" si="2"/>
        <v>2.1121729624170418</v>
      </c>
      <c r="S42" s="29">
        <f t="shared" si="6"/>
        <v>9.5328379557297236</v>
      </c>
      <c r="T42" s="30">
        <f t="shared" si="3"/>
        <v>1.6036760222438926</v>
      </c>
    </row>
    <row r="43" spans="2:20" ht="14" x14ac:dyDescent="0.3">
      <c r="B43" s="20">
        <f t="shared" si="5"/>
        <v>2044</v>
      </c>
      <c r="C43" s="44">
        <v>0.15612019724789697</v>
      </c>
      <c r="D43" s="27">
        <v>5833230</v>
      </c>
      <c r="E43" s="27">
        <v>2298440.2586054308</v>
      </c>
      <c r="F43" s="27">
        <v>-122444.43162070858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11222044.082012486</v>
      </c>
      <c r="M43" s="27">
        <f t="shared" si="4"/>
        <v>19231269.908997208</v>
      </c>
      <c r="N43" s="27">
        <v>149764.61295148151</v>
      </c>
      <c r="O43" s="27">
        <v>60.2</v>
      </c>
      <c r="P43" s="27">
        <f t="shared" si="0"/>
        <v>149704.4129514815</v>
      </c>
      <c r="Q43" s="28">
        <f t="shared" si="1"/>
        <v>12.846160998092937</v>
      </c>
      <c r="R43" s="28">
        <f t="shared" si="2"/>
        <v>2.0055451889005105</v>
      </c>
      <c r="S43" s="29">
        <f t="shared" si="6"/>
        <v>9.5328379557297236</v>
      </c>
      <c r="T43" s="30">
        <f t="shared" si="3"/>
        <v>1.4882685419807633</v>
      </c>
    </row>
    <row r="44" spans="2:20" ht="14" x14ac:dyDescent="0.3">
      <c r="B44" s="20">
        <f t="shared" si="5"/>
        <v>2045</v>
      </c>
      <c r="C44" s="44">
        <v>0.14491467883918038</v>
      </c>
      <c r="D44" s="27">
        <v>6056920.0000000009</v>
      </c>
      <c r="E44" s="27">
        <v>2391652.2204215135</v>
      </c>
      <c r="F44" s="27">
        <v>-121959.84210882348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11422719.465010263</v>
      </c>
      <c r="M44" s="27">
        <f t="shared" si="4"/>
        <v>19749331.843322955</v>
      </c>
      <c r="N44" s="27">
        <v>150844.64336112299</v>
      </c>
      <c r="O44" s="27">
        <v>60.2</v>
      </c>
      <c r="P44" s="27">
        <f t="shared" si="0"/>
        <v>150784.44336112298</v>
      </c>
      <c r="Q44" s="28">
        <f t="shared" si="1"/>
        <v>13.097725072356477</v>
      </c>
      <c r="R44" s="28">
        <f t="shared" si="2"/>
        <v>1.8980526223844194</v>
      </c>
      <c r="S44" s="29">
        <f t="shared" si="6"/>
        <v>9.5328379557297236</v>
      </c>
      <c r="T44" s="30">
        <f t="shared" si="3"/>
        <v>1.3814481507805219</v>
      </c>
    </row>
    <row r="45" spans="2:20" ht="14" x14ac:dyDescent="0.3">
      <c r="B45" s="20">
        <f t="shared" si="5"/>
        <v>2046</v>
      </c>
      <c r="C45" s="44">
        <v>0.13451343588630835</v>
      </c>
      <c r="D45" s="27">
        <v>6341530.0000000009</v>
      </c>
      <c r="E45" s="27">
        <v>2413167.3568274272</v>
      </c>
      <c r="F45" s="27">
        <v>-121487.36733473546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11625982.2924475</v>
      </c>
      <c r="M45" s="27">
        <f t="shared" si="4"/>
        <v>20259192.281940196</v>
      </c>
      <c r="N45" s="27">
        <v>152304.15581206931</v>
      </c>
      <c r="O45" s="27">
        <v>60.2</v>
      </c>
      <c r="P45" s="27">
        <f t="shared" si="0"/>
        <v>152243.9558120693</v>
      </c>
      <c r="Q45" s="28">
        <f t="shared" si="1"/>
        <v>13.307058512686208</v>
      </c>
      <c r="R45" s="28">
        <f t="shared" si="2"/>
        <v>1.78997816208157</v>
      </c>
      <c r="S45" s="29">
        <f t="shared" ref="S45:S50" si="7">S44</f>
        <v>9.5328379557297236</v>
      </c>
      <c r="T45" s="30">
        <f t="shared" si="3"/>
        <v>1.2822947871726169</v>
      </c>
    </row>
    <row r="46" spans="2:20" ht="14" x14ac:dyDescent="0.3">
      <c r="B46" s="20">
        <f t="shared" si="5"/>
        <v>2047</v>
      </c>
      <c r="C46" s="44">
        <v>0.12485874156350797</v>
      </c>
      <c r="D46" s="27">
        <v>6663469.9999999991</v>
      </c>
      <c r="E46" s="27">
        <v>2472436.8365417728</v>
      </c>
      <c r="F46" s="27">
        <v>-121026.70442999966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11831986.866109118</v>
      </c>
      <c r="M46" s="27">
        <f t="shared" si="4"/>
        <v>20846866.998220891</v>
      </c>
      <c r="N46" s="27">
        <v>153765.6494679529</v>
      </c>
      <c r="O46" s="27">
        <v>60.2</v>
      </c>
      <c r="P46" s="27">
        <f t="shared" si="0"/>
        <v>153705.44946795289</v>
      </c>
      <c r="Q46" s="28">
        <f t="shared" si="1"/>
        <v>13.56286785561718</v>
      </c>
      <c r="R46" s="28">
        <f t="shared" si="2"/>
        <v>1.693442612444515</v>
      </c>
      <c r="S46" s="29">
        <f t="shared" si="7"/>
        <v>9.5328379557297236</v>
      </c>
      <c r="T46" s="30">
        <f t="shared" si="3"/>
        <v>1.1902581506812573</v>
      </c>
    </row>
    <row r="47" spans="2:20" ht="14" x14ac:dyDescent="0.3">
      <c r="B47" s="20">
        <f t="shared" si="5"/>
        <v>2048</v>
      </c>
      <c r="C47" s="44">
        <v>0.11587336512038617</v>
      </c>
      <c r="D47" s="27">
        <v>6988270</v>
      </c>
      <c r="E47" s="27">
        <v>2477075.6646124898</v>
      </c>
      <c r="F47" s="27">
        <v>-120577.55809788227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12035230.304665986</v>
      </c>
      <c r="M47" s="27">
        <f t="shared" si="4"/>
        <v>21379998.411180593</v>
      </c>
      <c r="N47" s="27">
        <v>155583.77315249128</v>
      </c>
      <c r="O47" s="27">
        <v>60.2</v>
      </c>
      <c r="P47" s="27">
        <f t="shared" si="0"/>
        <v>155523.57315249127</v>
      </c>
      <c r="Q47" s="28">
        <f t="shared" si="1"/>
        <v>13.747111114928828</v>
      </c>
      <c r="R47" s="28">
        <f t="shared" si="2"/>
        <v>1.5929240255706669</v>
      </c>
      <c r="S47" s="29">
        <f t="shared" si="7"/>
        <v>9.5328379557297236</v>
      </c>
      <c r="T47" s="30">
        <f t="shared" si="3"/>
        <v>1.1046020130777459</v>
      </c>
    </row>
    <row r="48" spans="2:20" ht="14" x14ac:dyDescent="0.3">
      <c r="B48" s="20">
        <f t="shared" si="5"/>
        <v>2049</v>
      </c>
      <c r="C48" s="44">
        <v>0.10755656083224707</v>
      </c>
      <c r="D48" s="27">
        <v>7321519.9999999991</v>
      </c>
      <c r="E48" s="27">
        <v>2534494.8904536967</v>
      </c>
      <c r="F48" s="27">
        <v>-120139.64042406784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12244941.594652642</v>
      </c>
      <c r="M48" s="27">
        <f t="shared" si="4"/>
        <v>21980816.844682269</v>
      </c>
      <c r="N48" s="27">
        <v>156652.69495353525</v>
      </c>
      <c r="O48" s="27">
        <v>60.2</v>
      </c>
      <c r="P48" s="27">
        <f t="shared" si="0"/>
        <v>156592.49495353524</v>
      </c>
      <c r="Q48" s="28">
        <f t="shared" si="1"/>
        <v>14.036954230280646</v>
      </c>
      <c r="R48" s="28">
        <f t="shared" si="2"/>
        <v>1.5097665215686482</v>
      </c>
      <c r="S48" s="29">
        <f t="shared" si="7"/>
        <v>9.5328379557297236</v>
      </c>
      <c r="T48" s="30">
        <f t="shared" si="3"/>
        <v>1.0253192654893979</v>
      </c>
    </row>
    <row r="49" spans="2:20" ht="14" x14ac:dyDescent="0.3">
      <c r="B49" s="20">
        <f t="shared" si="5"/>
        <v>2050</v>
      </c>
      <c r="C49" s="44">
        <v>9.983669470582747E-2</v>
      </c>
      <c r="D49" s="27">
        <v>7440241.9535521949</v>
      </c>
      <c r="E49" s="27">
        <v>2501633.8856495158</v>
      </c>
      <c r="F49" s="27">
        <v>-119712.67069209871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12457450.151510341</v>
      </c>
      <c r="M49" s="27">
        <f t="shared" si="4"/>
        <v>22279613.320019957</v>
      </c>
      <c r="N49" s="27">
        <v>158122.73437468085</v>
      </c>
      <c r="O49" s="27">
        <v>60.2</v>
      </c>
      <c r="P49" s="27">
        <f t="shared" si="0"/>
        <v>158062.53437468084</v>
      </c>
      <c r="Q49" s="28">
        <f t="shared" si="1"/>
        <v>14.095442293242645</v>
      </c>
      <c r="R49" s="31">
        <f t="shared" si="2"/>
        <v>1.4072423689740745</v>
      </c>
      <c r="S49" s="29">
        <f t="shared" si="7"/>
        <v>9.5328379557297236</v>
      </c>
      <c r="T49" s="32">
        <f t="shared" si="3"/>
        <v>0.95172703266631287</v>
      </c>
    </row>
    <row r="50" spans="2:20" ht="14.5" thickBot="1" x14ac:dyDescent="0.35">
      <c r="B50" s="20">
        <f>B49+1</f>
        <v>2051</v>
      </c>
      <c r="C50" s="44">
        <v>9.267092153802145E-2</v>
      </c>
      <c r="D50" s="27">
        <v>7560970.2741455799</v>
      </c>
      <c r="E50" s="27">
        <v>2465729.5135987252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12672968.547970099</v>
      </c>
      <c r="M50" s="27">
        <f t="shared" si="4"/>
        <v>22699668.335714407</v>
      </c>
      <c r="N50" s="27">
        <v>159599.04991663777</v>
      </c>
      <c r="O50" s="27">
        <v>60.2</v>
      </c>
      <c r="P50" s="27">
        <f>N50-O50</f>
        <v>159538.84991663776</v>
      </c>
      <c r="Q50" s="28">
        <f>(M50/P50)/10</f>
        <v>14.228301349530501</v>
      </c>
      <c r="R50" s="31">
        <f>Q50*C50</f>
        <v>1.3185497979816658</v>
      </c>
      <c r="S50" s="29">
        <f t="shared" si="7"/>
        <v>9.5328379557297236</v>
      </c>
      <c r="T50" s="32">
        <f>S50*C50</f>
        <v>0.88341687823010207</v>
      </c>
    </row>
    <row r="51" spans="2:20" ht="14.5" thickBot="1" x14ac:dyDescent="0.35">
      <c r="B51" s="14"/>
      <c r="C51" s="37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9"/>
      <c r="R51" s="41">
        <f>SUM(R18:R50)</f>
        <v>122.14462464400577</v>
      </c>
      <c r="S51" s="40"/>
      <c r="T51" s="41">
        <f>SUM(T18:T50)</f>
        <v>122.14462000000002</v>
      </c>
    </row>
    <row r="52" spans="2:20" ht="16.5" customHeight="1" x14ac:dyDescent="0.3">
      <c r="B52" s="21" t="s">
        <v>31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6"/>
      <c r="N52" s="6"/>
      <c r="O52" s="6"/>
      <c r="P52" s="6"/>
      <c r="Q52" s="6"/>
      <c r="S52" s="6"/>
    </row>
    <row r="53" spans="2:20" ht="14.5" thickBot="1" x14ac:dyDescent="0.35">
      <c r="B53" s="21" t="s">
        <v>34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6"/>
      <c r="N53" s="6"/>
      <c r="O53" s="6"/>
      <c r="P53" s="6"/>
      <c r="Q53" s="6"/>
      <c r="R53" s="6"/>
      <c r="S53" s="6"/>
      <c r="T53" s="6"/>
    </row>
    <row r="54" spans="2:20" ht="14.5" thickBot="1" x14ac:dyDescent="0.35">
      <c r="B54" s="21" t="s">
        <v>33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14"/>
      <c r="N54" s="14"/>
      <c r="O54" s="14"/>
      <c r="P54" s="14"/>
      <c r="Q54" s="22"/>
      <c r="R54" s="34" t="s">
        <v>27</v>
      </c>
      <c r="S54" s="36">
        <f>S19</f>
        <v>9.5328379557297236</v>
      </c>
      <c r="T54" s="6"/>
    </row>
    <row r="55" spans="2:20" ht="14" x14ac:dyDescent="0.3">
      <c r="B55" s="6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6"/>
      <c r="N55" s="6"/>
      <c r="O55" s="6"/>
      <c r="P55" s="6"/>
      <c r="Q55" s="6"/>
      <c r="R55" s="24"/>
      <c r="S55" s="6"/>
      <c r="T55" s="6"/>
    </row>
    <row r="56" spans="2:20" ht="14" x14ac:dyDescent="0.3">
      <c r="B56" s="3"/>
      <c r="C56" s="4"/>
      <c r="D56" s="4"/>
      <c r="E56" s="5"/>
      <c r="F56" s="5"/>
      <c r="G56" s="5"/>
      <c r="H56" s="5"/>
      <c r="I56" s="5"/>
      <c r="J56" s="5"/>
      <c r="K56" s="5"/>
      <c r="L56" s="5"/>
      <c r="M56" s="6"/>
      <c r="N56" s="6"/>
      <c r="O56" s="6"/>
      <c r="P56" s="6"/>
      <c r="Q56" s="6"/>
      <c r="R56" s="6"/>
      <c r="S56" s="6"/>
      <c r="T56" s="6"/>
    </row>
    <row r="57" spans="2:20" ht="14" x14ac:dyDescent="0.3">
      <c r="B57" s="6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6"/>
      <c r="N57" s="6"/>
      <c r="O57" s="6"/>
      <c r="P57" s="6"/>
      <c r="Q57" s="6"/>
      <c r="R57" s="6"/>
      <c r="S57" s="6"/>
      <c r="T57" s="6"/>
    </row>
    <row r="58" spans="2:20" ht="14" x14ac:dyDescent="0.3">
      <c r="B58" s="6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6"/>
      <c r="N58" s="6"/>
      <c r="O58" s="6"/>
      <c r="P58" s="6"/>
      <c r="Q58" s="6"/>
      <c r="R58" s="6"/>
      <c r="S58" s="6"/>
      <c r="T58" s="6"/>
    </row>
    <row r="59" spans="2:20" ht="14" x14ac:dyDescent="0.3">
      <c r="B59" s="6"/>
      <c r="C59" s="25"/>
      <c r="D59" s="23"/>
      <c r="E59" s="23"/>
      <c r="F59" s="23"/>
      <c r="G59" s="23"/>
      <c r="H59" s="23"/>
      <c r="I59" s="23"/>
      <c r="J59" s="23"/>
      <c r="K59" s="23"/>
      <c r="L59" s="23"/>
      <c r="M59" s="6"/>
      <c r="N59" s="6"/>
      <c r="O59" s="6"/>
      <c r="P59" s="6"/>
      <c r="Q59" s="6"/>
      <c r="R59" s="6"/>
      <c r="S59" s="6"/>
      <c r="T59" s="6"/>
    </row>
    <row r="60" spans="2:20" ht="14" x14ac:dyDescent="0.3">
      <c r="B60" s="6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6"/>
      <c r="N60" s="6"/>
      <c r="O60" s="6"/>
      <c r="P60" s="6"/>
      <c r="Q60" s="6"/>
      <c r="R60" s="6"/>
      <c r="S60" s="6"/>
      <c r="T60" s="6"/>
    </row>
  </sheetData>
  <mergeCells count="1">
    <mergeCell ref="B8:T8"/>
  </mergeCells>
  <phoneticPr fontId="2" type="noConversion"/>
  <printOptions horizontalCentered="1"/>
  <pageMargins left="0.23" right="0.32" top="0.25" bottom="0.25" header="0.5" footer="0.5"/>
  <pageSetup scale="47" orientation="landscape" r:id="rId1"/>
  <headerFooter alignWithMargins="0"/>
  <drawing r:id="rId2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183A75DFD19C4E84F9E57835795A01" ma:contentTypeVersion="" ma:contentTypeDescription="Create a new document." ma:contentTypeScope="" ma:versionID="d359e878cd5c2b3df49fc599578355d5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65A91F-6144-4491-8477-331C539739E8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85253b9-0a55-49a1-98ad-b5b6252d7079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77638B7-A1FD-4752-88A2-7585259927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21E844-6C2A-4961-8199-5B1BBFD0B8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Ten-Year Site Plan</vt:lpstr>
      <vt:lpstr>'2019 Ten-Year Site Plan'!Print_Area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